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MAUTA\BOPTT\TRILCE\2019\"/>
    </mc:Choice>
  </mc:AlternateContent>
  <xr:revisionPtr revIDLastSave="0" documentId="13_ncr:1_{52EDE40A-27BB-44EB-9137-163A643C36F0}" xr6:coauthVersionLast="36" xr6:coauthVersionMax="36" xr10:uidLastSave="{00000000-0000-0000-0000-000000000000}"/>
  <workbookProtection workbookAlgorithmName="SHA-512" workbookHashValue="xTg2jfRZeE/vY6QXvFKXIdzlhwc8HRBWgeimUEVTMyKubWY/2hhcwqxA8VbPndlzfshPUOK4s61LNONnWkdCvw==" workbookSaltValue="aIRQABrfP9VBrv6kDcBiOw==" workbookSpinCount="100000" lockStructure="1"/>
  <bookViews>
    <workbookView xWindow="0" yWindow="0" windowWidth="20490" windowHeight="6945" xr2:uid="{AE3C0223-E09E-4FE3-9387-13C32C458E5A}"/>
  </bookViews>
  <sheets>
    <sheet name="INSTRUCCIONES" sheetId="6" r:id="rId1"/>
    <sheet name="DATOS" sheetId="3" r:id="rId2"/>
    <sheet name="NOTAS" sheetId="2" r:id="rId3"/>
    <sheet name="LIBRETA" sheetId="1" r:id="rId4"/>
    <sheet name="RANKING" sheetId="4" r:id="rId5"/>
    <sheet name="Instituciones" sheetId="5" state="hidden" r:id="rId6"/>
  </sheets>
  <definedNames>
    <definedName name="alumnos">DATOS!$A$17:$C$61</definedName>
    <definedName name="anual">RANKING!$B$6:$AO$50</definedName>
    <definedName name="anual2">RANKING!$V$6:$AO$50</definedName>
    <definedName name="_xlnm.Print_Area" localSheetId="3">LIBRETA!$A$1:$J$4050</definedName>
    <definedName name="_xlnm.Print_Area" localSheetId="2">NOTAS!$A$1:$AH$871</definedName>
    <definedName name="arte">NOTAS!$B$208:$AF$252</definedName>
    <definedName name="autonomo">NOTAS!$B$677:$AF$721</definedName>
    <definedName name="castellano">NOTAS!#REF!</definedName>
    <definedName name="ciencia">NOTAS!$B$543:$AF$587</definedName>
    <definedName name="comportamiento">NOTAS!$B$811:$AF$855</definedName>
    <definedName name="comunicacion">NOTAS!$B$74:$AF$118</definedName>
    <definedName name="desarrollo">NOTAS!$B$342:$AF$386</definedName>
    <definedName name="fisica">NOTAS!$B$409:$AF$453</definedName>
    <definedName name="ingles">NOTAS!$B$141:$AF$185</definedName>
    <definedName name="matematica">NOTAS!$B$7:$AF$51</definedName>
    <definedName name="periodo1">RANKING!$B$56:$U$100</definedName>
    <definedName name="periodo2">RANKING!$B$107:$U$151</definedName>
    <definedName name="periodo3">RANKING!$B$158:$U$202</definedName>
    <definedName name="periodo4">RANKING!$B$209:$U$253</definedName>
    <definedName name="religion">NOTAS!$B$476:$AF$520</definedName>
    <definedName name="sociales">NOTAS!$B$275:$AF$319</definedName>
    <definedName name="taller">NOTAS!#REF!</definedName>
    <definedName name="tic">NOTAS!$B$744:$AF$788</definedName>
    <definedName name="trabajo">NOTAS!$B$610:$AF$654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3" l="1"/>
  <c r="B7" i="3"/>
  <c r="B5" i="3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G4049" i="1" l="1"/>
  <c r="A4049" i="1"/>
  <c r="H4044" i="1"/>
  <c r="G4044" i="1"/>
  <c r="E4044" i="1"/>
  <c r="D4044" i="1"/>
  <c r="B4036" i="1"/>
  <c r="B4035" i="1"/>
  <c r="B4034" i="1"/>
  <c r="H4033" i="1"/>
  <c r="B4033" i="1"/>
  <c r="F4022" i="1"/>
  <c r="M3973" i="1"/>
  <c r="AE3968" i="1"/>
  <c r="C3968" i="1" s="1"/>
  <c r="C4022" i="1" s="1"/>
  <c r="I3966" i="1"/>
  <c r="C3966" i="1"/>
  <c r="I3965" i="1"/>
  <c r="C3965" i="1"/>
  <c r="C3964" i="1"/>
  <c r="I3963" i="1"/>
  <c r="C3963" i="1"/>
  <c r="A3961" i="1"/>
  <c r="G3959" i="1"/>
  <c r="A3959" i="1"/>
  <c r="H3954" i="1"/>
  <c r="G3954" i="1"/>
  <c r="E3954" i="1"/>
  <c r="D3954" i="1"/>
  <c r="B3946" i="1"/>
  <c r="B3945" i="1"/>
  <c r="B3944" i="1"/>
  <c r="H3943" i="1"/>
  <c r="B3943" i="1"/>
  <c r="F3932" i="1"/>
  <c r="M3883" i="1"/>
  <c r="AE3878" i="1"/>
  <c r="C3878" i="1" s="1"/>
  <c r="C3932" i="1" s="1"/>
  <c r="I3876" i="1"/>
  <c r="C3876" i="1"/>
  <c r="I3875" i="1"/>
  <c r="C3875" i="1"/>
  <c r="C3874" i="1"/>
  <c r="I3873" i="1"/>
  <c r="C3873" i="1"/>
  <c r="A3871" i="1"/>
  <c r="G3869" i="1"/>
  <c r="A3869" i="1"/>
  <c r="H3864" i="1"/>
  <c r="G3864" i="1"/>
  <c r="E3864" i="1"/>
  <c r="D3864" i="1"/>
  <c r="B3856" i="1"/>
  <c r="B3855" i="1"/>
  <c r="B3854" i="1"/>
  <c r="H3853" i="1"/>
  <c r="B3853" i="1"/>
  <c r="F3842" i="1"/>
  <c r="M3793" i="1"/>
  <c r="AE3788" i="1"/>
  <c r="C3788" i="1"/>
  <c r="I3786" i="1"/>
  <c r="C3786" i="1"/>
  <c r="I3785" i="1"/>
  <c r="C3785" i="1"/>
  <c r="C3784" i="1"/>
  <c r="I3783" i="1"/>
  <c r="C3783" i="1"/>
  <c r="A3781" i="1"/>
  <c r="G3779" i="1"/>
  <c r="A3779" i="1"/>
  <c r="H3774" i="1"/>
  <c r="G3774" i="1"/>
  <c r="E3774" i="1"/>
  <c r="D3774" i="1"/>
  <c r="B3766" i="1"/>
  <c r="B3765" i="1"/>
  <c r="B3764" i="1"/>
  <c r="H3763" i="1"/>
  <c r="B3763" i="1"/>
  <c r="F3752" i="1"/>
  <c r="M3703" i="1"/>
  <c r="AE3698" i="1"/>
  <c r="C3698" i="1" s="1"/>
  <c r="C3752" i="1" s="1"/>
  <c r="I3696" i="1"/>
  <c r="C3696" i="1"/>
  <c r="I3695" i="1"/>
  <c r="C3695" i="1"/>
  <c r="C3694" i="1"/>
  <c r="I3693" i="1"/>
  <c r="C3693" i="1"/>
  <c r="A3691" i="1"/>
  <c r="G3689" i="1"/>
  <c r="A3689" i="1"/>
  <c r="H3684" i="1"/>
  <c r="G3684" i="1"/>
  <c r="E3684" i="1"/>
  <c r="D3684" i="1"/>
  <c r="B3676" i="1"/>
  <c r="B3675" i="1"/>
  <c r="B3674" i="1"/>
  <c r="H3673" i="1"/>
  <c r="B3673" i="1"/>
  <c r="F3662" i="1"/>
  <c r="M3613" i="1"/>
  <c r="AE3608" i="1"/>
  <c r="C3608" i="1" s="1"/>
  <c r="C3662" i="1" s="1"/>
  <c r="I3606" i="1"/>
  <c r="C3606" i="1"/>
  <c r="I3605" i="1"/>
  <c r="C3605" i="1"/>
  <c r="C3604" i="1"/>
  <c r="I3603" i="1"/>
  <c r="C3603" i="1"/>
  <c r="A3601" i="1"/>
  <c r="G3599" i="1"/>
  <c r="A3599" i="1"/>
  <c r="H3594" i="1"/>
  <c r="G3594" i="1"/>
  <c r="E3594" i="1"/>
  <c r="D3594" i="1"/>
  <c r="B3586" i="1"/>
  <c r="B3585" i="1"/>
  <c r="B3584" i="1"/>
  <c r="H3583" i="1"/>
  <c r="B3583" i="1"/>
  <c r="F3572" i="1"/>
  <c r="M3523" i="1"/>
  <c r="AE3518" i="1"/>
  <c r="C3518" i="1" s="1"/>
  <c r="C3572" i="1" s="1"/>
  <c r="I3516" i="1"/>
  <c r="C3516" i="1"/>
  <c r="I3515" i="1"/>
  <c r="C3515" i="1"/>
  <c r="C3514" i="1"/>
  <c r="I3513" i="1"/>
  <c r="C3513" i="1"/>
  <c r="A3511" i="1"/>
  <c r="G3509" i="1"/>
  <c r="A3509" i="1"/>
  <c r="H3504" i="1"/>
  <c r="G3504" i="1"/>
  <c r="E3504" i="1"/>
  <c r="D3504" i="1"/>
  <c r="B3496" i="1"/>
  <c r="B3495" i="1"/>
  <c r="B3494" i="1"/>
  <c r="H3493" i="1"/>
  <c r="B3493" i="1"/>
  <c r="F3482" i="1"/>
  <c r="M3433" i="1"/>
  <c r="AE3428" i="1"/>
  <c r="C3428" i="1" s="1"/>
  <c r="C3482" i="1" s="1"/>
  <c r="I3426" i="1"/>
  <c r="C3426" i="1"/>
  <c r="I3425" i="1"/>
  <c r="C3425" i="1"/>
  <c r="C3424" i="1"/>
  <c r="I3423" i="1"/>
  <c r="C3423" i="1"/>
  <c r="A3421" i="1"/>
  <c r="G3419" i="1"/>
  <c r="A3419" i="1"/>
  <c r="H3414" i="1"/>
  <c r="G3414" i="1"/>
  <c r="E3414" i="1"/>
  <c r="D3414" i="1"/>
  <c r="B3406" i="1"/>
  <c r="B3405" i="1"/>
  <c r="B3404" i="1"/>
  <c r="H3403" i="1"/>
  <c r="B3403" i="1"/>
  <c r="F3392" i="1"/>
  <c r="M3343" i="1"/>
  <c r="AE3338" i="1"/>
  <c r="C3338" i="1" s="1"/>
  <c r="C3392" i="1" s="1"/>
  <c r="I3336" i="1"/>
  <c r="C3336" i="1"/>
  <c r="I3335" i="1"/>
  <c r="C3335" i="1"/>
  <c r="C3334" i="1"/>
  <c r="I3333" i="1"/>
  <c r="C3333" i="1"/>
  <c r="A3331" i="1"/>
  <c r="G3329" i="1"/>
  <c r="A3329" i="1"/>
  <c r="H3324" i="1"/>
  <c r="G3324" i="1"/>
  <c r="E3324" i="1"/>
  <c r="D3324" i="1"/>
  <c r="B3316" i="1"/>
  <c r="B3315" i="1"/>
  <c r="B3314" i="1"/>
  <c r="H3313" i="1"/>
  <c r="B3313" i="1"/>
  <c r="F3302" i="1"/>
  <c r="M3253" i="1"/>
  <c r="AE3248" i="1"/>
  <c r="C3248" i="1" s="1"/>
  <c r="C3302" i="1" s="1"/>
  <c r="I3246" i="1"/>
  <c r="C3246" i="1"/>
  <c r="I3245" i="1"/>
  <c r="C3245" i="1"/>
  <c r="C3244" i="1"/>
  <c r="I3243" i="1"/>
  <c r="C3243" i="1"/>
  <c r="A3241" i="1"/>
  <c r="G3239" i="1"/>
  <c r="A3239" i="1"/>
  <c r="H3234" i="1"/>
  <c r="G3234" i="1"/>
  <c r="E3234" i="1"/>
  <c r="D3234" i="1"/>
  <c r="B3226" i="1"/>
  <c r="B3225" i="1"/>
  <c r="B3224" i="1"/>
  <c r="H3223" i="1"/>
  <c r="B3223" i="1"/>
  <c r="F3212" i="1"/>
  <c r="M3163" i="1"/>
  <c r="AE3158" i="1"/>
  <c r="C3158" i="1" s="1"/>
  <c r="C3212" i="1" s="1"/>
  <c r="I3156" i="1"/>
  <c r="C3156" i="1"/>
  <c r="I3155" i="1"/>
  <c r="C3155" i="1"/>
  <c r="C3154" i="1"/>
  <c r="I3153" i="1"/>
  <c r="C3153" i="1"/>
  <c r="A3151" i="1"/>
  <c r="G3149" i="1"/>
  <c r="A3149" i="1"/>
  <c r="H3144" i="1"/>
  <c r="G3144" i="1"/>
  <c r="E3144" i="1"/>
  <c r="D3144" i="1"/>
  <c r="B3136" i="1"/>
  <c r="B3135" i="1"/>
  <c r="B3134" i="1"/>
  <c r="H3133" i="1"/>
  <c r="B3133" i="1"/>
  <c r="F3122" i="1"/>
  <c r="M3073" i="1"/>
  <c r="AE3068" i="1"/>
  <c r="C3068" i="1"/>
  <c r="I3066" i="1"/>
  <c r="C3066" i="1"/>
  <c r="I3065" i="1"/>
  <c r="C3065" i="1"/>
  <c r="C3064" i="1"/>
  <c r="I3063" i="1"/>
  <c r="C3063" i="1"/>
  <c r="A3061" i="1"/>
  <c r="G3059" i="1"/>
  <c r="A3059" i="1"/>
  <c r="H3054" i="1"/>
  <c r="G3054" i="1"/>
  <c r="E3054" i="1"/>
  <c r="D3054" i="1"/>
  <c r="B3046" i="1"/>
  <c r="B3045" i="1"/>
  <c r="B3044" i="1"/>
  <c r="H3043" i="1"/>
  <c r="B3043" i="1"/>
  <c r="F3032" i="1"/>
  <c r="M2983" i="1"/>
  <c r="AE2978" i="1"/>
  <c r="C2978" i="1"/>
  <c r="I2976" i="1"/>
  <c r="C2976" i="1"/>
  <c r="I2975" i="1"/>
  <c r="C2975" i="1"/>
  <c r="C2974" i="1"/>
  <c r="I2973" i="1"/>
  <c r="C2973" i="1"/>
  <c r="A2971" i="1"/>
  <c r="G2969" i="1"/>
  <c r="A2969" i="1"/>
  <c r="H2964" i="1"/>
  <c r="G2964" i="1"/>
  <c r="E2964" i="1"/>
  <c r="D2964" i="1"/>
  <c r="B2956" i="1"/>
  <c r="B2955" i="1"/>
  <c r="B2954" i="1"/>
  <c r="H2953" i="1"/>
  <c r="B2953" i="1"/>
  <c r="F2942" i="1"/>
  <c r="M2893" i="1"/>
  <c r="AE2888" i="1"/>
  <c r="C2888" i="1" s="1"/>
  <c r="C2942" i="1" s="1"/>
  <c r="I2886" i="1"/>
  <c r="C2886" i="1"/>
  <c r="I2885" i="1"/>
  <c r="C2885" i="1"/>
  <c r="C2884" i="1"/>
  <c r="I2883" i="1"/>
  <c r="C2883" i="1"/>
  <c r="A2881" i="1"/>
  <c r="G2879" i="1"/>
  <c r="A2879" i="1"/>
  <c r="H2874" i="1"/>
  <c r="G2874" i="1"/>
  <c r="E2874" i="1"/>
  <c r="D2874" i="1"/>
  <c r="B2866" i="1"/>
  <c r="B2865" i="1"/>
  <c r="B2864" i="1"/>
  <c r="H2863" i="1"/>
  <c r="B2863" i="1"/>
  <c r="F2852" i="1"/>
  <c r="M2803" i="1"/>
  <c r="AE2798" i="1"/>
  <c r="C2798" i="1" s="1"/>
  <c r="C2852" i="1" s="1"/>
  <c r="I2796" i="1"/>
  <c r="C2796" i="1"/>
  <c r="I2795" i="1"/>
  <c r="C2795" i="1"/>
  <c r="C2794" i="1"/>
  <c r="I2793" i="1"/>
  <c r="C2793" i="1"/>
  <c r="A2791" i="1"/>
  <c r="G2789" i="1"/>
  <c r="A2789" i="1"/>
  <c r="H2784" i="1"/>
  <c r="G2784" i="1"/>
  <c r="E2784" i="1"/>
  <c r="D2784" i="1"/>
  <c r="B2776" i="1"/>
  <c r="B2775" i="1"/>
  <c r="B2774" i="1"/>
  <c r="H2773" i="1"/>
  <c r="B2773" i="1"/>
  <c r="F2762" i="1"/>
  <c r="M2713" i="1"/>
  <c r="AE2708" i="1"/>
  <c r="C2708" i="1" s="1"/>
  <c r="C2762" i="1" s="1"/>
  <c r="I2706" i="1"/>
  <c r="C2706" i="1"/>
  <c r="I2705" i="1"/>
  <c r="C2705" i="1"/>
  <c r="C2704" i="1"/>
  <c r="I2703" i="1"/>
  <c r="C2703" i="1"/>
  <c r="A2701" i="1"/>
  <c r="G2699" i="1"/>
  <c r="A2699" i="1"/>
  <c r="H2694" i="1"/>
  <c r="G2694" i="1"/>
  <c r="E2694" i="1"/>
  <c r="D2694" i="1"/>
  <c r="B2686" i="1"/>
  <c r="B2685" i="1"/>
  <c r="B2684" i="1"/>
  <c r="H2683" i="1"/>
  <c r="B2683" i="1"/>
  <c r="F2672" i="1"/>
  <c r="M2623" i="1"/>
  <c r="AE2618" i="1"/>
  <c r="C2618" i="1" s="1"/>
  <c r="C2672" i="1" s="1"/>
  <c r="I2616" i="1"/>
  <c r="C2616" i="1"/>
  <c r="I2615" i="1"/>
  <c r="C2615" i="1"/>
  <c r="C2614" i="1"/>
  <c r="I2613" i="1"/>
  <c r="C2613" i="1"/>
  <c r="A2611" i="1"/>
  <c r="G2609" i="1"/>
  <c r="A2609" i="1"/>
  <c r="H2604" i="1"/>
  <c r="G2604" i="1"/>
  <c r="E2604" i="1"/>
  <c r="D2604" i="1"/>
  <c r="B2596" i="1"/>
  <c r="B2595" i="1"/>
  <c r="B2594" i="1"/>
  <c r="H2593" i="1"/>
  <c r="B2593" i="1"/>
  <c r="F2582" i="1"/>
  <c r="M2533" i="1"/>
  <c r="AE2528" i="1"/>
  <c r="C2528" i="1" s="1"/>
  <c r="C2582" i="1" s="1"/>
  <c r="I2526" i="1"/>
  <c r="C2526" i="1"/>
  <c r="I2525" i="1"/>
  <c r="C2525" i="1"/>
  <c r="C2524" i="1"/>
  <c r="I2523" i="1"/>
  <c r="C2523" i="1"/>
  <c r="A2521" i="1"/>
  <c r="G2519" i="1"/>
  <c r="A2519" i="1"/>
  <c r="H2514" i="1"/>
  <c r="G2514" i="1"/>
  <c r="E2514" i="1"/>
  <c r="D2514" i="1"/>
  <c r="B2506" i="1"/>
  <c r="B2505" i="1"/>
  <c r="B2504" i="1"/>
  <c r="H2503" i="1"/>
  <c r="B2503" i="1"/>
  <c r="F2492" i="1"/>
  <c r="M2443" i="1"/>
  <c r="AE2438" i="1"/>
  <c r="C2438" i="1" s="1"/>
  <c r="C2492" i="1" s="1"/>
  <c r="I2436" i="1"/>
  <c r="C2436" i="1"/>
  <c r="I2435" i="1"/>
  <c r="C2435" i="1"/>
  <c r="C2434" i="1"/>
  <c r="I2433" i="1"/>
  <c r="C2433" i="1"/>
  <c r="A2431" i="1"/>
  <c r="G2429" i="1"/>
  <c r="A2429" i="1"/>
  <c r="H2424" i="1"/>
  <c r="G2424" i="1"/>
  <c r="E2424" i="1"/>
  <c r="D2424" i="1"/>
  <c r="B2416" i="1"/>
  <c r="B2415" i="1"/>
  <c r="B2414" i="1"/>
  <c r="H2413" i="1"/>
  <c r="B2413" i="1"/>
  <c r="F2402" i="1"/>
  <c r="M2353" i="1"/>
  <c r="AE2348" i="1"/>
  <c r="C2348" i="1" s="1"/>
  <c r="C2402" i="1" s="1"/>
  <c r="I2346" i="1"/>
  <c r="C2346" i="1"/>
  <c r="I2345" i="1"/>
  <c r="C2345" i="1"/>
  <c r="C2344" i="1"/>
  <c r="I2343" i="1"/>
  <c r="C2343" i="1"/>
  <c r="A2341" i="1"/>
  <c r="G2339" i="1"/>
  <c r="A2339" i="1"/>
  <c r="H2334" i="1"/>
  <c r="G2334" i="1"/>
  <c r="E2334" i="1"/>
  <c r="D2334" i="1"/>
  <c r="B2326" i="1"/>
  <c r="B2325" i="1"/>
  <c r="B2324" i="1"/>
  <c r="H2323" i="1"/>
  <c r="B2323" i="1"/>
  <c r="F2312" i="1"/>
  <c r="M2263" i="1"/>
  <c r="AE2258" i="1"/>
  <c r="C2258" i="1" s="1"/>
  <c r="C2312" i="1" s="1"/>
  <c r="I2256" i="1"/>
  <c r="C2256" i="1"/>
  <c r="I2255" i="1"/>
  <c r="C2255" i="1"/>
  <c r="C2254" i="1"/>
  <c r="I2253" i="1"/>
  <c r="C2253" i="1"/>
  <c r="A2251" i="1"/>
  <c r="G2249" i="1"/>
  <c r="A2249" i="1"/>
  <c r="H2244" i="1"/>
  <c r="G2244" i="1"/>
  <c r="E2244" i="1"/>
  <c r="D2244" i="1"/>
  <c r="B2236" i="1"/>
  <c r="B2235" i="1"/>
  <c r="B2234" i="1"/>
  <c r="H2233" i="1"/>
  <c r="B2233" i="1"/>
  <c r="F2222" i="1"/>
  <c r="M2173" i="1"/>
  <c r="AE2168" i="1"/>
  <c r="C2168" i="1" s="1"/>
  <c r="C2222" i="1" s="1"/>
  <c r="I2166" i="1"/>
  <c r="C2166" i="1"/>
  <c r="I2165" i="1"/>
  <c r="C2165" i="1"/>
  <c r="C2164" i="1"/>
  <c r="I2163" i="1"/>
  <c r="C2163" i="1"/>
  <c r="A2161" i="1"/>
  <c r="G2159" i="1"/>
  <c r="A2159" i="1"/>
  <c r="H2154" i="1"/>
  <c r="G2154" i="1"/>
  <c r="E2154" i="1"/>
  <c r="D2154" i="1"/>
  <c r="B2146" i="1"/>
  <c r="B2145" i="1"/>
  <c r="B2144" i="1"/>
  <c r="H2143" i="1"/>
  <c r="B2143" i="1"/>
  <c r="F2132" i="1"/>
  <c r="M2083" i="1"/>
  <c r="AE2078" i="1"/>
  <c r="C2078" i="1" s="1"/>
  <c r="C2132" i="1" s="1"/>
  <c r="I2076" i="1"/>
  <c r="C2076" i="1"/>
  <c r="I2075" i="1"/>
  <c r="C2075" i="1"/>
  <c r="C2074" i="1"/>
  <c r="I2073" i="1"/>
  <c r="C2073" i="1"/>
  <c r="A2071" i="1"/>
  <c r="G2069" i="1"/>
  <c r="A2069" i="1"/>
  <c r="H2064" i="1"/>
  <c r="G2064" i="1"/>
  <c r="E2064" i="1"/>
  <c r="D2064" i="1"/>
  <c r="B2056" i="1"/>
  <c r="B2055" i="1"/>
  <c r="B2054" i="1"/>
  <c r="H2053" i="1"/>
  <c r="B2053" i="1"/>
  <c r="F2042" i="1"/>
  <c r="M1993" i="1"/>
  <c r="AE1988" i="1"/>
  <c r="C1988" i="1"/>
  <c r="I1986" i="1"/>
  <c r="C1986" i="1"/>
  <c r="I1985" i="1"/>
  <c r="C1985" i="1"/>
  <c r="C1984" i="1"/>
  <c r="I1983" i="1"/>
  <c r="C1983" i="1"/>
  <c r="A1981" i="1"/>
  <c r="G1979" i="1"/>
  <c r="A1979" i="1"/>
  <c r="H1974" i="1"/>
  <c r="G1974" i="1"/>
  <c r="E1974" i="1"/>
  <c r="D1974" i="1"/>
  <c r="B1966" i="1"/>
  <c r="B1965" i="1"/>
  <c r="B1964" i="1"/>
  <c r="H1963" i="1"/>
  <c r="B1963" i="1"/>
  <c r="F1952" i="1"/>
  <c r="M1903" i="1"/>
  <c r="AE1898" i="1"/>
  <c r="C1898" i="1" s="1"/>
  <c r="C1952" i="1" s="1"/>
  <c r="I1896" i="1"/>
  <c r="C1896" i="1"/>
  <c r="I1895" i="1"/>
  <c r="C1895" i="1"/>
  <c r="C1894" i="1"/>
  <c r="I1893" i="1"/>
  <c r="C1893" i="1"/>
  <c r="A1891" i="1"/>
  <c r="G1889" i="1"/>
  <c r="A1889" i="1"/>
  <c r="H1884" i="1"/>
  <c r="G1884" i="1"/>
  <c r="E1884" i="1"/>
  <c r="D1884" i="1"/>
  <c r="B1876" i="1"/>
  <c r="B1875" i="1"/>
  <c r="B1874" i="1"/>
  <c r="H1873" i="1"/>
  <c r="B1873" i="1"/>
  <c r="F1862" i="1"/>
  <c r="M1813" i="1"/>
  <c r="AE1808" i="1"/>
  <c r="C1808" i="1" s="1"/>
  <c r="C1862" i="1" s="1"/>
  <c r="I1806" i="1"/>
  <c r="C1806" i="1"/>
  <c r="I1805" i="1"/>
  <c r="C1805" i="1"/>
  <c r="C1804" i="1"/>
  <c r="I1803" i="1"/>
  <c r="C1803" i="1"/>
  <c r="A1801" i="1"/>
  <c r="G1799" i="1"/>
  <c r="A1799" i="1"/>
  <c r="H1794" i="1"/>
  <c r="G1794" i="1"/>
  <c r="E1794" i="1"/>
  <c r="D1794" i="1"/>
  <c r="B1786" i="1"/>
  <c r="B1785" i="1"/>
  <c r="B1784" i="1"/>
  <c r="H1783" i="1"/>
  <c r="B1783" i="1"/>
  <c r="F1772" i="1"/>
  <c r="M1723" i="1"/>
  <c r="AE1718" i="1"/>
  <c r="C1718" i="1" s="1"/>
  <c r="C1772" i="1" s="1"/>
  <c r="I1716" i="1"/>
  <c r="C1716" i="1"/>
  <c r="I1715" i="1"/>
  <c r="C1715" i="1"/>
  <c r="C1714" i="1"/>
  <c r="I1713" i="1"/>
  <c r="C1713" i="1"/>
  <c r="A1711" i="1"/>
  <c r="G1709" i="1"/>
  <c r="A1709" i="1"/>
  <c r="H1704" i="1"/>
  <c r="G1704" i="1"/>
  <c r="E1704" i="1"/>
  <c r="D1704" i="1"/>
  <c r="B1696" i="1"/>
  <c r="B1695" i="1"/>
  <c r="B1694" i="1"/>
  <c r="H1693" i="1"/>
  <c r="B1693" i="1"/>
  <c r="F1682" i="1"/>
  <c r="M1633" i="1"/>
  <c r="AE1628" i="1"/>
  <c r="C1628" i="1" s="1"/>
  <c r="C1682" i="1" s="1"/>
  <c r="I1626" i="1"/>
  <c r="C1626" i="1"/>
  <c r="I1625" i="1"/>
  <c r="C1625" i="1"/>
  <c r="C1624" i="1"/>
  <c r="I1623" i="1"/>
  <c r="C1623" i="1"/>
  <c r="A1621" i="1"/>
  <c r="G1619" i="1"/>
  <c r="A1619" i="1"/>
  <c r="H1614" i="1"/>
  <c r="G1614" i="1"/>
  <c r="E1614" i="1"/>
  <c r="D1614" i="1"/>
  <c r="B1606" i="1"/>
  <c r="B1605" i="1"/>
  <c r="B1604" i="1"/>
  <c r="H1603" i="1"/>
  <c r="B1603" i="1"/>
  <c r="F1592" i="1"/>
  <c r="M1543" i="1"/>
  <c r="AE1538" i="1"/>
  <c r="C1538" i="1" s="1"/>
  <c r="C1592" i="1" s="1"/>
  <c r="I1536" i="1"/>
  <c r="C1536" i="1"/>
  <c r="I1535" i="1"/>
  <c r="C1535" i="1"/>
  <c r="C1534" i="1"/>
  <c r="I1533" i="1"/>
  <c r="C1533" i="1"/>
  <c r="A1531" i="1"/>
  <c r="G1529" i="1"/>
  <c r="A1529" i="1"/>
  <c r="H1524" i="1"/>
  <c r="G1524" i="1"/>
  <c r="E1524" i="1"/>
  <c r="D1524" i="1"/>
  <c r="B1516" i="1"/>
  <c r="B1515" i="1"/>
  <c r="B1514" i="1"/>
  <c r="H1513" i="1"/>
  <c r="B1513" i="1"/>
  <c r="F1502" i="1"/>
  <c r="M1453" i="1"/>
  <c r="AE1448" i="1"/>
  <c r="C1448" i="1" s="1"/>
  <c r="C1502" i="1" s="1"/>
  <c r="I1446" i="1"/>
  <c r="C1446" i="1"/>
  <c r="I1445" i="1"/>
  <c r="C1445" i="1"/>
  <c r="C1444" i="1"/>
  <c r="I1443" i="1"/>
  <c r="C1443" i="1"/>
  <c r="A1441" i="1"/>
  <c r="G1439" i="1"/>
  <c r="A1439" i="1"/>
  <c r="H1434" i="1"/>
  <c r="G1434" i="1"/>
  <c r="E1434" i="1"/>
  <c r="D1434" i="1"/>
  <c r="B1426" i="1"/>
  <c r="B1425" i="1"/>
  <c r="B1424" i="1"/>
  <c r="H1423" i="1"/>
  <c r="B1423" i="1"/>
  <c r="F1412" i="1"/>
  <c r="M1363" i="1"/>
  <c r="AE1358" i="1"/>
  <c r="C1358" i="1" s="1"/>
  <c r="C1412" i="1" s="1"/>
  <c r="I1356" i="1"/>
  <c r="C1356" i="1"/>
  <c r="I1355" i="1"/>
  <c r="C1355" i="1"/>
  <c r="C1354" i="1"/>
  <c r="I1353" i="1"/>
  <c r="C1353" i="1"/>
  <c r="A1351" i="1"/>
  <c r="G1349" i="1"/>
  <c r="A1349" i="1"/>
  <c r="H1344" i="1"/>
  <c r="G1344" i="1"/>
  <c r="E1344" i="1"/>
  <c r="D1344" i="1"/>
  <c r="B1336" i="1"/>
  <c r="B1335" i="1"/>
  <c r="B1334" i="1"/>
  <c r="H1333" i="1"/>
  <c r="B1333" i="1"/>
  <c r="F1322" i="1"/>
  <c r="M1273" i="1"/>
  <c r="AE1268" i="1"/>
  <c r="C1268" i="1" s="1"/>
  <c r="C1322" i="1" s="1"/>
  <c r="I1266" i="1"/>
  <c r="C1266" i="1"/>
  <c r="I1265" i="1"/>
  <c r="C1265" i="1"/>
  <c r="C1264" i="1"/>
  <c r="I1263" i="1"/>
  <c r="C1263" i="1"/>
  <c r="A1261" i="1"/>
  <c r="G1259" i="1"/>
  <c r="A1259" i="1"/>
  <c r="H1254" i="1"/>
  <c r="G1254" i="1"/>
  <c r="E1254" i="1"/>
  <c r="D1254" i="1"/>
  <c r="B1246" i="1"/>
  <c r="B1245" i="1"/>
  <c r="B1244" i="1"/>
  <c r="H1243" i="1"/>
  <c r="B1243" i="1"/>
  <c r="F1232" i="1"/>
  <c r="M1183" i="1"/>
  <c r="AE1178" i="1"/>
  <c r="C1178" i="1"/>
  <c r="I1176" i="1"/>
  <c r="C1176" i="1"/>
  <c r="I1175" i="1"/>
  <c r="C1175" i="1"/>
  <c r="C1174" i="1"/>
  <c r="I1173" i="1"/>
  <c r="C1173" i="1"/>
  <c r="A1171" i="1"/>
  <c r="G1169" i="1"/>
  <c r="A1169" i="1"/>
  <c r="H1164" i="1"/>
  <c r="G1164" i="1"/>
  <c r="E1164" i="1"/>
  <c r="D1164" i="1"/>
  <c r="B1156" i="1"/>
  <c r="B1155" i="1"/>
  <c r="B1154" i="1"/>
  <c r="H1153" i="1"/>
  <c r="B1153" i="1"/>
  <c r="F1142" i="1"/>
  <c r="M1093" i="1"/>
  <c r="AE1088" i="1"/>
  <c r="C1088" i="1"/>
  <c r="I1086" i="1"/>
  <c r="C1086" i="1"/>
  <c r="I1085" i="1"/>
  <c r="C1085" i="1"/>
  <c r="C1084" i="1"/>
  <c r="I1083" i="1"/>
  <c r="C1083" i="1"/>
  <c r="A1081" i="1"/>
  <c r="G1079" i="1"/>
  <c r="A1079" i="1"/>
  <c r="H1074" i="1"/>
  <c r="G1074" i="1"/>
  <c r="E1074" i="1"/>
  <c r="D1074" i="1"/>
  <c r="B1066" i="1"/>
  <c r="B1065" i="1"/>
  <c r="B1064" i="1"/>
  <c r="H1063" i="1"/>
  <c r="B1063" i="1"/>
  <c r="F1052" i="1"/>
  <c r="M1003" i="1"/>
  <c r="AE998" i="1"/>
  <c r="C998" i="1" s="1"/>
  <c r="C1052" i="1" s="1"/>
  <c r="I996" i="1"/>
  <c r="C996" i="1"/>
  <c r="I995" i="1"/>
  <c r="C995" i="1"/>
  <c r="C994" i="1"/>
  <c r="I993" i="1"/>
  <c r="C993" i="1"/>
  <c r="A991" i="1"/>
  <c r="G989" i="1"/>
  <c r="A989" i="1"/>
  <c r="H984" i="1"/>
  <c r="G984" i="1"/>
  <c r="E984" i="1"/>
  <c r="D984" i="1"/>
  <c r="B976" i="1"/>
  <c r="B975" i="1"/>
  <c r="B974" i="1"/>
  <c r="H973" i="1"/>
  <c r="B973" i="1"/>
  <c r="F962" i="1"/>
  <c r="M913" i="1"/>
  <c r="AE908" i="1"/>
  <c r="C908" i="1" s="1"/>
  <c r="C962" i="1" s="1"/>
  <c r="I906" i="1"/>
  <c r="C906" i="1"/>
  <c r="I905" i="1"/>
  <c r="C905" i="1"/>
  <c r="C904" i="1"/>
  <c r="I903" i="1"/>
  <c r="C903" i="1"/>
  <c r="A901" i="1"/>
  <c r="G899" i="1"/>
  <c r="A899" i="1"/>
  <c r="H894" i="1"/>
  <c r="G894" i="1"/>
  <c r="E894" i="1"/>
  <c r="D894" i="1"/>
  <c r="B886" i="1"/>
  <c r="B885" i="1"/>
  <c r="B884" i="1"/>
  <c r="H883" i="1"/>
  <c r="B883" i="1"/>
  <c r="F872" i="1"/>
  <c r="M823" i="1"/>
  <c r="AE818" i="1"/>
  <c r="C818" i="1" s="1"/>
  <c r="C872" i="1" s="1"/>
  <c r="I816" i="1"/>
  <c r="C816" i="1"/>
  <c r="I815" i="1"/>
  <c r="C815" i="1"/>
  <c r="C814" i="1"/>
  <c r="I813" i="1"/>
  <c r="C813" i="1"/>
  <c r="A811" i="1"/>
  <c r="G809" i="1"/>
  <c r="A809" i="1"/>
  <c r="H804" i="1"/>
  <c r="G804" i="1"/>
  <c r="E804" i="1"/>
  <c r="D804" i="1"/>
  <c r="B796" i="1"/>
  <c r="B795" i="1"/>
  <c r="B794" i="1"/>
  <c r="H793" i="1"/>
  <c r="B793" i="1"/>
  <c r="F782" i="1"/>
  <c r="M733" i="1"/>
  <c r="AE728" i="1"/>
  <c r="C728" i="1"/>
  <c r="I726" i="1"/>
  <c r="C726" i="1"/>
  <c r="I725" i="1"/>
  <c r="C725" i="1"/>
  <c r="C724" i="1"/>
  <c r="I723" i="1"/>
  <c r="C723" i="1"/>
  <c r="A721" i="1"/>
  <c r="G719" i="1"/>
  <c r="A719" i="1"/>
  <c r="H714" i="1"/>
  <c r="G714" i="1"/>
  <c r="E714" i="1"/>
  <c r="D714" i="1"/>
  <c r="B706" i="1"/>
  <c r="B705" i="1"/>
  <c r="B704" i="1"/>
  <c r="H703" i="1"/>
  <c r="B703" i="1"/>
  <c r="F692" i="1"/>
  <c r="M643" i="1"/>
  <c r="AE638" i="1"/>
  <c r="C638" i="1" s="1"/>
  <c r="C692" i="1" s="1"/>
  <c r="I636" i="1"/>
  <c r="C636" i="1"/>
  <c r="I635" i="1"/>
  <c r="C635" i="1"/>
  <c r="C634" i="1"/>
  <c r="I633" i="1"/>
  <c r="C633" i="1"/>
  <c r="A631" i="1"/>
  <c r="G629" i="1"/>
  <c r="A629" i="1"/>
  <c r="H624" i="1"/>
  <c r="G624" i="1"/>
  <c r="E624" i="1"/>
  <c r="D624" i="1"/>
  <c r="B616" i="1"/>
  <c r="B615" i="1"/>
  <c r="B614" i="1"/>
  <c r="H613" i="1"/>
  <c r="B613" i="1"/>
  <c r="F602" i="1"/>
  <c r="M553" i="1"/>
  <c r="AE548" i="1"/>
  <c r="C548" i="1" s="1"/>
  <c r="C602" i="1" s="1"/>
  <c r="I546" i="1"/>
  <c r="C546" i="1"/>
  <c r="I545" i="1"/>
  <c r="C545" i="1"/>
  <c r="C544" i="1"/>
  <c r="I543" i="1"/>
  <c r="C543" i="1"/>
  <c r="A541" i="1"/>
  <c r="G539" i="1"/>
  <c r="A539" i="1"/>
  <c r="H534" i="1"/>
  <c r="G534" i="1"/>
  <c r="E534" i="1"/>
  <c r="D534" i="1"/>
  <c r="B526" i="1"/>
  <c r="B525" i="1"/>
  <c r="B524" i="1"/>
  <c r="H523" i="1"/>
  <c r="B523" i="1"/>
  <c r="F512" i="1"/>
  <c r="M463" i="1"/>
  <c r="AE458" i="1"/>
  <c r="C458" i="1" s="1"/>
  <c r="C512" i="1" s="1"/>
  <c r="I456" i="1"/>
  <c r="C456" i="1"/>
  <c r="I455" i="1"/>
  <c r="C455" i="1"/>
  <c r="C454" i="1"/>
  <c r="I453" i="1"/>
  <c r="C453" i="1"/>
  <c r="A451" i="1"/>
  <c r="G449" i="1"/>
  <c r="A449" i="1"/>
  <c r="H444" i="1"/>
  <c r="G444" i="1"/>
  <c r="E444" i="1"/>
  <c r="D444" i="1"/>
  <c r="B436" i="1"/>
  <c r="B435" i="1"/>
  <c r="B434" i="1"/>
  <c r="H433" i="1"/>
  <c r="B433" i="1"/>
  <c r="F422" i="1"/>
  <c r="M373" i="1"/>
  <c r="AE368" i="1"/>
  <c r="C368" i="1" s="1"/>
  <c r="C422" i="1" s="1"/>
  <c r="I366" i="1"/>
  <c r="C366" i="1"/>
  <c r="I365" i="1"/>
  <c r="C365" i="1"/>
  <c r="C364" i="1"/>
  <c r="I363" i="1"/>
  <c r="C363" i="1"/>
  <c r="A361" i="1"/>
  <c r="A271" i="1"/>
  <c r="G359" i="1"/>
  <c r="A359" i="1"/>
  <c r="G269" i="1"/>
  <c r="A269" i="1"/>
  <c r="G179" i="1"/>
  <c r="A179" i="1"/>
  <c r="G89" i="1"/>
  <c r="A89" i="1"/>
  <c r="H354" i="1"/>
  <c r="G354" i="1"/>
  <c r="E354" i="1"/>
  <c r="D354" i="1"/>
  <c r="B346" i="1"/>
  <c r="B345" i="1"/>
  <c r="B344" i="1"/>
  <c r="H343" i="1"/>
  <c r="B343" i="1"/>
  <c r="F332" i="1"/>
  <c r="M283" i="1"/>
  <c r="AE278" i="1"/>
  <c r="C278" i="1" s="1"/>
  <c r="C332" i="1" s="1"/>
  <c r="I276" i="1"/>
  <c r="C276" i="1"/>
  <c r="I275" i="1"/>
  <c r="C275" i="1"/>
  <c r="C274" i="1"/>
  <c r="I273" i="1"/>
  <c r="C273" i="1"/>
  <c r="H253" i="1"/>
  <c r="H163" i="1"/>
  <c r="H73" i="1"/>
  <c r="F242" i="1"/>
  <c r="F152" i="1"/>
  <c r="F62" i="1"/>
  <c r="H264" i="1"/>
  <c r="G264" i="1"/>
  <c r="E264" i="1"/>
  <c r="D264" i="1"/>
  <c r="B256" i="1"/>
  <c r="B255" i="1"/>
  <c r="B254" i="1"/>
  <c r="B253" i="1"/>
  <c r="M193" i="1"/>
  <c r="AE188" i="1"/>
  <c r="C188" i="1" s="1"/>
  <c r="C242" i="1" s="1"/>
  <c r="I186" i="1"/>
  <c r="C186" i="1"/>
  <c r="I185" i="1"/>
  <c r="C185" i="1"/>
  <c r="C184" i="1"/>
  <c r="I183" i="1"/>
  <c r="C183" i="1"/>
  <c r="I96" i="1"/>
  <c r="C96" i="1"/>
  <c r="I6" i="1"/>
  <c r="C6" i="1"/>
  <c r="I95" i="1"/>
  <c r="I5" i="1"/>
  <c r="C95" i="1"/>
  <c r="C5" i="1"/>
  <c r="C94" i="1"/>
  <c r="C4" i="1"/>
  <c r="I93" i="1"/>
  <c r="C93" i="1"/>
  <c r="C3" i="1"/>
  <c r="I3" i="1"/>
  <c r="AE98" i="1"/>
  <c r="H174" i="1"/>
  <c r="G174" i="1"/>
  <c r="E174" i="1"/>
  <c r="D174" i="1"/>
  <c r="B166" i="1"/>
  <c r="B165" i="1"/>
  <c r="B164" i="1"/>
  <c r="B163" i="1"/>
  <c r="M103" i="1"/>
  <c r="C98" i="1"/>
  <c r="C8" i="1"/>
  <c r="C62" i="1" s="1"/>
  <c r="M13" i="1"/>
  <c r="B76" i="1"/>
  <c r="B75" i="1"/>
  <c r="B74" i="1"/>
  <c r="B73" i="1"/>
  <c r="A205" i="4"/>
  <c r="A155" i="4"/>
  <c r="A103" i="4"/>
  <c r="A53" i="4"/>
  <c r="A2" i="4"/>
  <c r="B50" i="4"/>
  <c r="B253" i="4" s="1"/>
  <c r="M253" i="4" s="1"/>
  <c r="B49" i="4"/>
  <c r="B99" i="4" s="1"/>
  <c r="L99" i="4" s="1"/>
  <c r="B48" i="4"/>
  <c r="B149" i="4" s="1"/>
  <c r="B47" i="4"/>
  <c r="B148" i="4" s="1"/>
  <c r="B46" i="4"/>
  <c r="J46" i="4" s="1"/>
  <c r="B45" i="4"/>
  <c r="B146" i="4" s="1"/>
  <c r="B44" i="4"/>
  <c r="B196" i="4" s="1"/>
  <c r="B43" i="4"/>
  <c r="B42" i="4"/>
  <c r="B194" i="4" s="1"/>
  <c r="O842" i="2"/>
  <c r="U827" i="2"/>
  <c r="C2064" i="1" l="1"/>
  <c r="C2042" i="1"/>
  <c r="C804" i="1"/>
  <c r="C782" i="1"/>
  <c r="AB1207" i="1"/>
  <c r="C1232" i="1"/>
  <c r="C1164" i="1"/>
  <c r="C1142" i="1"/>
  <c r="C3144" i="1"/>
  <c r="C3122" i="1"/>
  <c r="C3054" i="1"/>
  <c r="C3032" i="1"/>
  <c r="C3864" i="1"/>
  <c r="C3842" i="1"/>
  <c r="C174" i="1"/>
  <c r="C152" i="1"/>
  <c r="AB3792" i="1"/>
  <c r="AB3808" i="1"/>
  <c r="A64" i="1"/>
  <c r="C1155" i="1"/>
  <c r="D1155" i="1" s="1"/>
  <c r="AB3097" i="1"/>
  <c r="A154" i="1"/>
  <c r="AB738" i="1"/>
  <c r="AB1993" i="1"/>
  <c r="AB3104" i="1"/>
  <c r="AB2033" i="1"/>
  <c r="AB1101" i="1"/>
  <c r="AB1108" i="1"/>
  <c r="AB2983" i="1"/>
  <c r="AB3817" i="1"/>
  <c r="AB2996" i="1"/>
  <c r="AB3089" i="1"/>
  <c r="AB3826" i="1"/>
  <c r="C75" i="1"/>
  <c r="D75" i="1" s="1"/>
  <c r="C1254" i="1"/>
  <c r="C1245" i="1"/>
  <c r="D1245" i="1" s="1"/>
  <c r="AB1198" i="1"/>
  <c r="AB1190" i="1"/>
  <c r="AB1184" i="1"/>
  <c r="AB1183" i="1"/>
  <c r="AB1196" i="1"/>
  <c r="AB1208" i="1"/>
  <c r="AB1189" i="1"/>
  <c r="AB1216" i="1"/>
  <c r="AB1214" i="1"/>
  <c r="AB1199" i="1"/>
  <c r="AB1223" i="1"/>
  <c r="AB1205" i="1"/>
  <c r="AB1106" i="1"/>
  <c r="AB1100" i="1"/>
  <c r="AB748" i="1"/>
  <c r="AB757" i="1"/>
  <c r="AB763" i="1"/>
  <c r="AB787" i="1"/>
  <c r="AB1115" i="1"/>
  <c r="AB1133" i="1"/>
  <c r="AB732" i="1"/>
  <c r="C795" i="1"/>
  <c r="D795" i="1" s="1"/>
  <c r="AB1109" i="1"/>
  <c r="AB1124" i="1"/>
  <c r="AB749" i="1"/>
  <c r="AB758" i="1"/>
  <c r="AB764" i="1"/>
  <c r="AB771" i="1"/>
  <c r="AB1093" i="1"/>
  <c r="AB1099" i="1"/>
  <c r="AB1117" i="1"/>
  <c r="AB734" i="1"/>
  <c r="AB740" i="1"/>
  <c r="AB789" i="1"/>
  <c r="AB1126" i="1"/>
  <c r="C727" i="1"/>
  <c r="AB766" i="1"/>
  <c r="AB773" i="1"/>
  <c r="AB1094" i="1"/>
  <c r="AB1118" i="1"/>
  <c r="AB1994" i="1"/>
  <c r="AB2984" i="1"/>
  <c r="AB2990" i="1"/>
  <c r="AB2998" i="1"/>
  <c r="C3045" i="1"/>
  <c r="C3067" i="1"/>
  <c r="AB3073" i="1"/>
  <c r="AB3106" i="1"/>
  <c r="C3133" i="1"/>
  <c r="C3787" i="1"/>
  <c r="AB3794" i="1"/>
  <c r="AB2026" i="1"/>
  <c r="AB3005" i="1"/>
  <c r="AB3023" i="1"/>
  <c r="AB3074" i="1"/>
  <c r="AB3079" i="1"/>
  <c r="AB3098" i="1"/>
  <c r="AB3800" i="1"/>
  <c r="AB3809" i="1"/>
  <c r="AB3818" i="1"/>
  <c r="AB2006" i="1"/>
  <c r="AB2999" i="1"/>
  <c r="AB3014" i="1"/>
  <c r="AB3086" i="1"/>
  <c r="AB3801" i="1"/>
  <c r="AB3007" i="1"/>
  <c r="AB3833" i="1"/>
  <c r="AB1999" i="1"/>
  <c r="AB2018" i="1"/>
  <c r="AB3016" i="1"/>
  <c r="C3043" i="1"/>
  <c r="AB3080" i="1"/>
  <c r="AB3088" i="1"/>
  <c r="C3135" i="1"/>
  <c r="AB2009" i="1"/>
  <c r="AB2989" i="1"/>
  <c r="AB3008" i="1"/>
  <c r="AB3072" i="1"/>
  <c r="AB3078" i="1"/>
  <c r="AB3095" i="1"/>
  <c r="AB3113" i="1"/>
  <c r="AB3798" i="1"/>
  <c r="C4044" i="1"/>
  <c r="D4034" i="1"/>
  <c r="AB4030" i="1"/>
  <c r="AB4028" i="1"/>
  <c r="I4024" i="1"/>
  <c r="AB4007" i="1"/>
  <c r="AB3981" i="1"/>
  <c r="B4044" i="1"/>
  <c r="C4034" i="1"/>
  <c r="A4024" i="1"/>
  <c r="AB4015" i="1"/>
  <c r="AB3999" i="1"/>
  <c r="AB3992" i="1"/>
  <c r="AB3990" i="1"/>
  <c r="AB3983" i="1"/>
  <c r="AB3975" i="1"/>
  <c r="I4044" i="1"/>
  <c r="D4036" i="1"/>
  <c r="J4022" i="1"/>
  <c r="AB4008" i="1"/>
  <c r="AB4001" i="1"/>
  <c r="AB3993" i="1"/>
  <c r="AB3984" i="1"/>
  <c r="C4036" i="1"/>
  <c r="J4033" i="1"/>
  <c r="AB4019" i="1"/>
  <c r="AB4010" i="1"/>
  <c r="AB4002" i="1"/>
  <c r="AB3994" i="1"/>
  <c r="AB3985" i="1"/>
  <c r="AB3976" i="1"/>
  <c r="AB4029" i="1"/>
  <c r="AB4027" i="1"/>
  <c r="AB4011" i="1"/>
  <c r="AB4003" i="1"/>
  <c r="AB3978" i="1"/>
  <c r="AB3972" i="1"/>
  <c r="C3967" i="1"/>
  <c r="F4044" i="1"/>
  <c r="D4035" i="1"/>
  <c r="D4033" i="1"/>
  <c r="AB4020" i="1"/>
  <c r="AB4012" i="1"/>
  <c r="AB3995" i="1"/>
  <c r="AB3986" i="1"/>
  <c r="AB3979" i="1"/>
  <c r="AB3973" i="1"/>
  <c r="AB4006" i="1"/>
  <c r="AB3974" i="1"/>
  <c r="C4035" i="1"/>
  <c r="C4033" i="1"/>
  <c r="AB4004" i="1"/>
  <c r="AB3997" i="1"/>
  <c r="AB3988" i="1"/>
  <c r="AB3980" i="1"/>
  <c r="AB4013" i="1"/>
  <c r="AB3998" i="1"/>
  <c r="AB3989" i="1"/>
  <c r="C3954" i="1"/>
  <c r="D3944" i="1"/>
  <c r="AB3940" i="1"/>
  <c r="AB3938" i="1"/>
  <c r="I3934" i="1"/>
  <c r="AB3917" i="1"/>
  <c r="AB3891" i="1"/>
  <c r="AB3899" i="1"/>
  <c r="AB3884" i="1"/>
  <c r="B3954" i="1"/>
  <c r="C3944" i="1"/>
  <c r="A3934" i="1"/>
  <c r="AB3925" i="1"/>
  <c r="AB3909" i="1"/>
  <c r="AB3902" i="1"/>
  <c r="AB3900" i="1"/>
  <c r="AB3893" i="1"/>
  <c r="AB3885" i="1"/>
  <c r="I3954" i="1"/>
  <c r="D3946" i="1"/>
  <c r="J3932" i="1"/>
  <c r="AB3918" i="1"/>
  <c r="AB3911" i="1"/>
  <c r="AB3903" i="1"/>
  <c r="AB3894" i="1"/>
  <c r="C3946" i="1"/>
  <c r="J3943" i="1"/>
  <c r="AB3929" i="1"/>
  <c r="AB3920" i="1"/>
  <c r="AB3912" i="1"/>
  <c r="AB3904" i="1"/>
  <c r="AB3895" i="1"/>
  <c r="AB3886" i="1"/>
  <c r="AB3939" i="1"/>
  <c r="AB3937" i="1"/>
  <c r="AB3921" i="1"/>
  <c r="AB3913" i="1"/>
  <c r="AB3888" i="1"/>
  <c r="AB3882" i="1"/>
  <c r="C3877" i="1"/>
  <c r="F3954" i="1"/>
  <c r="D3945" i="1"/>
  <c r="D3943" i="1"/>
  <c r="AB3930" i="1"/>
  <c r="AB3922" i="1"/>
  <c r="AB3905" i="1"/>
  <c r="AB3896" i="1"/>
  <c r="AB3889" i="1"/>
  <c r="AB3883" i="1"/>
  <c r="AB3923" i="1"/>
  <c r="AB3916" i="1"/>
  <c r="AB3908" i="1"/>
  <c r="C3945" i="1"/>
  <c r="C3943" i="1"/>
  <c r="AB3914" i="1"/>
  <c r="AB3907" i="1"/>
  <c r="AB3898" i="1"/>
  <c r="AB3890" i="1"/>
  <c r="AB3824" i="1"/>
  <c r="C3853" i="1"/>
  <c r="C3855" i="1"/>
  <c r="AB3793" i="1"/>
  <c r="AB3799" i="1"/>
  <c r="AB3806" i="1"/>
  <c r="AB3815" i="1"/>
  <c r="AB3832" i="1"/>
  <c r="AB3840" i="1"/>
  <c r="D3853" i="1"/>
  <c r="D3855" i="1"/>
  <c r="F3864" i="1"/>
  <c r="AB3823" i="1"/>
  <c r="AB3831" i="1"/>
  <c r="AB3847" i="1"/>
  <c r="AB3849" i="1"/>
  <c r="AB3796" i="1"/>
  <c r="AB3805" i="1"/>
  <c r="AB3814" i="1"/>
  <c r="AB3822" i="1"/>
  <c r="AB3830" i="1"/>
  <c r="AB3839" i="1"/>
  <c r="J3853" i="1"/>
  <c r="C3856" i="1"/>
  <c r="AB3804" i="1"/>
  <c r="AB3813" i="1"/>
  <c r="AB3821" i="1"/>
  <c r="AB3828" i="1"/>
  <c r="J3842" i="1"/>
  <c r="D3856" i="1"/>
  <c r="I3864" i="1"/>
  <c r="AB3795" i="1"/>
  <c r="AB3803" i="1"/>
  <c r="AB3810" i="1"/>
  <c r="AB3812" i="1"/>
  <c r="AB3819" i="1"/>
  <c r="AB3835" i="1"/>
  <c r="A3844" i="1"/>
  <c r="C3854" i="1"/>
  <c r="B3864" i="1"/>
  <c r="AB3827" i="1"/>
  <c r="I3844" i="1"/>
  <c r="AB3848" i="1"/>
  <c r="AB3850" i="1"/>
  <c r="D3854" i="1"/>
  <c r="C3774" i="1"/>
  <c r="D3764" i="1"/>
  <c r="AB3760" i="1"/>
  <c r="AB3758" i="1"/>
  <c r="I3754" i="1"/>
  <c r="AB3737" i="1"/>
  <c r="AB3711" i="1"/>
  <c r="AB3742" i="1"/>
  <c r="AB3725" i="1"/>
  <c r="AB3716" i="1"/>
  <c r="AB3709" i="1"/>
  <c r="AB3703" i="1"/>
  <c r="B3774" i="1"/>
  <c r="C3764" i="1"/>
  <c r="A3754" i="1"/>
  <c r="AB3745" i="1"/>
  <c r="AB3729" i="1"/>
  <c r="AB3722" i="1"/>
  <c r="AB3720" i="1"/>
  <c r="AB3713" i="1"/>
  <c r="AB3705" i="1"/>
  <c r="I3774" i="1"/>
  <c r="D3766" i="1"/>
  <c r="J3752" i="1"/>
  <c r="AB3738" i="1"/>
  <c r="AB3731" i="1"/>
  <c r="AB3723" i="1"/>
  <c r="AB3714" i="1"/>
  <c r="C3766" i="1"/>
  <c r="J3763" i="1"/>
  <c r="AB3749" i="1"/>
  <c r="AB3740" i="1"/>
  <c r="AB3732" i="1"/>
  <c r="AB3724" i="1"/>
  <c r="AB3715" i="1"/>
  <c r="AB3706" i="1"/>
  <c r="F3774" i="1"/>
  <c r="AB3750" i="1"/>
  <c r="AB3759" i="1"/>
  <c r="AB3757" i="1"/>
  <c r="AB3741" i="1"/>
  <c r="AB3733" i="1"/>
  <c r="AB3708" i="1"/>
  <c r="AB3702" i="1"/>
  <c r="C3697" i="1"/>
  <c r="D3765" i="1"/>
  <c r="C3765" i="1"/>
  <c r="C3763" i="1"/>
  <c r="AB3734" i="1"/>
  <c r="AB3727" i="1"/>
  <c r="AB3718" i="1"/>
  <c r="AB3710" i="1"/>
  <c r="AB3743" i="1"/>
  <c r="AB3736" i="1"/>
  <c r="AB3728" i="1"/>
  <c r="AB3719" i="1"/>
  <c r="AB3704" i="1"/>
  <c r="D3763" i="1"/>
  <c r="C3684" i="1"/>
  <c r="D3674" i="1"/>
  <c r="AB3670" i="1"/>
  <c r="AB3668" i="1"/>
  <c r="I3664" i="1"/>
  <c r="AB3647" i="1"/>
  <c r="AB3621" i="1"/>
  <c r="AB3620" i="1"/>
  <c r="AB3653" i="1"/>
  <c r="AB3646" i="1"/>
  <c r="AB3638" i="1"/>
  <c r="AB3629" i="1"/>
  <c r="AB3614" i="1"/>
  <c r="B3684" i="1"/>
  <c r="C3674" i="1"/>
  <c r="A3664" i="1"/>
  <c r="AB3655" i="1"/>
  <c r="AB3639" i="1"/>
  <c r="AB3632" i="1"/>
  <c r="AB3630" i="1"/>
  <c r="AB3623" i="1"/>
  <c r="AB3615" i="1"/>
  <c r="AB3628" i="1"/>
  <c r="I3684" i="1"/>
  <c r="D3676" i="1"/>
  <c r="J3662" i="1"/>
  <c r="AB3648" i="1"/>
  <c r="AB3641" i="1"/>
  <c r="AB3633" i="1"/>
  <c r="AB3624" i="1"/>
  <c r="C3676" i="1"/>
  <c r="J3673" i="1"/>
  <c r="AB3659" i="1"/>
  <c r="AB3650" i="1"/>
  <c r="AB3642" i="1"/>
  <c r="AB3634" i="1"/>
  <c r="AB3625" i="1"/>
  <c r="AB3616" i="1"/>
  <c r="AB3669" i="1"/>
  <c r="AB3667" i="1"/>
  <c r="AB3651" i="1"/>
  <c r="AB3643" i="1"/>
  <c r="AB3618" i="1"/>
  <c r="AB3612" i="1"/>
  <c r="C3607" i="1"/>
  <c r="F3684" i="1"/>
  <c r="D3675" i="1"/>
  <c r="D3673" i="1"/>
  <c r="AB3660" i="1"/>
  <c r="AB3652" i="1"/>
  <c r="AB3635" i="1"/>
  <c r="AB3626" i="1"/>
  <c r="AB3619" i="1"/>
  <c r="AB3613" i="1"/>
  <c r="C3675" i="1"/>
  <c r="C3673" i="1"/>
  <c r="AB3644" i="1"/>
  <c r="AB3637" i="1"/>
  <c r="C3594" i="1"/>
  <c r="D3584" i="1"/>
  <c r="AB3580" i="1"/>
  <c r="AB3578" i="1"/>
  <c r="I3574" i="1"/>
  <c r="AB3557" i="1"/>
  <c r="AB3531" i="1"/>
  <c r="AB3549" i="1"/>
  <c r="AB3542" i="1"/>
  <c r="AB3540" i="1"/>
  <c r="AB3533" i="1"/>
  <c r="AB3525" i="1"/>
  <c r="B3594" i="1"/>
  <c r="C3584" i="1"/>
  <c r="A3574" i="1"/>
  <c r="AB3565" i="1"/>
  <c r="I3594" i="1"/>
  <c r="D3586" i="1"/>
  <c r="J3572" i="1"/>
  <c r="AB3558" i="1"/>
  <c r="AB3551" i="1"/>
  <c r="AB3543" i="1"/>
  <c r="AB3534" i="1"/>
  <c r="AB3548" i="1"/>
  <c r="AB3539" i="1"/>
  <c r="AB3524" i="1"/>
  <c r="C3586" i="1"/>
  <c r="J3583" i="1"/>
  <c r="AB3569" i="1"/>
  <c r="AB3560" i="1"/>
  <c r="AB3552" i="1"/>
  <c r="AB3544" i="1"/>
  <c r="AB3535" i="1"/>
  <c r="AB3526" i="1"/>
  <c r="AB3554" i="1"/>
  <c r="AB3563" i="1"/>
  <c r="AB3556" i="1"/>
  <c r="AB3579" i="1"/>
  <c r="AB3577" i="1"/>
  <c r="AB3561" i="1"/>
  <c r="AB3553" i="1"/>
  <c r="AB3528" i="1"/>
  <c r="AB3522" i="1"/>
  <c r="C3517" i="1"/>
  <c r="AB3547" i="1"/>
  <c r="F3594" i="1"/>
  <c r="D3585" i="1"/>
  <c r="D3583" i="1"/>
  <c r="AB3570" i="1"/>
  <c r="AB3562" i="1"/>
  <c r="AB3545" i="1"/>
  <c r="AB3536" i="1"/>
  <c r="AB3529" i="1"/>
  <c r="AB3523" i="1"/>
  <c r="C3585" i="1"/>
  <c r="C3583" i="1"/>
  <c r="AB3538" i="1"/>
  <c r="AB3530" i="1"/>
  <c r="C3504" i="1"/>
  <c r="D3494" i="1"/>
  <c r="AB3490" i="1"/>
  <c r="AB3488" i="1"/>
  <c r="I3484" i="1"/>
  <c r="AB3467" i="1"/>
  <c r="AB3441" i="1"/>
  <c r="AB3438" i="1"/>
  <c r="B3504" i="1"/>
  <c r="C3494" i="1"/>
  <c r="A3484" i="1"/>
  <c r="AB3475" i="1"/>
  <c r="AB3459" i="1"/>
  <c r="AB3452" i="1"/>
  <c r="AB3450" i="1"/>
  <c r="AB3443" i="1"/>
  <c r="AB3435" i="1"/>
  <c r="AB3461" i="1"/>
  <c r="I3504" i="1"/>
  <c r="D3496" i="1"/>
  <c r="J3482" i="1"/>
  <c r="AB3468" i="1"/>
  <c r="AB3453" i="1"/>
  <c r="AB3444" i="1"/>
  <c r="C3496" i="1"/>
  <c r="J3493" i="1"/>
  <c r="AB3479" i="1"/>
  <c r="AB3470" i="1"/>
  <c r="AB3462" i="1"/>
  <c r="AB3454" i="1"/>
  <c r="AB3445" i="1"/>
  <c r="AB3436" i="1"/>
  <c r="AB3487" i="1"/>
  <c r="AB3471" i="1"/>
  <c r="AB3463" i="1"/>
  <c r="C3427" i="1"/>
  <c r="AB3489" i="1"/>
  <c r="AB3432" i="1"/>
  <c r="F3504" i="1"/>
  <c r="D3495" i="1"/>
  <c r="D3493" i="1"/>
  <c r="AB3480" i="1"/>
  <c r="AB3472" i="1"/>
  <c r="AB3455" i="1"/>
  <c r="AB3446" i="1"/>
  <c r="AB3439" i="1"/>
  <c r="AB3433" i="1"/>
  <c r="AB3466" i="1"/>
  <c r="AB3434" i="1"/>
  <c r="C3495" i="1"/>
  <c r="C3493" i="1"/>
  <c r="AB3464" i="1"/>
  <c r="AB3457" i="1"/>
  <c r="AB3448" i="1"/>
  <c r="AB3440" i="1"/>
  <c r="AB3473" i="1"/>
  <c r="AB3458" i="1"/>
  <c r="AB3449" i="1"/>
  <c r="C3414" i="1"/>
  <c r="D3404" i="1"/>
  <c r="AB3400" i="1"/>
  <c r="AB3398" i="1"/>
  <c r="I3394" i="1"/>
  <c r="AB3377" i="1"/>
  <c r="AB3351" i="1"/>
  <c r="B3414" i="1"/>
  <c r="C3404" i="1"/>
  <c r="A3394" i="1"/>
  <c r="AB3385" i="1"/>
  <c r="AB3369" i="1"/>
  <c r="AB3362" i="1"/>
  <c r="AB3360" i="1"/>
  <c r="AB3353" i="1"/>
  <c r="AB3345" i="1"/>
  <c r="I3414" i="1"/>
  <c r="D3406" i="1"/>
  <c r="J3392" i="1"/>
  <c r="AB3378" i="1"/>
  <c r="AB3371" i="1"/>
  <c r="AB3363" i="1"/>
  <c r="AB3354" i="1"/>
  <c r="C3406" i="1"/>
  <c r="J3403" i="1"/>
  <c r="AB3389" i="1"/>
  <c r="AB3380" i="1"/>
  <c r="AB3372" i="1"/>
  <c r="AB3364" i="1"/>
  <c r="AB3355" i="1"/>
  <c r="AB3346" i="1"/>
  <c r="F3414" i="1"/>
  <c r="AB3356" i="1"/>
  <c r="AB3349" i="1"/>
  <c r="AB3343" i="1"/>
  <c r="AB3399" i="1"/>
  <c r="AB3397" i="1"/>
  <c r="AB3381" i="1"/>
  <c r="AB3373" i="1"/>
  <c r="AB3348" i="1"/>
  <c r="AB3342" i="1"/>
  <c r="C3337" i="1"/>
  <c r="D3405" i="1"/>
  <c r="D3403" i="1"/>
  <c r="AB3390" i="1"/>
  <c r="AB3382" i="1"/>
  <c r="AB3365" i="1"/>
  <c r="C3405" i="1"/>
  <c r="C3403" i="1"/>
  <c r="AB3374" i="1"/>
  <c r="AB3367" i="1"/>
  <c r="AB3358" i="1"/>
  <c r="AB3350" i="1"/>
  <c r="AB3383" i="1"/>
  <c r="AB3376" i="1"/>
  <c r="AB3368" i="1"/>
  <c r="AB3359" i="1"/>
  <c r="AB3344" i="1"/>
  <c r="C3324" i="1"/>
  <c r="D3314" i="1"/>
  <c r="AB3310" i="1"/>
  <c r="AB3308" i="1"/>
  <c r="I3304" i="1"/>
  <c r="AB3287" i="1"/>
  <c r="AB3261" i="1"/>
  <c r="B3324" i="1"/>
  <c r="C3314" i="1"/>
  <c r="A3304" i="1"/>
  <c r="AB3295" i="1"/>
  <c r="AB3279" i="1"/>
  <c r="AB3272" i="1"/>
  <c r="AB3270" i="1"/>
  <c r="AB3263" i="1"/>
  <c r="AB3255" i="1"/>
  <c r="AB3281" i="1"/>
  <c r="AB3273" i="1"/>
  <c r="AB3264" i="1"/>
  <c r="I3324" i="1"/>
  <c r="D3316" i="1"/>
  <c r="J3302" i="1"/>
  <c r="AB3288" i="1"/>
  <c r="AB3266" i="1"/>
  <c r="C3316" i="1"/>
  <c r="J3313" i="1"/>
  <c r="AB3299" i="1"/>
  <c r="AB3290" i="1"/>
  <c r="AB3282" i="1"/>
  <c r="AB3274" i="1"/>
  <c r="AB3265" i="1"/>
  <c r="AB3256" i="1"/>
  <c r="F3324" i="1"/>
  <c r="D3313" i="1"/>
  <c r="AB3300" i="1"/>
  <c r="AB3292" i="1"/>
  <c r="AB3275" i="1"/>
  <c r="AB3259" i="1"/>
  <c r="AB3253" i="1"/>
  <c r="AB3309" i="1"/>
  <c r="AB3307" i="1"/>
  <c r="AB3291" i="1"/>
  <c r="AB3283" i="1"/>
  <c r="AB3258" i="1"/>
  <c r="AB3252" i="1"/>
  <c r="C3247" i="1"/>
  <c r="D3315" i="1"/>
  <c r="C3315" i="1"/>
  <c r="C3313" i="1"/>
  <c r="AB3284" i="1"/>
  <c r="AB3277" i="1"/>
  <c r="AB3268" i="1"/>
  <c r="AB3260" i="1"/>
  <c r="AB3293" i="1"/>
  <c r="AB3286" i="1"/>
  <c r="AB3278" i="1"/>
  <c r="AB3269" i="1"/>
  <c r="AB3254" i="1"/>
  <c r="C3234" i="1"/>
  <c r="D3224" i="1"/>
  <c r="AB3220" i="1"/>
  <c r="AB3218" i="1"/>
  <c r="I3214" i="1"/>
  <c r="AB3197" i="1"/>
  <c r="AB3171" i="1"/>
  <c r="B3234" i="1"/>
  <c r="C3224" i="1"/>
  <c r="A3214" i="1"/>
  <c r="AB3205" i="1"/>
  <c r="AB3189" i="1"/>
  <c r="AB3182" i="1"/>
  <c r="AB3180" i="1"/>
  <c r="AB3173" i="1"/>
  <c r="AB3165" i="1"/>
  <c r="AB3191" i="1"/>
  <c r="I3234" i="1"/>
  <c r="D3226" i="1"/>
  <c r="J3212" i="1"/>
  <c r="AB3198" i="1"/>
  <c r="AB3183" i="1"/>
  <c r="AB3174" i="1"/>
  <c r="C3226" i="1"/>
  <c r="J3223" i="1"/>
  <c r="AB3209" i="1"/>
  <c r="AB3200" i="1"/>
  <c r="AB3192" i="1"/>
  <c r="AB3184" i="1"/>
  <c r="AB3175" i="1"/>
  <c r="AB3166" i="1"/>
  <c r="AB3179" i="1"/>
  <c r="AB3164" i="1"/>
  <c r="AB3219" i="1"/>
  <c r="AB3217" i="1"/>
  <c r="AB3201" i="1"/>
  <c r="AB3193" i="1"/>
  <c r="AB3168" i="1"/>
  <c r="AB3162" i="1"/>
  <c r="C3157" i="1"/>
  <c r="F3234" i="1"/>
  <c r="D3225" i="1"/>
  <c r="D3223" i="1"/>
  <c r="AB3210" i="1"/>
  <c r="AB3202" i="1"/>
  <c r="AB3185" i="1"/>
  <c r="AB3176" i="1"/>
  <c r="AB3169" i="1"/>
  <c r="AB3163" i="1"/>
  <c r="AB3203" i="1"/>
  <c r="AB3196" i="1"/>
  <c r="AB3188" i="1"/>
  <c r="C3225" i="1"/>
  <c r="C3223" i="1"/>
  <c r="AB3194" i="1"/>
  <c r="AB3187" i="1"/>
  <c r="AB3178" i="1"/>
  <c r="AB3170" i="1"/>
  <c r="AB3112" i="1"/>
  <c r="AB3120" i="1"/>
  <c r="D3133" i="1"/>
  <c r="D3135" i="1"/>
  <c r="F3144" i="1"/>
  <c r="AB3103" i="1"/>
  <c r="AB3111" i="1"/>
  <c r="AB3127" i="1"/>
  <c r="AB3129" i="1"/>
  <c r="AB3076" i="1"/>
  <c r="AB3085" i="1"/>
  <c r="AB3094" i="1"/>
  <c r="AB3102" i="1"/>
  <c r="AB3110" i="1"/>
  <c r="AB3119" i="1"/>
  <c r="J3133" i="1"/>
  <c r="C3136" i="1"/>
  <c r="AB3084" i="1"/>
  <c r="AB3093" i="1"/>
  <c r="AB3101" i="1"/>
  <c r="AB3108" i="1"/>
  <c r="J3122" i="1"/>
  <c r="D3136" i="1"/>
  <c r="I3144" i="1"/>
  <c r="AB3075" i="1"/>
  <c r="AB3083" i="1"/>
  <c r="AB3090" i="1"/>
  <c r="AB3092" i="1"/>
  <c r="AB3099" i="1"/>
  <c r="AB3115" i="1"/>
  <c r="A3124" i="1"/>
  <c r="C3134" i="1"/>
  <c r="B3144" i="1"/>
  <c r="AB3081" i="1"/>
  <c r="AB3107" i="1"/>
  <c r="I3124" i="1"/>
  <c r="AB3128" i="1"/>
  <c r="AB3130" i="1"/>
  <c r="D3134" i="1"/>
  <c r="AB3022" i="1"/>
  <c r="AB3030" i="1"/>
  <c r="D3043" i="1"/>
  <c r="D3045" i="1"/>
  <c r="F3054" i="1"/>
  <c r="C2977" i="1"/>
  <c r="AB2982" i="1"/>
  <c r="AB2988" i="1"/>
  <c r="AB3013" i="1"/>
  <c r="AB3021" i="1"/>
  <c r="AB3037" i="1"/>
  <c r="AB3039" i="1"/>
  <c r="AB2986" i="1"/>
  <c r="AB2995" i="1"/>
  <c r="AB3004" i="1"/>
  <c r="AB3012" i="1"/>
  <c r="AB3020" i="1"/>
  <c r="AB3029" i="1"/>
  <c r="J3043" i="1"/>
  <c r="C3046" i="1"/>
  <c r="AB2994" i="1"/>
  <c r="AB3003" i="1"/>
  <c r="AB3011" i="1"/>
  <c r="AB3018" i="1"/>
  <c r="J3032" i="1"/>
  <c r="D3046" i="1"/>
  <c r="I3054" i="1"/>
  <c r="AB2985" i="1"/>
  <c r="AB2993" i="1"/>
  <c r="AB3000" i="1"/>
  <c r="AB3002" i="1"/>
  <c r="AB3009" i="1"/>
  <c r="AB3025" i="1"/>
  <c r="A3034" i="1"/>
  <c r="C3044" i="1"/>
  <c r="B3054" i="1"/>
  <c r="AB2991" i="1"/>
  <c r="AB3017" i="1"/>
  <c r="I3034" i="1"/>
  <c r="AB3038" i="1"/>
  <c r="AB3040" i="1"/>
  <c r="D3044" i="1"/>
  <c r="C2964" i="1"/>
  <c r="AB2950" i="1"/>
  <c r="AB2948" i="1"/>
  <c r="AB2927" i="1"/>
  <c r="AB2901" i="1"/>
  <c r="AB2917" i="1"/>
  <c r="AB2908" i="1"/>
  <c r="AB2894" i="1"/>
  <c r="B2964" i="1"/>
  <c r="C2954" i="1"/>
  <c r="D2954" i="1" s="1"/>
  <c r="A2944" i="1"/>
  <c r="AB2935" i="1"/>
  <c r="AB2919" i="1"/>
  <c r="AB2912" i="1"/>
  <c r="AB2910" i="1"/>
  <c r="AB2903" i="1"/>
  <c r="AB2895" i="1"/>
  <c r="AB2900" i="1"/>
  <c r="I2964" i="1"/>
  <c r="AB2928" i="1"/>
  <c r="AB2921" i="1"/>
  <c r="AB2913" i="1"/>
  <c r="AB2904" i="1"/>
  <c r="AB2906" i="1"/>
  <c r="AB2899" i="1"/>
  <c r="AB2893" i="1"/>
  <c r="AB2939" i="1"/>
  <c r="AB2930" i="1"/>
  <c r="AB2922" i="1"/>
  <c r="AB2914" i="1"/>
  <c r="AB2905" i="1"/>
  <c r="AB2896" i="1"/>
  <c r="C2955" i="1"/>
  <c r="D2955" i="1" s="1"/>
  <c r="AB2924" i="1"/>
  <c r="AB2909" i="1"/>
  <c r="AB2949" i="1"/>
  <c r="AB2947" i="1"/>
  <c r="AB2931" i="1"/>
  <c r="AB2923" i="1"/>
  <c r="AB2898" i="1"/>
  <c r="AB2892" i="1"/>
  <c r="C2887" i="1"/>
  <c r="F2964" i="1"/>
  <c r="AB2940" i="1"/>
  <c r="AB2932" i="1"/>
  <c r="AB2915" i="1"/>
  <c r="AB2933" i="1"/>
  <c r="AB2926" i="1"/>
  <c r="AB2918" i="1"/>
  <c r="C2874" i="1"/>
  <c r="AB2860" i="1"/>
  <c r="AB2858" i="1"/>
  <c r="AB2837" i="1"/>
  <c r="AB2811" i="1"/>
  <c r="AB2818" i="1"/>
  <c r="AB2828" i="1"/>
  <c r="AB2819" i="1"/>
  <c r="B2874" i="1"/>
  <c r="C2864" i="1"/>
  <c r="D2864" i="1" s="1"/>
  <c r="A2854" i="1"/>
  <c r="AB2845" i="1"/>
  <c r="AB2829" i="1"/>
  <c r="AB2822" i="1"/>
  <c r="AB2820" i="1"/>
  <c r="AB2813" i="1"/>
  <c r="AB2805" i="1"/>
  <c r="AB2827" i="1"/>
  <c r="AB2843" i="1"/>
  <c r="AB2836" i="1"/>
  <c r="I2874" i="1"/>
  <c r="AB2838" i="1"/>
  <c r="AB2831" i="1"/>
  <c r="AB2823" i="1"/>
  <c r="AB2814" i="1"/>
  <c r="AB2849" i="1"/>
  <c r="AB2840" i="1"/>
  <c r="AB2832" i="1"/>
  <c r="AB2824" i="1"/>
  <c r="AB2815" i="1"/>
  <c r="AB2806" i="1"/>
  <c r="AB2859" i="1"/>
  <c r="AB2857" i="1"/>
  <c r="AB2841" i="1"/>
  <c r="AB2833" i="1"/>
  <c r="AB2808" i="1"/>
  <c r="AB2802" i="1"/>
  <c r="C2797" i="1"/>
  <c r="F2874" i="1"/>
  <c r="AB2850" i="1"/>
  <c r="AB2842" i="1"/>
  <c r="AB2825" i="1"/>
  <c r="AB2816" i="1"/>
  <c r="AB2809" i="1"/>
  <c r="AB2803" i="1"/>
  <c r="AB2834" i="1"/>
  <c r="AB2810" i="1"/>
  <c r="AB2804" i="1"/>
  <c r="C2865" i="1"/>
  <c r="D2865" i="1" s="1"/>
  <c r="C2784" i="1"/>
  <c r="AB2770" i="1"/>
  <c r="AB2768" i="1"/>
  <c r="AB2747" i="1"/>
  <c r="AB2721" i="1"/>
  <c r="AB2753" i="1"/>
  <c r="AB2746" i="1"/>
  <c r="AB2738" i="1"/>
  <c r="B2784" i="1"/>
  <c r="C2774" i="1"/>
  <c r="D2774" i="1" s="1"/>
  <c r="A2764" i="1"/>
  <c r="AB2755" i="1"/>
  <c r="AB2739" i="1"/>
  <c r="AB2732" i="1"/>
  <c r="AB2730" i="1"/>
  <c r="AB2723" i="1"/>
  <c r="AB2715" i="1"/>
  <c r="I2784" i="1"/>
  <c r="AB2748" i="1"/>
  <c r="AB2741" i="1"/>
  <c r="AB2733" i="1"/>
  <c r="AB2724" i="1"/>
  <c r="AB2759" i="1"/>
  <c r="AB2750" i="1"/>
  <c r="AB2742" i="1"/>
  <c r="AB2734" i="1"/>
  <c r="AB2725" i="1"/>
  <c r="AB2716" i="1"/>
  <c r="AB2769" i="1"/>
  <c r="AB2767" i="1"/>
  <c r="AB2751" i="1"/>
  <c r="AB2743" i="1"/>
  <c r="AB2718" i="1"/>
  <c r="AB2712" i="1"/>
  <c r="C2707" i="1"/>
  <c r="AB2729" i="1"/>
  <c r="F2784" i="1"/>
  <c r="AB2760" i="1"/>
  <c r="AB2752" i="1"/>
  <c r="AB2735" i="1"/>
  <c r="AB2726" i="1"/>
  <c r="AB2719" i="1"/>
  <c r="AB2713" i="1"/>
  <c r="AB2737" i="1"/>
  <c r="AB2728" i="1"/>
  <c r="AB2720" i="1"/>
  <c r="AB2714" i="1"/>
  <c r="C2775" i="1"/>
  <c r="D2775" i="1" s="1"/>
  <c r="AB2744" i="1"/>
  <c r="C2694" i="1"/>
  <c r="AB2680" i="1"/>
  <c r="AB2678" i="1"/>
  <c r="AB2657" i="1"/>
  <c r="AB2631" i="1"/>
  <c r="B2694" i="1"/>
  <c r="C2684" i="1"/>
  <c r="D2684" i="1" s="1"/>
  <c r="A2674" i="1"/>
  <c r="AB2665" i="1"/>
  <c r="AB2649" i="1"/>
  <c r="AB2642" i="1"/>
  <c r="AB2640" i="1"/>
  <c r="AB2633" i="1"/>
  <c r="AB2625" i="1"/>
  <c r="AB2645" i="1"/>
  <c r="AB2663" i="1"/>
  <c r="AB2656" i="1"/>
  <c r="AB2648" i="1"/>
  <c r="AB2639" i="1"/>
  <c r="I2694" i="1"/>
  <c r="AB2658" i="1"/>
  <c r="AB2651" i="1"/>
  <c r="AB2643" i="1"/>
  <c r="AB2634" i="1"/>
  <c r="AB2669" i="1"/>
  <c r="AB2660" i="1"/>
  <c r="AB2652" i="1"/>
  <c r="AB2644" i="1"/>
  <c r="AB2635" i="1"/>
  <c r="AB2626" i="1"/>
  <c r="AB2636" i="1"/>
  <c r="AB2629" i="1"/>
  <c r="AB2623" i="1"/>
  <c r="AB2624" i="1"/>
  <c r="AB2679" i="1"/>
  <c r="AB2677" i="1"/>
  <c r="AB2661" i="1"/>
  <c r="AB2653" i="1"/>
  <c r="AB2628" i="1"/>
  <c r="AB2622" i="1"/>
  <c r="C2617" i="1"/>
  <c r="F2694" i="1"/>
  <c r="AB2670" i="1"/>
  <c r="AB2662" i="1"/>
  <c r="C2685" i="1"/>
  <c r="D2685" i="1" s="1"/>
  <c r="AB2654" i="1"/>
  <c r="AB2647" i="1"/>
  <c r="AB2638" i="1"/>
  <c r="AB2630" i="1"/>
  <c r="C2604" i="1"/>
  <c r="AB2590" i="1"/>
  <c r="AB2588" i="1"/>
  <c r="AB2567" i="1"/>
  <c r="AB2541" i="1"/>
  <c r="B2604" i="1"/>
  <c r="C2594" i="1"/>
  <c r="D2594" i="1" s="1"/>
  <c r="A2584" i="1"/>
  <c r="AB2575" i="1"/>
  <c r="AB2559" i="1"/>
  <c r="AB2552" i="1"/>
  <c r="AB2550" i="1"/>
  <c r="AB2543" i="1"/>
  <c r="AB2535" i="1"/>
  <c r="AB2573" i="1"/>
  <c r="I2604" i="1"/>
  <c r="AB2568" i="1"/>
  <c r="AB2561" i="1"/>
  <c r="AB2553" i="1"/>
  <c r="AB2544" i="1"/>
  <c r="AB2579" i="1"/>
  <c r="AB2570" i="1"/>
  <c r="AB2562" i="1"/>
  <c r="AB2554" i="1"/>
  <c r="AB2545" i="1"/>
  <c r="AB2536" i="1"/>
  <c r="AB2566" i="1"/>
  <c r="AB2549" i="1"/>
  <c r="AB2534" i="1"/>
  <c r="AB2589" i="1"/>
  <c r="AB2587" i="1"/>
  <c r="AB2571" i="1"/>
  <c r="AB2563" i="1"/>
  <c r="AB2538" i="1"/>
  <c r="AB2532" i="1"/>
  <c r="C2527" i="1"/>
  <c r="F2604" i="1"/>
  <c r="AB2580" i="1"/>
  <c r="AB2572" i="1"/>
  <c r="AB2555" i="1"/>
  <c r="AB2546" i="1"/>
  <c r="AB2539" i="1"/>
  <c r="AB2533" i="1"/>
  <c r="AB2558" i="1"/>
  <c r="C2595" i="1"/>
  <c r="D2595" i="1" s="1"/>
  <c r="AB2564" i="1"/>
  <c r="AB2557" i="1"/>
  <c r="AB2548" i="1"/>
  <c r="AB2540" i="1"/>
  <c r="C2514" i="1"/>
  <c r="AB2500" i="1"/>
  <c r="AB2498" i="1"/>
  <c r="AB2477" i="1"/>
  <c r="AB2451" i="1"/>
  <c r="AB2482" i="1"/>
  <c r="AB2456" i="1"/>
  <c r="AB2449" i="1"/>
  <c r="AB2474" i="1"/>
  <c r="AB2450" i="1"/>
  <c r="AB2476" i="1"/>
  <c r="AB2459" i="1"/>
  <c r="B2514" i="1"/>
  <c r="C2504" i="1"/>
  <c r="D2504" i="1" s="1"/>
  <c r="A2494" i="1"/>
  <c r="AB2485" i="1"/>
  <c r="AB2469" i="1"/>
  <c r="AB2462" i="1"/>
  <c r="AB2460" i="1"/>
  <c r="AB2453" i="1"/>
  <c r="AB2445" i="1"/>
  <c r="AB2467" i="1"/>
  <c r="AB2458" i="1"/>
  <c r="AB2468" i="1"/>
  <c r="I2514" i="1"/>
  <c r="AB2478" i="1"/>
  <c r="AB2471" i="1"/>
  <c r="AB2463" i="1"/>
  <c r="AB2454" i="1"/>
  <c r="AB2489" i="1"/>
  <c r="AB2480" i="1"/>
  <c r="AB2472" i="1"/>
  <c r="AB2464" i="1"/>
  <c r="AB2455" i="1"/>
  <c r="AB2446" i="1"/>
  <c r="AB2465" i="1"/>
  <c r="AB2443" i="1"/>
  <c r="AB2444" i="1"/>
  <c r="AB2499" i="1"/>
  <c r="AB2497" i="1"/>
  <c r="AB2481" i="1"/>
  <c r="AB2473" i="1"/>
  <c r="AB2448" i="1"/>
  <c r="AB2442" i="1"/>
  <c r="C2437" i="1"/>
  <c r="F2514" i="1"/>
  <c r="AB2483" i="1"/>
  <c r="AB2490" i="1"/>
  <c r="C2505" i="1"/>
  <c r="D2505" i="1" s="1"/>
  <c r="C2424" i="1"/>
  <c r="AB2410" i="1"/>
  <c r="AB2408" i="1"/>
  <c r="AB2387" i="1"/>
  <c r="AB2361" i="1"/>
  <c r="AB2388" i="1"/>
  <c r="AB2381" i="1"/>
  <c r="AB2373" i="1"/>
  <c r="AB2364" i="1"/>
  <c r="B2424" i="1"/>
  <c r="C2414" i="1"/>
  <c r="D2414" i="1" s="1"/>
  <c r="A2404" i="1"/>
  <c r="AB2395" i="1"/>
  <c r="AB2379" i="1"/>
  <c r="AB2372" i="1"/>
  <c r="AB2370" i="1"/>
  <c r="AB2363" i="1"/>
  <c r="AB2355" i="1"/>
  <c r="AB2366" i="1"/>
  <c r="AB2359" i="1"/>
  <c r="AB2353" i="1"/>
  <c r="I2424" i="1"/>
  <c r="AB2354" i="1"/>
  <c r="AB2399" i="1"/>
  <c r="AB2390" i="1"/>
  <c r="AB2382" i="1"/>
  <c r="AB2374" i="1"/>
  <c r="AB2365" i="1"/>
  <c r="AB2356" i="1"/>
  <c r="AB2358" i="1"/>
  <c r="AB2352" i="1"/>
  <c r="C2347" i="1"/>
  <c r="F2424" i="1"/>
  <c r="AB2400" i="1"/>
  <c r="AB2392" i="1"/>
  <c r="AB2409" i="1"/>
  <c r="AB2407" i="1"/>
  <c r="AB2391" i="1"/>
  <c r="AB2383" i="1"/>
  <c r="AB2375" i="1"/>
  <c r="AB2369" i="1"/>
  <c r="C2415" i="1"/>
  <c r="D2415" i="1" s="1"/>
  <c r="AB2384" i="1"/>
  <c r="AB2377" i="1"/>
  <c r="AB2368" i="1"/>
  <c r="AB2360" i="1"/>
  <c r="AB2393" i="1"/>
  <c r="AB2386" i="1"/>
  <c r="AB2378" i="1"/>
  <c r="C2334" i="1"/>
  <c r="AB2320" i="1"/>
  <c r="AB2318" i="1"/>
  <c r="AB2297" i="1"/>
  <c r="AB2271" i="1"/>
  <c r="AB2317" i="1"/>
  <c r="AB2268" i="1"/>
  <c r="AB2262" i="1"/>
  <c r="C2257" i="1"/>
  <c r="B2334" i="1"/>
  <c r="C2324" i="1"/>
  <c r="D2324" i="1" s="1"/>
  <c r="A2314" i="1"/>
  <c r="AB2305" i="1"/>
  <c r="AB2289" i="1"/>
  <c r="AB2282" i="1"/>
  <c r="AB2280" i="1"/>
  <c r="AB2273" i="1"/>
  <c r="AB2265" i="1"/>
  <c r="F2334" i="1"/>
  <c r="AB2285" i="1"/>
  <c r="I2334" i="1"/>
  <c r="AB2298" i="1"/>
  <c r="AB2291" i="1"/>
  <c r="AB2283" i="1"/>
  <c r="AB2274" i="1"/>
  <c r="AB2309" i="1"/>
  <c r="AB2300" i="1"/>
  <c r="AB2292" i="1"/>
  <c r="AB2284" i="1"/>
  <c r="AB2275" i="1"/>
  <c r="AB2266" i="1"/>
  <c r="AB2302" i="1"/>
  <c r="AB2319" i="1"/>
  <c r="AB2301" i="1"/>
  <c r="AB2293" i="1"/>
  <c r="C2325" i="1"/>
  <c r="D2325" i="1" s="1"/>
  <c r="AB2294" i="1"/>
  <c r="AB2287" i="1"/>
  <c r="AB2278" i="1"/>
  <c r="AB2270" i="1"/>
  <c r="AB2310" i="1"/>
  <c r="AB2276" i="1"/>
  <c r="AB2269" i="1"/>
  <c r="AB2263" i="1"/>
  <c r="AB2303" i="1"/>
  <c r="AB2296" i="1"/>
  <c r="AB2288" i="1"/>
  <c r="AB2279" i="1"/>
  <c r="AB2264" i="1"/>
  <c r="C2244" i="1"/>
  <c r="AB2230" i="1"/>
  <c r="AB2228" i="1"/>
  <c r="AB2207" i="1"/>
  <c r="AB2181" i="1"/>
  <c r="B2244" i="1"/>
  <c r="C2234" i="1"/>
  <c r="D2234" i="1" s="1"/>
  <c r="A2224" i="1"/>
  <c r="AB2215" i="1"/>
  <c r="AB2199" i="1"/>
  <c r="AB2192" i="1"/>
  <c r="AB2190" i="1"/>
  <c r="AB2183" i="1"/>
  <c r="AB2175" i="1"/>
  <c r="AB2186" i="1"/>
  <c r="I2244" i="1"/>
  <c r="AB2208" i="1"/>
  <c r="AB2201" i="1"/>
  <c r="AB2193" i="1"/>
  <c r="AB2184" i="1"/>
  <c r="AB2219" i="1"/>
  <c r="AB2210" i="1"/>
  <c r="AB2202" i="1"/>
  <c r="AB2194" i="1"/>
  <c r="AB2185" i="1"/>
  <c r="AB2176" i="1"/>
  <c r="AB2229" i="1"/>
  <c r="AB2227" i="1"/>
  <c r="AB2211" i="1"/>
  <c r="AB2203" i="1"/>
  <c r="AB2178" i="1"/>
  <c r="AB2172" i="1"/>
  <c r="C2167" i="1"/>
  <c r="AB2195" i="1"/>
  <c r="AB2173" i="1"/>
  <c r="F2244" i="1"/>
  <c r="AB2220" i="1"/>
  <c r="AB2212" i="1"/>
  <c r="C2235" i="1"/>
  <c r="D2235" i="1" s="1"/>
  <c r="AB2204" i="1"/>
  <c r="AB2197" i="1"/>
  <c r="AB2188" i="1"/>
  <c r="AB2180" i="1"/>
  <c r="AB2179" i="1"/>
  <c r="AB2213" i="1"/>
  <c r="AB2206" i="1"/>
  <c r="AB2198" i="1"/>
  <c r="AB2189" i="1"/>
  <c r="AB2174" i="1"/>
  <c r="C2154" i="1"/>
  <c r="AB2140" i="1"/>
  <c r="AB2138" i="1"/>
  <c r="AB2117" i="1"/>
  <c r="AB2091" i="1"/>
  <c r="AB2123" i="1"/>
  <c r="AB2116" i="1"/>
  <c r="AB2108" i="1"/>
  <c r="AB2084" i="1"/>
  <c r="B2154" i="1"/>
  <c r="C2144" i="1"/>
  <c r="D2144" i="1" s="1"/>
  <c r="A2134" i="1"/>
  <c r="AB2125" i="1"/>
  <c r="AB2109" i="1"/>
  <c r="AB2102" i="1"/>
  <c r="AB2100" i="1"/>
  <c r="AB2093" i="1"/>
  <c r="AB2085" i="1"/>
  <c r="AB2099" i="1"/>
  <c r="I2154" i="1"/>
  <c r="AB2118" i="1"/>
  <c r="AB2111" i="1"/>
  <c r="AB2103" i="1"/>
  <c r="AB2094" i="1"/>
  <c r="AB2129" i="1"/>
  <c r="AB2120" i="1"/>
  <c r="AB2112" i="1"/>
  <c r="AB2104" i="1"/>
  <c r="AB2095" i="1"/>
  <c r="AB2086" i="1"/>
  <c r="AB2139" i="1"/>
  <c r="AB2137" i="1"/>
  <c r="AB2121" i="1"/>
  <c r="AB2113" i="1"/>
  <c r="AB2088" i="1"/>
  <c r="AB2082" i="1"/>
  <c r="C2077" i="1"/>
  <c r="F2154" i="1"/>
  <c r="AB2130" i="1"/>
  <c r="AB2122" i="1"/>
  <c r="AB2105" i="1"/>
  <c r="AB2096" i="1"/>
  <c r="AB2089" i="1"/>
  <c r="AB2083" i="1"/>
  <c r="C2145" i="1"/>
  <c r="D2145" i="1" s="1"/>
  <c r="AB2114" i="1"/>
  <c r="AB2107" i="1"/>
  <c r="AB2098" i="1"/>
  <c r="AB2090" i="1"/>
  <c r="AB2000" i="1"/>
  <c r="AB2008" i="1"/>
  <c r="AB2017" i="1"/>
  <c r="AB2024" i="1"/>
  <c r="C2055" i="1"/>
  <c r="D2055" i="1" s="1"/>
  <c r="AB2032" i="1"/>
  <c r="AB2040" i="1"/>
  <c r="F2064" i="1"/>
  <c r="AB2015" i="1"/>
  <c r="C1987" i="1"/>
  <c r="AB1992" i="1"/>
  <c r="AB1998" i="1"/>
  <c r="AB2023" i="1"/>
  <c r="AB2031" i="1"/>
  <c r="AB2047" i="1"/>
  <c r="AB2049" i="1"/>
  <c r="AB2005" i="1"/>
  <c r="AB2014" i="1"/>
  <c r="AB2022" i="1"/>
  <c r="AB2030" i="1"/>
  <c r="AB2039" i="1"/>
  <c r="AB2004" i="1"/>
  <c r="AB2013" i="1"/>
  <c r="AB2021" i="1"/>
  <c r="AB2028" i="1"/>
  <c r="I2064" i="1"/>
  <c r="AB1996" i="1"/>
  <c r="AB1995" i="1"/>
  <c r="AB2003" i="1"/>
  <c r="AB2010" i="1"/>
  <c r="AB2012" i="1"/>
  <c r="AB2019" i="1"/>
  <c r="AB2035" i="1"/>
  <c r="A2044" i="1"/>
  <c r="C2054" i="1"/>
  <c r="D2054" i="1" s="1"/>
  <c r="B2064" i="1"/>
  <c r="AB2001" i="1"/>
  <c r="AB2027" i="1"/>
  <c r="AB2048" i="1"/>
  <c r="AB2050" i="1"/>
  <c r="C1974" i="1"/>
  <c r="AB1960" i="1"/>
  <c r="AB1958" i="1"/>
  <c r="AB1937" i="1"/>
  <c r="AB1911" i="1"/>
  <c r="AB1919" i="1"/>
  <c r="B1974" i="1"/>
  <c r="C1964" i="1"/>
  <c r="D1964" i="1" s="1"/>
  <c r="A1954" i="1"/>
  <c r="AB1945" i="1"/>
  <c r="AB1929" i="1"/>
  <c r="AB1922" i="1"/>
  <c r="AB1920" i="1"/>
  <c r="AB1913" i="1"/>
  <c r="AB1905" i="1"/>
  <c r="AB1936" i="1"/>
  <c r="I1974" i="1"/>
  <c r="AB1938" i="1"/>
  <c r="AB1931" i="1"/>
  <c r="AB1923" i="1"/>
  <c r="AB1914" i="1"/>
  <c r="AB1943" i="1"/>
  <c r="AB1949" i="1"/>
  <c r="AB1940" i="1"/>
  <c r="AB1932" i="1"/>
  <c r="AB1924" i="1"/>
  <c r="AB1915" i="1"/>
  <c r="AB1906" i="1"/>
  <c r="AB1959" i="1"/>
  <c r="AB1957" i="1"/>
  <c r="AB1941" i="1"/>
  <c r="AB1933" i="1"/>
  <c r="AB1908" i="1"/>
  <c r="AB1902" i="1"/>
  <c r="C1897" i="1"/>
  <c r="AB1928" i="1"/>
  <c r="AB1904" i="1"/>
  <c r="F1974" i="1"/>
  <c r="AB1950" i="1"/>
  <c r="AB1942" i="1"/>
  <c r="AB1925" i="1"/>
  <c r="AB1916" i="1"/>
  <c r="AB1909" i="1"/>
  <c r="AB1903" i="1"/>
  <c r="C1965" i="1"/>
  <c r="D1965" i="1" s="1"/>
  <c r="AB1934" i="1"/>
  <c r="AB1927" i="1"/>
  <c r="AB1918" i="1"/>
  <c r="AB1910" i="1"/>
  <c r="C1884" i="1"/>
  <c r="AB1870" i="1"/>
  <c r="AB1868" i="1"/>
  <c r="AB1847" i="1"/>
  <c r="AB1821" i="1"/>
  <c r="B1884" i="1"/>
  <c r="C1874" i="1"/>
  <c r="D1874" i="1" s="1"/>
  <c r="A1864" i="1"/>
  <c r="AB1855" i="1"/>
  <c r="AB1839" i="1"/>
  <c r="AB1832" i="1"/>
  <c r="AB1830" i="1"/>
  <c r="AB1823" i="1"/>
  <c r="AB1815" i="1"/>
  <c r="AB1835" i="1"/>
  <c r="I1884" i="1"/>
  <c r="AB1848" i="1"/>
  <c r="AB1841" i="1"/>
  <c r="AB1833" i="1"/>
  <c r="AB1824" i="1"/>
  <c r="AB1859" i="1"/>
  <c r="AB1850" i="1"/>
  <c r="AB1842" i="1"/>
  <c r="AB1834" i="1"/>
  <c r="AB1825" i="1"/>
  <c r="AB1816" i="1"/>
  <c r="AB1826" i="1"/>
  <c r="AB1819" i="1"/>
  <c r="AB1813" i="1"/>
  <c r="AB1814" i="1"/>
  <c r="AB1869" i="1"/>
  <c r="AB1867" i="1"/>
  <c r="AB1851" i="1"/>
  <c r="AB1843" i="1"/>
  <c r="AB1818" i="1"/>
  <c r="AB1812" i="1"/>
  <c r="C1807" i="1"/>
  <c r="F1884" i="1"/>
  <c r="AB1829" i="1"/>
  <c r="AB1860" i="1"/>
  <c r="AB1852" i="1"/>
  <c r="C1875" i="1"/>
  <c r="D1875" i="1" s="1"/>
  <c r="AB1844" i="1"/>
  <c r="AB1837" i="1"/>
  <c r="AB1828" i="1"/>
  <c r="AB1820" i="1"/>
  <c r="AB1853" i="1"/>
  <c r="AB1846" i="1"/>
  <c r="AB1838" i="1"/>
  <c r="C1794" i="1"/>
  <c r="AB1780" i="1"/>
  <c r="AB1778" i="1"/>
  <c r="AB1757" i="1"/>
  <c r="AB1731" i="1"/>
  <c r="B1794" i="1"/>
  <c r="C1784" i="1"/>
  <c r="D1784" i="1" s="1"/>
  <c r="A1774" i="1"/>
  <c r="AB1765" i="1"/>
  <c r="AB1749" i="1"/>
  <c r="AB1742" i="1"/>
  <c r="AB1740" i="1"/>
  <c r="AB1733" i="1"/>
  <c r="AB1725" i="1"/>
  <c r="AB1751" i="1"/>
  <c r="AB1743" i="1"/>
  <c r="AB1734" i="1"/>
  <c r="I1794" i="1"/>
  <c r="AB1758" i="1"/>
  <c r="AB1769" i="1"/>
  <c r="AB1760" i="1"/>
  <c r="AB1752" i="1"/>
  <c r="AB1744" i="1"/>
  <c r="AB1735" i="1"/>
  <c r="AB1726" i="1"/>
  <c r="F1794" i="1"/>
  <c r="AB1736" i="1"/>
  <c r="AB1729" i="1"/>
  <c r="AB1723" i="1"/>
  <c r="AB1779" i="1"/>
  <c r="AB1777" i="1"/>
  <c r="AB1761" i="1"/>
  <c r="AB1753" i="1"/>
  <c r="AB1728" i="1"/>
  <c r="AB1722" i="1"/>
  <c r="C1717" i="1"/>
  <c r="AB1770" i="1"/>
  <c r="AB1762" i="1"/>
  <c r="AB1745" i="1"/>
  <c r="C1785" i="1"/>
  <c r="D1785" i="1" s="1"/>
  <c r="AB1754" i="1"/>
  <c r="AB1747" i="1"/>
  <c r="AB1738" i="1"/>
  <c r="AB1730" i="1"/>
  <c r="AB1763" i="1"/>
  <c r="AB1756" i="1"/>
  <c r="AB1748" i="1"/>
  <c r="AB1739" i="1"/>
  <c r="AB1724" i="1"/>
  <c r="C1704" i="1"/>
  <c r="AB1690" i="1"/>
  <c r="AB1688" i="1"/>
  <c r="AB1667" i="1"/>
  <c r="AB1641" i="1"/>
  <c r="B1704" i="1"/>
  <c r="C1694" i="1"/>
  <c r="D1694" i="1" s="1"/>
  <c r="A1684" i="1"/>
  <c r="AB1675" i="1"/>
  <c r="AB1659" i="1"/>
  <c r="AB1652" i="1"/>
  <c r="AB1650" i="1"/>
  <c r="AB1643" i="1"/>
  <c r="AB1635" i="1"/>
  <c r="I1704" i="1"/>
  <c r="AB1668" i="1"/>
  <c r="AB1661" i="1"/>
  <c r="AB1653" i="1"/>
  <c r="AB1644" i="1"/>
  <c r="AB1679" i="1"/>
  <c r="AB1670" i="1"/>
  <c r="AB1662" i="1"/>
  <c r="AB1654" i="1"/>
  <c r="AB1645" i="1"/>
  <c r="AB1636" i="1"/>
  <c r="AB1689" i="1"/>
  <c r="AB1687" i="1"/>
  <c r="AB1671" i="1"/>
  <c r="AB1663" i="1"/>
  <c r="AB1638" i="1"/>
  <c r="AB1632" i="1"/>
  <c r="C1627" i="1"/>
  <c r="F1704" i="1"/>
  <c r="AB1680" i="1"/>
  <c r="AB1672" i="1"/>
  <c r="AB1655" i="1"/>
  <c r="AB1646" i="1"/>
  <c r="AB1639" i="1"/>
  <c r="AB1633" i="1"/>
  <c r="AB1673" i="1"/>
  <c r="AB1634" i="1"/>
  <c r="C1695" i="1"/>
  <c r="D1695" i="1" s="1"/>
  <c r="AB1664" i="1"/>
  <c r="AB1657" i="1"/>
  <c r="AB1648" i="1"/>
  <c r="AB1640" i="1"/>
  <c r="AB1666" i="1"/>
  <c r="AB1658" i="1"/>
  <c r="AB1649" i="1"/>
  <c r="C1614" i="1"/>
  <c r="AB1600" i="1"/>
  <c r="AB1598" i="1"/>
  <c r="AB1577" i="1"/>
  <c r="AB1551" i="1"/>
  <c r="B1614" i="1"/>
  <c r="C1604" i="1"/>
  <c r="D1604" i="1" s="1"/>
  <c r="A1594" i="1"/>
  <c r="AB1585" i="1"/>
  <c r="AB1569" i="1"/>
  <c r="AB1562" i="1"/>
  <c r="AB1560" i="1"/>
  <c r="AB1553" i="1"/>
  <c r="AB1545" i="1"/>
  <c r="C1605" i="1"/>
  <c r="D1605" i="1" s="1"/>
  <c r="AB1567" i="1"/>
  <c r="AB1550" i="1"/>
  <c r="AB1568" i="1"/>
  <c r="AB1559" i="1"/>
  <c r="AB1544" i="1"/>
  <c r="I1614" i="1"/>
  <c r="AB1578" i="1"/>
  <c r="AB1571" i="1"/>
  <c r="AB1563" i="1"/>
  <c r="AB1554" i="1"/>
  <c r="AB1558" i="1"/>
  <c r="AB1583" i="1"/>
  <c r="AB1576" i="1"/>
  <c r="AB1589" i="1"/>
  <c r="AB1580" i="1"/>
  <c r="AB1572" i="1"/>
  <c r="AB1564" i="1"/>
  <c r="AB1555" i="1"/>
  <c r="AB1546" i="1"/>
  <c r="AB1599" i="1"/>
  <c r="AB1597" i="1"/>
  <c r="AB1581" i="1"/>
  <c r="AB1573" i="1"/>
  <c r="AB1548" i="1"/>
  <c r="AB1542" i="1"/>
  <c r="C1537" i="1"/>
  <c r="AB1574" i="1"/>
  <c r="F1614" i="1"/>
  <c r="AB1590" i="1"/>
  <c r="AB1582" i="1"/>
  <c r="AB1565" i="1"/>
  <c r="AB1556" i="1"/>
  <c r="AB1549" i="1"/>
  <c r="AB1543" i="1"/>
  <c r="C1524" i="1"/>
  <c r="AB1510" i="1"/>
  <c r="AB1508" i="1"/>
  <c r="AB1487" i="1"/>
  <c r="AB1461" i="1"/>
  <c r="B1524" i="1"/>
  <c r="C1514" i="1"/>
  <c r="D1514" i="1" s="1"/>
  <c r="A1504" i="1"/>
  <c r="AB1495" i="1"/>
  <c r="AB1479" i="1"/>
  <c r="AB1472" i="1"/>
  <c r="AB1470" i="1"/>
  <c r="AB1463" i="1"/>
  <c r="AB1455" i="1"/>
  <c r="I1524" i="1"/>
  <c r="AB1488" i="1"/>
  <c r="AB1481" i="1"/>
  <c r="AB1473" i="1"/>
  <c r="AB1464" i="1"/>
  <c r="AB1469" i="1"/>
  <c r="AB1499" i="1"/>
  <c r="AB1490" i="1"/>
  <c r="AB1482" i="1"/>
  <c r="AB1474" i="1"/>
  <c r="AB1465" i="1"/>
  <c r="AB1456" i="1"/>
  <c r="AB1493" i="1"/>
  <c r="AB1486" i="1"/>
  <c r="AB1509" i="1"/>
  <c r="AB1507" i="1"/>
  <c r="AB1491" i="1"/>
  <c r="AB1483" i="1"/>
  <c r="AB1458" i="1"/>
  <c r="AB1452" i="1"/>
  <c r="C1447" i="1"/>
  <c r="AB1478" i="1"/>
  <c r="AB1454" i="1"/>
  <c r="F1524" i="1"/>
  <c r="AB1500" i="1"/>
  <c r="AB1492" i="1"/>
  <c r="AB1475" i="1"/>
  <c r="AB1466" i="1"/>
  <c r="AB1459" i="1"/>
  <c r="AB1453" i="1"/>
  <c r="C1515" i="1"/>
  <c r="D1515" i="1" s="1"/>
  <c r="AB1484" i="1"/>
  <c r="AB1477" i="1"/>
  <c r="AB1468" i="1"/>
  <c r="AB1460" i="1"/>
  <c r="C1434" i="1"/>
  <c r="AB1420" i="1"/>
  <c r="AB1418" i="1"/>
  <c r="AB1397" i="1"/>
  <c r="AB1371" i="1"/>
  <c r="AB1388" i="1"/>
  <c r="AB1379" i="1"/>
  <c r="AB1364" i="1"/>
  <c r="B1434" i="1"/>
  <c r="C1424" i="1"/>
  <c r="D1424" i="1" s="1"/>
  <c r="A1414" i="1"/>
  <c r="AB1405" i="1"/>
  <c r="AB1389" i="1"/>
  <c r="AB1382" i="1"/>
  <c r="AB1380" i="1"/>
  <c r="AB1373" i="1"/>
  <c r="AB1365" i="1"/>
  <c r="I1434" i="1"/>
  <c r="AB1398" i="1"/>
  <c r="AB1391" i="1"/>
  <c r="AB1383" i="1"/>
  <c r="AB1374" i="1"/>
  <c r="AB1409" i="1"/>
  <c r="AB1400" i="1"/>
  <c r="AB1392" i="1"/>
  <c r="AB1384" i="1"/>
  <c r="AB1375" i="1"/>
  <c r="AB1366" i="1"/>
  <c r="AB1387" i="1"/>
  <c r="AB1378" i="1"/>
  <c r="AB1419" i="1"/>
  <c r="AB1417" i="1"/>
  <c r="AB1401" i="1"/>
  <c r="AB1393" i="1"/>
  <c r="AB1368" i="1"/>
  <c r="AB1362" i="1"/>
  <c r="C1357" i="1"/>
  <c r="C1425" i="1"/>
  <c r="D1425" i="1" s="1"/>
  <c r="AB1403" i="1"/>
  <c r="AB1396" i="1"/>
  <c r="F1434" i="1"/>
  <c r="AB1410" i="1"/>
  <c r="AB1402" i="1"/>
  <c r="AB1385" i="1"/>
  <c r="AB1376" i="1"/>
  <c r="AB1369" i="1"/>
  <c r="AB1363" i="1"/>
  <c r="AB1394" i="1"/>
  <c r="AB1370" i="1"/>
  <c r="C1344" i="1"/>
  <c r="AB1330" i="1"/>
  <c r="AB1328" i="1"/>
  <c r="AB1307" i="1"/>
  <c r="AB1281" i="1"/>
  <c r="B1344" i="1"/>
  <c r="C1334" i="1"/>
  <c r="D1334" i="1" s="1"/>
  <c r="A1324" i="1"/>
  <c r="AB1315" i="1"/>
  <c r="AB1299" i="1"/>
  <c r="AB1292" i="1"/>
  <c r="AB1290" i="1"/>
  <c r="AB1283" i="1"/>
  <c r="AB1275" i="1"/>
  <c r="AB1301" i="1"/>
  <c r="AB1293" i="1"/>
  <c r="AB1284" i="1"/>
  <c r="I1344" i="1"/>
  <c r="AB1308" i="1"/>
  <c r="AB1319" i="1"/>
  <c r="AB1310" i="1"/>
  <c r="AB1302" i="1"/>
  <c r="AB1294" i="1"/>
  <c r="AB1285" i="1"/>
  <c r="AB1276" i="1"/>
  <c r="AB1286" i="1"/>
  <c r="AB1279" i="1"/>
  <c r="AB1273" i="1"/>
  <c r="C1335" i="1"/>
  <c r="D1335" i="1" s="1"/>
  <c r="AB1304" i="1"/>
  <c r="AB1297" i="1"/>
  <c r="AB1288" i="1"/>
  <c r="AB1280" i="1"/>
  <c r="AB1289" i="1"/>
  <c r="AB1329" i="1"/>
  <c r="AB1327" i="1"/>
  <c r="AB1311" i="1"/>
  <c r="AB1303" i="1"/>
  <c r="AB1278" i="1"/>
  <c r="AB1272" i="1"/>
  <c r="C1267" i="1"/>
  <c r="F1344" i="1"/>
  <c r="AB1320" i="1"/>
  <c r="AB1312" i="1"/>
  <c r="AB1295" i="1"/>
  <c r="AB1313" i="1"/>
  <c r="AB1306" i="1"/>
  <c r="AB1298" i="1"/>
  <c r="AB1274" i="1"/>
  <c r="AB1222" i="1"/>
  <c r="AB1230" i="1"/>
  <c r="F1254" i="1"/>
  <c r="C1177" i="1"/>
  <c r="AB1182" i="1"/>
  <c r="AB1188" i="1"/>
  <c r="AB1213" i="1"/>
  <c r="AB1221" i="1"/>
  <c r="AB1237" i="1"/>
  <c r="AB1239" i="1"/>
  <c r="AB1186" i="1"/>
  <c r="AB1195" i="1"/>
  <c r="AB1204" i="1"/>
  <c r="AB1212" i="1"/>
  <c r="AB1220" i="1"/>
  <c r="AB1229" i="1"/>
  <c r="AB1194" i="1"/>
  <c r="AB1203" i="1"/>
  <c r="AB1211" i="1"/>
  <c r="AB1218" i="1"/>
  <c r="I1254" i="1"/>
  <c r="AB1185" i="1"/>
  <c r="AB1193" i="1"/>
  <c r="AB1200" i="1"/>
  <c r="AB1202" i="1"/>
  <c r="AB1209" i="1"/>
  <c r="AB1225" i="1"/>
  <c r="A1234" i="1"/>
  <c r="C1244" i="1"/>
  <c r="D1244" i="1" s="1"/>
  <c r="B1254" i="1"/>
  <c r="AB1191" i="1"/>
  <c r="AB1217" i="1"/>
  <c r="AB1238" i="1"/>
  <c r="AB1240" i="1"/>
  <c r="AB1132" i="1"/>
  <c r="AB1140" i="1"/>
  <c r="F1164" i="1"/>
  <c r="C1087" i="1"/>
  <c r="AB1092" i="1"/>
  <c r="AB1098" i="1"/>
  <c r="AB1123" i="1"/>
  <c r="AB1131" i="1"/>
  <c r="AB1147" i="1"/>
  <c r="AB1149" i="1"/>
  <c r="AB1096" i="1"/>
  <c r="AB1105" i="1"/>
  <c r="AB1114" i="1"/>
  <c r="AB1122" i="1"/>
  <c r="AB1130" i="1"/>
  <c r="AB1139" i="1"/>
  <c r="AB1104" i="1"/>
  <c r="AB1113" i="1"/>
  <c r="AB1121" i="1"/>
  <c r="AB1128" i="1"/>
  <c r="I1164" i="1"/>
  <c r="AB1095" i="1"/>
  <c r="AB1103" i="1"/>
  <c r="AB1110" i="1"/>
  <c r="AB1112" i="1"/>
  <c r="AB1119" i="1"/>
  <c r="AB1135" i="1"/>
  <c r="A1144" i="1"/>
  <c r="C1154" i="1"/>
  <c r="D1154" i="1" s="1"/>
  <c r="B1164" i="1"/>
  <c r="AB1127" i="1"/>
  <c r="AB1148" i="1"/>
  <c r="AB1150" i="1"/>
  <c r="C1074" i="1"/>
  <c r="AB1060" i="1"/>
  <c r="AB1058" i="1"/>
  <c r="AB1037" i="1"/>
  <c r="AB1011" i="1"/>
  <c r="AB1031" i="1"/>
  <c r="AB1023" i="1"/>
  <c r="AB1014" i="1"/>
  <c r="C1065" i="1"/>
  <c r="D1065" i="1" s="1"/>
  <c r="AB1036" i="1"/>
  <c r="AB1028" i="1"/>
  <c r="AB1019" i="1"/>
  <c r="B1074" i="1"/>
  <c r="C1064" i="1"/>
  <c r="D1064" i="1" s="1"/>
  <c r="A1054" i="1"/>
  <c r="AB1045" i="1"/>
  <c r="AB1029" i="1"/>
  <c r="AB1022" i="1"/>
  <c r="AB1020" i="1"/>
  <c r="AB1013" i="1"/>
  <c r="AB1005" i="1"/>
  <c r="I1074" i="1"/>
  <c r="AB1038" i="1"/>
  <c r="AB1049" i="1"/>
  <c r="AB1040" i="1"/>
  <c r="AB1032" i="1"/>
  <c r="AB1024" i="1"/>
  <c r="AB1015" i="1"/>
  <c r="AB1006" i="1"/>
  <c r="AB1034" i="1"/>
  <c r="AB1027" i="1"/>
  <c r="AB1018" i="1"/>
  <c r="AB1010" i="1"/>
  <c r="AB1043" i="1"/>
  <c r="AB1059" i="1"/>
  <c r="AB1057" i="1"/>
  <c r="AB1041" i="1"/>
  <c r="AB1033" i="1"/>
  <c r="AB1008" i="1"/>
  <c r="AB1002" i="1"/>
  <c r="C997" i="1"/>
  <c r="AB1004" i="1"/>
  <c r="F1074" i="1"/>
  <c r="AB1050" i="1"/>
  <c r="AB1042" i="1"/>
  <c r="AB1025" i="1"/>
  <c r="AB1016" i="1"/>
  <c r="AB1009" i="1"/>
  <c r="AB1003" i="1"/>
  <c r="C984" i="1"/>
  <c r="AB970" i="1"/>
  <c r="AB968" i="1"/>
  <c r="AB947" i="1"/>
  <c r="AB921" i="1"/>
  <c r="B984" i="1"/>
  <c r="C974" i="1"/>
  <c r="D974" i="1" s="1"/>
  <c r="A964" i="1"/>
  <c r="AB955" i="1"/>
  <c r="AB939" i="1"/>
  <c r="AB932" i="1"/>
  <c r="AB930" i="1"/>
  <c r="AB923" i="1"/>
  <c r="AB915" i="1"/>
  <c r="I984" i="1"/>
  <c r="AB948" i="1"/>
  <c r="AB941" i="1"/>
  <c r="AB933" i="1"/>
  <c r="AB924" i="1"/>
  <c r="AB912" i="1"/>
  <c r="C907" i="1"/>
  <c r="AB935" i="1"/>
  <c r="AB926" i="1"/>
  <c r="AB919" i="1"/>
  <c r="AB913" i="1"/>
  <c r="AB914" i="1"/>
  <c r="AB959" i="1"/>
  <c r="AB950" i="1"/>
  <c r="AB942" i="1"/>
  <c r="AB934" i="1"/>
  <c r="AB925" i="1"/>
  <c r="AB916" i="1"/>
  <c r="AB918" i="1"/>
  <c r="AB929" i="1"/>
  <c r="AB969" i="1"/>
  <c r="AB967" i="1"/>
  <c r="AB951" i="1"/>
  <c r="AB943" i="1"/>
  <c r="F984" i="1"/>
  <c r="AB960" i="1"/>
  <c r="AB952" i="1"/>
  <c r="C975" i="1"/>
  <c r="D975" i="1" s="1"/>
  <c r="AB944" i="1"/>
  <c r="AB937" i="1"/>
  <c r="AB928" i="1"/>
  <c r="AB920" i="1"/>
  <c r="AB953" i="1"/>
  <c r="AB946" i="1"/>
  <c r="AB938" i="1"/>
  <c r="C894" i="1"/>
  <c r="AB880" i="1"/>
  <c r="AB878" i="1"/>
  <c r="AB857" i="1"/>
  <c r="AB831" i="1"/>
  <c r="AB863" i="1"/>
  <c r="B894" i="1"/>
  <c r="C884" i="1"/>
  <c r="D884" i="1" s="1"/>
  <c r="A874" i="1"/>
  <c r="AB865" i="1"/>
  <c r="AB849" i="1"/>
  <c r="AB842" i="1"/>
  <c r="AB840" i="1"/>
  <c r="AB833" i="1"/>
  <c r="AB825" i="1"/>
  <c r="AB854" i="1"/>
  <c r="AB856" i="1"/>
  <c r="I894" i="1"/>
  <c r="AB858" i="1"/>
  <c r="AB851" i="1"/>
  <c r="AB843" i="1"/>
  <c r="AB834" i="1"/>
  <c r="AB839" i="1"/>
  <c r="AB824" i="1"/>
  <c r="AB869" i="1"/>
  <c r="AB860" i="1"/>
  <c r="AB852" i="1"/>
  <c r="AB844" i="1"/>
  <c r="AB835" i="1"/>
  <c r="AB826" i="1"/>
  <c r="AB848" i="1"/>
  <c r="AB879" i="1"/>
  <c r="AB877" i="1"/>
  <c r="AB861" i="1"/>
  <c r="AB853" i="1"/>
  <c r="AB828" i="1"/>
  <c r="AB822" i="1"/>
  <c r="C817" i="1"/>
  <c r="F894" i="1"/>
  <c r="AB870" i="1"/>
  <c r="AB862" i="1"/>
  <c r="AB845" i="1"/>
  <c r="AB836" i="1"/>
  <c r="AB829" i="1"/>
  <c r="AB823" i="1"/>
  <c r="C885" i="1"/>
  <c r="D885" i="1" s="1"/>
  <c r="AB847" i="1"/>
  <c r="AB838" i="1"/>
  <c r="AB830" i="1"/>
  <c r="AB733" i="1"/>
  <c r="AB739" i="1"/>
  <c r="AB746" i="1"/>
  <c r="AB755" i="1"/>
  <c r="AB772" i="1"/>
  <c r="AB780" i="1"/>
  <c r="F804" i="1"/>
  <c r="AB736" i="1"/>
  <c r="AB745" i="1"/>
  <c r="AB754" i="1"/>
  <c r="AB762" i="1"/>
  <c r="AB770" i="1"/>
  <c r="AB779" i="1"/>
  <c r="AB744" i="1"/>
  <c r="AB753" i="1"/>
  <c r="AB761" i="1"/>
  <c r="AB768" i="1"/>
  <c r="I804" i="1"/>
  <c r="AB735" i="1"/>
  <c r="AB743" i="1"/>
  <c r="AB750" i="1"/>
  <c r="AB752" i="1"/>
  <c r="AB759" i="1"/>
  <c r="AB775" i="1"/>
  <c r="A784" i="1"/>
  <c r="C794" i="1"/>
  <c r="D794" i="1" s="1"/>
  <c r="B804" i="1"/>
  <c r="AB741" i="1"/>
  <c r="AB767" i="1"/>
  <c r="AB788" i="1"/>
  <c r="AB790" i="1"/>
  <c r="C714" i="1"/>
  <c r="AB700" i="1"/>
  <c r="AB698" i="1"/>
  <c r="AB677" i="1"/>
  <c r="AB651" i="1"/>
  <c r="C705" i="1"/>
  <c r="D705" i="1" s="1"/>
  <c r="AB674" i="1"/>
  <c r="B714" i="1"/>
  <c r="C704" i="1"/>
  <c r="D704" i="1" s="1"/>
  <c r="A694" i="1"/>
  <c r="AB685" i="1"/>
  <c r="AB669" i="1"/>
  <c r="AB662" i="1"/>
  <c r="AB660" i="1"/>
  <c r="AB653" i="1"/>
  <c r="AB645" i="1"/>
  <c r="I714" i="1"/>
  <c r="AB678" i="1"/>
  <c r="AB671" i="1"/>
  <c r="AB663" i="1"/>
  <c r="AB654" i="1"/>
  <c r="AB658" i="1"/>
  <c r="AB650" i="1"/>
  <c r="AB668" i="1"/>
  <c r="AB689" i="1"/>
  <c r="AB680" i="1"/>
  <c r="AB672" i="1"/>
  <c r="AB664" i="1"/>
  <c r="AB655" i="1"/>
  <c r="AB646" i="1"/>
  <c r="AB644" i="1"/>
  <c r="AB699" i="1"/>
  <c r="AB697" i="1"/>
  <c r="AB681" i="1"/>
  <c r="AB673" i="1"/>
  <c r="AB648" i="1"/>
  <c r="AB642" i="1"/>
  <c r="C637" i="1"/>
  <c r="AB667" i="1"/>
  <c r="AB683" i="1"/>
  <c r="AB676" i="1"/>
  <c r="AB659" i="1"/>
  <c r="F714" i="1"/>
  <c r="AB690" i="1"/>
  <c r="AB682" i="1"/>
  <c r="AB665" i="1"/>
  <c r="AB656" i="1"/>
  <c r="AB649" i="1"/>
  <c r="AB643" i="1"/>
  <c r="C624" i="1"/>
  <c r="AB610" i="1"/>
  <c r="AB608" i="1"/>
  <c r="AB587" i="1"/>
  <c r="AB561" i="1"/>
  <c r="AB559" i="1"/>
  <c r="B624" i="1"/>
  <c r="C614" i="1"/>
  <c r="D614" i="1" s="1"/>
  <c r="A604" i="1"/>
  <c r="AB595" i="1"/>
  <c r="AB579" i="1"/>
  <c r="AB572" i="1"/>
  <c r="AB570" i="1"/>
  <c r="AB563" i="1"/>
  <c r="AB555" i="1"/>
  <c r="AB600" i="1"/>
  <c r="AB592" i="1"/>
  <c r="I624" i="1"/>
  <c r="AB588" i="1"/>
  <c r="AB581" i="1"/>
  <c r="AB573" i="1"/>
  <c r="AB564" i="1"/>
  <c r="AB566" i="1"/>
  <c r="AB553" i="1"/>
  <c r="AB599" i="1"/>
  <c r="AB590" i="1"/>
  <c r="AB582" i="1"/>
  <c r="AB574" i="1"/>
  <c r="AB565" i="1"/>
  <c r="AB556" i="1"/>
  <c r="AB575" i="1"/>
  <c r="AB609" i="1"/>
  <c r="AB607" i="1"/>
  <c r="AB591" i="1"/>
  <c r="AB583" i="1"/>
  <c r="AB558" i="1"/>
  <c r="AB552" i="1"/>
  <c r="C547" i="1"/>
  <c r="F624" i="1"/>
  <c r="AB569" i="1"/>
  <c r="AB554" i="1"/>
  <c r="C615" i="1"/>
  <c r="D615" i="1" s="1"/>
  <c r="AB584" i="1"/>
  <c r="AB577" i="1"/>
  <c r="AB568" i="1"/>
  <c r="AB560" i="1"/>
  <c r="AB593" i="1"/>
  <c r="AB586" i="1"/>
  <c r="AB578" i="1"/>
  <c r="C534" i="1"/>
  <c r="AB520" i="1"/>
  <c r="AB518" i="1"/>
  <c r="AB497" i="1"/>
  <c r="AB471" i="1"/>
  <c r="AB473" i="1"/>
  <c r="AB465" i="1"/>
  <c r="B534" i="1"/>
  <c r="C524" i="1"/>
  <c r="D524" i="1" s="1"/>
  <c r="A514" i="1"/>
  <c r="AB505" i="1"/>
  <c r="AB489" i="1"/>
  <c r="AB482" i="1"/>
  <c r="AB480" i="1"/>
  <c r="I534" i="1"/>
  <c r="AB498" i="1"/>
  <c r="AB491" i="1"/>
  <c r="AB483" i="1"/>
  <c r="AB474" i="1"/>
  <c r="AB509" i="1"/>
  <c r="AB500" i="1"/>
  <c r="AB492" i="1"/>
  <c r="AB484" i="1"/>
  <c r="AB475" i="1"/>
  <c r="AB466" i="1"/>
  <c r="AB468" i="1"/>
  <c r="AB462" i="1"/>
  <c r="C457" i="1"/>
  <c r="AB464" i="1"/>
  <c r="AB519" i="1"/>
  <c r="AB517" i="1"/>
  <c r="AB501" i="1"/>
  <c r="AB493" i="1"/>
  <c r="F534" i="1"/>
  <c r="AB510" i="1"/>
  <c r="AB502" i="1"/>
  <c r="AB485" i="1"/>
  <c r="AB476" i="1"/>
  <c r="AB469" i="1"/>
  <c r="AB463" i="1"/>
  <c r="AB503" i="1"/>
  <c r="C525" i="1"/>
  <c r="D525" i="1" s="1"/>
  <c r="AB494" i="1"/>
  <c r="AB487" i="1"/>
  <c r="AB478" i="1"/>
  <c r="AB470" i="1"/>
  <c r="AB496" i="1"/>
  <c r="AB488" i="1"/>
  <c r="AB479" i="1"/>
  <c r="C444" i="1"/>
  <c r="AB430" i="1"/>
  <c r="AB428" i="1"/>
  <c r="AB407" i="1"/>
  <c r="AB381" i="1"/>
  <c r="AB429" i="1"/>
  <c r="AB427" i="1"/>
  <c r="AB411" i="1"/>
  <c r="C435" i="1"/>
  <c r="D435" i="1" s="1"/>
  <c r="B444" i="1"/>
  <c r="C434" i="1"/>
  <c r="D434" i="1" s="1"/>
  <c r="A424" i="1"/>
  <c r="AB415" i="1"/>
  <c r="AB399" i="1"/>
  <c r="AB392" i="1"/>
  <c r="AB390" i="1"/>
  <c r="AB383" i="1"/>
  <c r="AB375" i="1"/>
  <c r="AB395" i="1"/>
  <c r="AB404" i="1"/>
  <c r="AB388" i="1"/>
  <c r="AB380" i="1"/>
  <c r="I444" i="1"/>
  <c r="AB408" i="1"/>
  <c r="AB401" i="1"/>
  <c r="AB393" i="1"/>
  <c r="AB384" i="1"/>
  <c r="AB378" i="1"/>
  <c r="AB372" i="1"/>
  <c r="C367" i="1"/>
  <c r="F444" i="1"/>
  <c r="AB412" i="1"/>
  <c r="AB397" i="1"/>
  <c r="AB413" i="1"/>
  <c r="AB406" i="1"/>
  <c r="AB398" i="1"/>
  <c r="AB389" i="1"/>
  <c r="AB419" i="1"/>
  <c r="AB410" i="1"/>
  <c r="AB402" i="1"/>
  <c r="AB394" i="1"/>
  <c r="AB385" i="1"/>
  <c r="AB376" i="1"/>
  <c r="AB403" i="1"/>
  <c r="AB420" i="1"/>
  <c r="AB386" i="1"/>
  <c r="AB379" i="1"/>
  <c r="AB373" i="1"/>
  <c r="AB374" i="1"/>
  <c r="C354" i="1"/>
  <c r="AB340" i="1"/>
  <c r="AB338" i="1"/>
  <c r="AB317" i="1"/>
  <c r="AB291" i="1"/>
  <c r="B354" i="1"/>
  <c r="C344" i="1"/>
  <c r="D344" i="1" s="1"/>
  <c r="A334" i="1"/>
  <c r="AB325" i="1"/>
  <c r="AB309" i="1"/>
  <c r="AB302" i="1"/>
  <c r="AB300" i="1"/>
  <c r="AB293" i="1"/>
  <c r="AB285" i="1"/>
  <c r="AB330" i="1"/>
  <c r="AB322" i="1"/>
  <c r="C345" i="1"/>
  <c r="D345" i="1" s="1"/>
  <c r="AB314" i="1"/>
  <c r="AB298" i="1"/>
  <c r="I354" i="1"/>
  <c r="AB318" i="1"/>
  <c r="AB311" i="1"/>
  <c r="AB303" i="1"/>
  <c r="AB294" i="1"/>
  <c r="AB290" i="1"/>
  <c r="AB316" i="1"/>
  <c r="AB284" i="1"/>
  <c r="AB329" i="1"/>
  <c r="AB320" i="1"/>
  <c r="AB312" i="1"/>
  <c r="AB304" i="1"/>
  <c r="AB295" i="1"/>
  <c r="AB286" i="1"/>
  <c r="F354" i="1"/>
  <c r="AB307" i="1"/>
  <c r="AB308" i="1"/>
  <c r="AB299" i="1"/>
  <c r="AB339" i="1"/>
  <c r="AB337" i="1"/>
  <c r="AB321" i="1"/>
  <c r="AB313" i="1"/>
  <c r="AB288" i="1"/>
  <c r="AB282" i="1"/>
  <c r="C277" i="1"/>
  <c r="AB305" i="1"/>
  <c r="AB296" i="1"/>
  <c r="AB289" i="1"/>
  <c r="AB283" i="1"/>
  <c r="AB323" i="1"/>
  <c r="C264" i="1"/>
  <c r="AB250" i="1"/>
  <c r="AB248" i="1"/>
  <c r="AB227" i="1"/>
  <c r="AB201" i="1"/>
  <c r="AB228" i="1"/>
  <c r="B264" i="1"/>
  <c r="C254" i="1"/>
  <c r="D254" i="1" s="1"/>
  <c r="A244" i="1"/>
  <c r="AB235" i="1"/>
  <c r="AB219" i="1"/>
  <c r="AB212" i="1"/>
  <c r="AB210" i="1"/>
  <c r="AB203" i="1"/>
  <c r="AB195" i="1"/>
  <c r="AB221" i="1"/>
  <c r="AB213" i="1"/>
  <c r="AB204" i="1"/>
  <c r="I264" i="1"/>
  <c r="AB239" i="1"/>
  <c r="AB230" i="1"/>
  <c r="AB222" i="1"/>
  <c r="AB214" i="1"/>
  <c r="AB205" i="1"/>
  <c r="AB196" i="1"/>
  <c r="AB224" i="1"/>
  <c r="AB208" i="1"/>
  <c r="AB194" i="1"/>
  <c r="AB249" i="1"/>
  <c r="AB247" i="1"/>
  <c r="AB231" i="1"/>
  <c r="AB223" i="1"/>
  <c r="AB198" i="1"/>
  <c r="AB192" i="1"/>
  <c r="C187" i="1"/>
  <c r="C255" i="1"/>
  <c r="D255" i="1" s="1"/>
  <c r="AB209" i="1"/>
  <c r="F264" i="1"/>
  <c r="AB240" i="1"/>
  <c r="AB232" i="1"/>
  <c r="AB215" i="1"/>
  <c r="AB206" i="1"/>
  <c r="AB199" i="1"/>
  <c r="AB193" i="1"/>
  <c r="AB217" i="1"/>
  <c r="AB200" i="1"/>
  <c r="AB233" i="1"/>
  <c r="AB226" i="1"/>
  <c r="AB218" i="1"/>
  <c r="AB115" i="1"/>
  <c r="AB137" i="1"/>
  <c r="AB108" i="1"/>
  <c r="C97" i="1"/>
  <c r="AB123" i="1"/>
  <c r="AB102" i="1"/>
  <c r="AB120" i="1"/>
  <c r="AB143" i="1"/>
  <c r="AB136" i="1"/>
  <c r="AB106" i="1"/>
  <c r="AB122" i="1"/>
  <c r="AB129" i="1"/>
  <c r="C165" i="1"/>
  <c r="D165" i="1" s="1"/>
  <c r="AB128" i="1"/>
  <c r="AB134" i="1"/>
  <c r="AB150" i="1"/>
  <c r="AB157" i="1"/>
  <c r="AB111" i="1"/>
  <c r="AB119" i="1"/>
  <c r="AB125" i="1"/>
  <c r="AB141" i="1"/>
  <c r="F174" i="1"/>
  <c r="AB142" i="1"/>
  <c r="AB104" i="1"/>
  <c r="AB133" i="1"/>
  <c r="AB140" i="1"/>
  <c r="AB149" i="1"/>
  <c r="I174" i="1"/>
  <c r="AB105" i="1"/>
  <c r="AB113" i="1"/>
  <c r="AB127" i="1"/>
  <c r="AB110" i="1"/>
  <c r="AB118" i="1"/>
  <c r="AB132" i="1"/>
  <c r="AB138" i="1"/>
  <c r="C164" i="1"/>
  <c r="D164" i="1" s="1"/>
  <c r="B174" i="1"/>
  <c r="AB114" i="1"/>
  <c r="AB159" i="1"/>
  <c r="AB103" i="1"/>
  <c r="AB109" i="1"/>
  <c r="AB116" i="1"/>
  <c r="AB124" i="1"/>
  <c r="AB131" i="1"/>
  <c r="AB145" i="1"/>
  <c r="AB158" i="1"/>
  <c r="AB160" i="1"/>
  <c r="C74" i="1"/>
  <c r="D74" i="1" s="1"/>
  <c r="C49" i="4"/>
  <c r="F45" i="4"/>
  <c r="B94" i="4"/>
  <c r="T94" i="4" s="1"/>
  <c r="H45" i="4"/>
  <c r="D44" i="4"/>
  <c r="F44" i="4"/>
  <c r="N48" i="4"/>
  <c r="T48" i="4"/>
  <c r="U196" i="4"/>
  <c r="P196" i="4"/>
  <c r="N196" i="4"/>
  <c r="H196" i="4"/>
  <c r="F196" i="4"/>
  <c r="T146" i="4"/>
  <c r="K146" i="4"/>
  <c r="C146" i="4"/>
  <c r="S146" i="4"/>
  <c r="J146" i="4"/>
  <c r="R146" i="4"/>
  <c r="I146" i="4"/>
  <c r="P146" i="4"/>
  <c r="H146" i="4"/>
  <c r="O146" i="4"/>
  <c r="G146" i="4"/>
  <c r="M146" i="4"/>
  <c r="E146" i="4"/>
  <c r="F146" i="4"/>
  <c r="L146" i="4"/>
  <c r="D146" i="4"/>
  <c r="N146" i="4"/>
  <c r="U146" i="4"/>
  <c r="R148" i="4"/>
  <c r="I148" i="4"/>
  <c r="P148" i="4"/>
  <c r="H148" i="4"/>
  <c r="N148" i="4"/>
  <c r="F148" i="4"/>
  <c r="M148" i="4"/>
  <c r="L148" i="4"/>
  <c r="K148" i="4"/>
  <c r="J148" i="4"/>
  <c r="U148" i="4"/>
  <c r="G148" i="4"/>
  <c r="S148" i="4"/>
  <c r="D148" i="4"/>
  <c r="O149" i="4"/>
  <c r="G149" i="4"/>
  <c r="N149" i="4"/>
  <c r="F149" i="4"/>
  <c r="U149" i="4"/>
  <c r="L149" i="4"/>
  <c r="D149" i="4"/>
  <c r="I149" i="4"/>
  <c r="T149" i="4"/>
  <c r="H149" i="4"/>
  <c r="S149" i="4"/>
  <c r="E149" i="4"/>
  <c r="R149" i="4"/>
  <c r="C149" i="4"/>
  <c r="P149" i="4"/>
  <c r="K149" i="4"/>
  <c r="T148" i="4"/>
  <c r="U194" i="4"/>
  <c r="P194" i="4"/>
  <c r="N194" i="4"/>
  <c r="F194" i="4"/>
  <c r="H44" i="4"/>
  <c r="O46" i="4"/>
  <c r="B249" i="4"/>
  <c r="B198" i="4"/>
  <c r="G198" i="4" s="1"/>
  <c r="U49" i="4"/>
  <c r="B252" i="4"/>
  <c r="B201" i="4"/>
  <c r="U201" i="4" s="1"/>
  <c r="B95" i="4"/>
  <c r="B150" i="4"/>
  <c r="J149" i="4"/>
  <c r="M149" i="4"/>
  <c r="B245" i="4"/>
  <c r="P253" i="4"/>
  <c r="H253" i="4"/>
  <c r="N253" i="4"/>
  <c r="F253" i="4"/>
  <c r="T253" i="4"/>
  <c r="K253" i="4"/>
  <c r="C253" i="4"/>
  <c r="S253" i="4"/>
  <c r="J253" i="4"/>
  <c r="L253" i="4"/>
  <c r="I253" i="4"/>
  <c r="G253" i="4"/>
  <c r="E253" i="4"/>
  <c r="U253" i="4"/>
  <c r="D253" i="4"/>
  <c r="O253" i="4"/>
  <c r="R253" i="4"/>
  <c r="O148" i="4"/>
  <c r="I43" i="4"/>
  <c r="B195" i="4"/>
  <c r="B246" i="4"/>
  <c r="I44" i="4"/>
  <c r="I47" i="4"/>
  <c r="B250" i="4"/>
  <c r="B199" i="4"/>
  <c r="J199" i="4" s="1"/>
  <c r="F49" i="4"/>
  <c r="D99" i="4"/>
  <c r="B144" i="4"/>
  <c r="B145" i="4"/>
  <c r="H194" i="4"/>
  <c r="B143" i="4"/>
  <c r="B151" i="4"/>
  <c r="D43" i="4"/>
  <c r="L44" i="4"/>
  <c r="L43" i="4"/>
  <c r="N44" i="4"/>
  <c r="D47" i="4"/>
  <c r="H49" i="4"/>
  <c r="T43" i="4"/>
  <c r="P44" i="4"/>
  <c r="L47" i="4"/>
  <c r="N49" i="4"/>
  <c r="C148" i="4"/>
  <c r="S44" i="4"/>
  <c r="B247" i="4"/>
  <c r="U45" i="4"/>
  <c r="B197" i="4"/>
  <c r="O197" i="4" s="1"/>
  <c r="B248" i="4"/>
  <c r="S48" i="4"/>
  <c r="B251" i="4"/>
  <c r="B200" i="4"/>
  <c r="C200" i="4" s="1"/>
  <c r="P49" i="4"/>
  <c r="B147" i="4"/>
  <c r="E148" i="4"/>
  <c r="B202" i="4"/>
  <c r="I202" i="4" s="1"/>
  <c r="H197" i="4"/>
  <c r="F197" i="4"/>
  <c r="S197" i="4"/>
  <c r="G194" i="4"/>
  <c r="O194" i="4"/>
  <c r="G196" i="4"/>
  <c r="O196" i="4"/>
  <c r="O202" i="4"/>
  <c r="I194" i="4"/>
  <c r="I196" i="4"/>
  <c r="J194" i="4"/>
  <c r="R194" i="4"/>
  <c r="J196" i="4"/>
  <c r="R196" i="4"/>
  <c r="R200" i="4"/>
  <c r="C194" i="4"/>
  <c r="K194" i="4"/>
  <c r="S194" i="4"/>
  <c r="C196" i="4"/>
  <c r="K196" i="4"/>
  <c r="S196" i="4"/>
  <c r="S202" i="4"/>
  <c r="D194" i="4"/>
  <c r="L194" i="4"/>
  <c r="T194" i="4"/>
  <c r="D196" i="4"/>
  <c r="L196" i="4"/>
  <c r="T196" i="4"/>
  <c r="D198" i="4"/>
  <c r="D202" i="4"/>
  <c r="E194" i="4"/>
  <c r="M194" i="4"/>
  <c r="E196" i="4"/>
  <c r="M196" i="4"/>
  <c r="D94" i="4"/>
  <c r="R94" i="4"/>
  <c r="I94" i="4"/>
  <c r="P94" i="4"/>
  <c r="H94" i="4"/>
  <c r="O94" i="4"/>
  <c r="G94" i="4"/>
  <c r="M94" i="4"/>
  <c r="E94" i="4"/>
  <c r="S94" i="4"/>
  <c r="N94" i="4"/>
  <c r="L94" i="4"/>
  <c r="K94" i="4"/>
  <c r="J94" i="4"/>
  <c r="F94" i="4"/>
  <c r="U94" i="4"/>
  <c r="O42" i="4"/>
  <c r="B92" i="4"/>
  <c r="O50" i="4"/>
  <c r="B100" i="4"/>
  <c r="C94" i="4"/>
  <c r="N45" i="4"/>
  <c r="T47" i="4"/>
  <c r="B96" i="4"/>
  <c r="I99" i="4"/>
  <c r="B97" i="4"/>
  <c r="J99" i="4"/>
  <c r="D48" i="4"/>
  <c r="B98" i="4"/>
  <c r="P99" i="4"/>
  <c r="H99" i="4"/>
  <c r="O99" i="4"/>
  <c r="G99" i="4"/>
  <c r="N99" i="4"/>
  <c r="F99" i="4"/>
  <c r="M99" i="4"/>
  <c r="E99" i="4"/>
  <c r="T99" i="4"/>
  <c r="K99" i="4"/>
  <c r="C99" i="4"/>
  <c r="R99" i="4"/>
  <c r="P45" i="4"/>
  <c r="F48" i="4"/>
  <c r="T44" i="4"/>
  <c r="T46" i="4"/>
  <c r="I48" i="4"/>
  <c r="K49" i="4"/>
  <c r="S99" i="4"/>
  <c r="L48" i="4"/>
  <c r="B93" i="4"/>
  <c r="U99" i="4"/>
  <c r="J42" i="4"/>
  <c r="H42" i="4"/>
  <c r="P42" i="4"/>
  <c r="J43" i="4"/>
  <c r="R43" i="4"/>
  <c r="H46" i="4"/>
  <c r="P46" i="4"/>
  <c r="J47" i="4"/>
  <c r="R47" i="4"/>
  <c r="H50" i="4"/>
  <c r="P50" i="4"/>
  <c r="I42" i="4"/>
  <c r="C43" i="4"/>
  <c r="K43" i="4"/>
  <c r="S43" i="4"/>
  <c r="E44" i="4"/>
  <c r="M44" i="4"/>
  <c r="U44" i="4"/>
  <c r="G45" i="4"/>
  <c r="O45" i="4"/>
  <c r="I46" i="4"/>
  <c r="C47" i="4"/>
  <c r="K47" i="4"/>
  <c r="S47" i="4"/>
  <c r="E48" i="4"/>
  <c r="M48" i="4"/>
  <c r="U48" i="4"/>
  <c r="G49" i="4"/>
  <c r="O49" i="4"/>
  <c r="I50" i="4"/>
  <c r="R46" i="4"/>
  <c r="J50" i="4"/>
  <c r="R50" i="4"/>
  <c r="C42" i="4"/>
  <c r="K42" i="4"/>
  <c r="S42" i="4"/>
  <c r="E43" i="4"/>
  <c r="M43" i="4"/>
  <c r="U43" i="4"/>
  <c r="G44" i="4"/>
  <c r="O44" i="4"/>
  <c r="I45" i="4"/>
  <c r="C46" i="4"/>
  <c r="K46" i="4"/>
  <c r="S46" i="4"/>
  <c r="E47" i="4"/>
  <c r="M47" i="4"/>
  <c r="U47" i="4"/>
  <c r="G48" i="4"/>
  <c r="O48" i="4"/>
  <c r="I49" i="4"/>
  <c r="C50" i="4"/>
  <c r="K50" i="4"/>
  <c r="S50" i="4"/>
  <c r="F47" i="4"/>
  <c r="N47" i="4"/>
  <c r="H48" i="4"/>
  <c r="P48" i="4"/>
  <c r="J49" i="4"/>
  <c r="R49" i="4"/>
  <c r="D50" i="4"/>
  <c r="L50" i="4"/>
  <c r="T50" i="4"/>
  <c r="T42" i="4"/>
  <c r="F43" i="4"/>
  <c r="E42" i="4"/>
  <c r="U46" i="4"/>
  <c r="O47" i="4"/>
  <c r="S49" i="4"/>
  <c r="E50" i="4"/>
  <c r="M50" i="4"/>
  <c r="U50" i="4"/>
  <c r="R42" i="4"/>
  <c r="D42" i="4"/>
  <c r="L42" i="4"/>
  <c r="N43" i="4"/>
  <c r="J45" i="4"/>
  <c r="R45" i="4"/>
  <c r="L46" i="4"/>
  <c r="M42" i="4"/>
  <c r="G43" i="4"/>
  <c r="K45" i="4"/>
  <c r="S45" i="4"/>
  <c r="M46" i="4"/>
  <c r="G47" i="4"/>
  <c r="F42" i="4"/>
  <c r="N42" i="4"/>
  <c r="P43" i="4"/>
  <c r="J44" i="4"/>
  <c r="R44" i="4"/>
  <c r="D45" i="4"/>
  <c r="L45" i="4"/>
  <c r="T45" i="4"/>
  <c r="F46" i="4"/>
  <c r="N46" i="4"/>
  <c r="H47" i="4"/>
  <c r="P47" i="4"/>
  <c r="J48" i="4"/>
  <c r="R48" i="4"/>
  <c r="D49" i="4"/>
  <c r="L49" i="4"/>
  <c r="T49" i="4"/>
  <c r="F50" i="4"/>
  <c r="N50" i="4"/>
  <c r="D46" i="4"/>
  <c r="U42" i="4"/>
  <c r="O43" i="4"/>
  <c r="C45" i="4"/>
  <c r="E46" i="4"/>
  <c r="H43" i="4"/>
  <c r="G42" i="4"/>
  <c r="C44" i="4"/>
  <c r="K44" i="4"/>
  <c r="E45" i="4"/>
  <c r="M45" i="4"/>
  <c r="G46" i="4"/>
  <c r="C48" i="4"/>
  <c r="K48" i="4"/>
  <c r="E49" i="4"/>
  <c r="M49" i="4"/>
  <c r="G50" i="4"/>
  <c r="K202" i="4" l="1"/>
  <c r="C201" i="4"/>
  <c r="K201" i="4"/>
  <c r="E197" i="4"/>
  <c r="M197" i="4"/>
  <c r="F199" i="4"/>
  <c r="U195" i="4"/>
  <c r="G195" i="4"/>
  <c r="O95" i="4"/>
  <c r="E95" i="4"/>
  <c r="I95" i="4"/>
  <c r="E198" i="4"/>
  <c r="C202" i="4"/>
  <c r="R198" i="4"/>
  <c r="G202" i="4"/>
  <c r="U197" i="4"/>
  <c r="C195" i="4"/>
  <c r="P197" i="4"/>
  <c r="I197" i="4"/>
  <c r="T198" i="4"/>
  <c r="L198" i="4"/>
  <c r="J198" i="4"/>
  <c r="M202" i="4"/>
  <c r="S198" i="4"/>
  <c r="O200" i="4"/>
  <c r="J201" i="4"/>
  <c r="N197" i="4"/>
  <c r="G201" i="4"/>
  <c r="E202" i="4"/>
  <c r="T202" i="4"/>
  <c r="K198" i="4"/>
  <c r="R202" i="4"/>
  <c r="G200" i="4"/>
  <c r="C197" i="4"/>
  <c r="G197" i="4"/>
  <c r="O201" i="4"/>
  <c r="M200" i="4"/>
  <c r="L202" i="4"/>
  <c r="C198" i="4"/>
  <c r="J202" i="4"/>
  <c r="O198" i="4"/>
  <c r="K197" i="4"/>
  <c r="L199" i="4"/>
  <c r="M198" i="4"/>
  <c r="I198" i="4"/>
  <c r="U199" i="4"/>
  <c r="U95" i="4"/>
  <c r="K95" i="4"/>
  <c r="D200" i="4"/>
  <c r="L195" i="4"/>
  <c r="F201" i="4"/>
  <c r="F195" i="4"/>
  <c r="M95" i="4"/>
  <c r="O195" i="4"/>
  <c r="H95" i="4"/>
  <c r="T95" i="4"/>
  <c r="D201" i="4"/>
  <c r="N201" i="4"/>
  <c r="N195" i="4"/>
  <c r="J95" i="4"/>
  <c r="S95" i="4"/>
  <c r="F95" i="4"/>
  <c r="E200" i="4"/>
  <c r="J200" i="4"/>
  <c r="I200" i="4"/>
  <c r="S201" i="4"/>
  <c r="H201" i="4"/>
  <c r="S195" i="4"/>
  <c r="H195" i="4"/>
  <c r="Q148" i="4"/>
  <c r="L95" i="4"/>
  <c r="N95" i="4"/>
  <c r="S200" i="4"/>
  <c r="E201" i="4"/>
  <c r="P201" i="4"/>
  <c r="E195" i="4"/>
  <c r="P195" i="4"/>
  <c r="Q149" i="4"/>
  <c r="R95" i="4"/>
  <c r="P95" i="4"/>
  <c r="G95" i="4"/>
  <c r="T200" i="4"/>
  <c r="K200" i="4"/>
  <c r="M201" i="4"/>
  <c r="I201" i="4"/>
  <c r="M195" i="4"/>
  <c r="I195" i="4"/>
  <c r="K195" i="4"/>
  <c r="D95" i="4"/>
  <c r="C95" i="4"/>
  <c r="L200" i="4"/>
  <c r="U251" i="4"/>
  <c r="L251" i="4"/>
  <c r="D251" i="4"/>
  <c r="S251" i="4"/>
  <c r="J251" i="4"/>
  <c r="O251" i="4"/>
  <c r="G251" i="4"/>
  <c r="N251" i="4"/>
  <c r="F251" i="4"/>
  <c r="P251" i="4"/>
  <c r="M251" i="4"/>
  <c r="K251" i="4"/>
  <c r="I251" i="4"/>
  <c r="H251" i="4"/>
  <c r="T251" i="4"/>
  <c r="C251" i="4"/>
  <c r="R251" i="4"/>
  <c r="E251" i="4"/>
  <c r="S252" i="4"/>
  <c r="J252" i="4"/>
  <c r="P252" i="4"/>
  <c r="H252" i="4"/>
  <c r="M252" i="4"/>
  <c r="E252" i="4"/>
  <c r="U252" i="4"/>
  <c r="L252" i="4"/>
  <c r="D252" i="4"/>
  <c r="N252" i="4"/>
  <c r="K252" i="4"/>
  <c r="I252" i="4"/>
  <c r="G252" i="4"/>
  <c r="F252" i="4"/>
  <c r="R252" i="4"/>
  <c r="C252" i="4"/>
  <c r="T252" i="4"/>
  <c r="O252" i="4"/>
  <c r="Q146" i="4"/>
  <c r="Q253" i="4"/>
  <c r="T199" i="4"/>
  <c r="R199" i="4"/>
  <c r="D199" i="4"/>
  <c r="N199" i="4"/>
  <c r="S248" i="4"/>
  <c r="J248" i="4"/>
  <c r="P248" i="4"/>
  <c r="H248" i="4"/>
  <c r="M248" i="4"/>
  <c r="E248" i="4"/>
  <c r="U248" i="4"/>
  <c r="L248" i="4"/>
  <c r="D248" i="4"/>
  <c r="F248" i="4"/>
  <c r="T248" i="4"/>
  <c r="C248" i="4"/>
  <c r="R248" i="4"/>
  <c r="O248" i="4"/>
  <c r="N248" i="4"/>
  <c r="I248" i="4"/>
  <c r="K248" i="4"/>
  <c r="G248" i="4"/>
  <c r="U151" i="4"/>
  <c r="T151" i="4"/>
  <c r="K151" i="4"/>
  <c r="C151" i="4"/>
  <c r="S151" i="4"/>
  <c r="J151" i="4"/>
  <c r="P151" i="4"/>
  <c r="H151" i="4"/>
  <c r="L151" i="4"/>
  <c r="I151" i="4"/>
  <c r="G151" i="4"/>
  <c r="F151" i="4"/>
  <c r="R151" i="4"/>
  <c r="E151" i="4"/>
  <c r="N151" i="4"/>
  <c r="D151" i="4"/>
  <c r="O151" i="4"/>
  <c r="M151" i="4"/>
  <c r="N250" i="4"/>
  <c r="F250" i="4"/>
  <c r="U250" i="4"/>
  <c r="L250" i="4"/>
  <c r="D250" i="4"/>
  <c r="R250" i="4"/>
  <c r="I250" i="4"/>
  <c r="P250" i="4"/>
  <c r="H250" i="4"/>
  <c r="S250" i="4"/>
  <c r="O250" i="4"/>
  <c r="M250" i="4"/>
  <c r="K250" i="4"/>
  <c r="J250" i="4"/>
  <c r="E250" i="4"/>
  <c r="T250" i="4"/>
  <c r="G250" i="4"/>
  <c r="C250" i="4"/>
  <c r="P245" i="4"/>
  <c r="H245" i="4"/>
  <c r="N245" i="4"/>
  <c r="F245" i="4"/>
  <c r="T245" i="4"/>
  <c r="K245" i="4"/>
  <c r="C245" i="4"/>
  <c r="S245" i="4"/>
  <c r="J245" i="4"/>
  <c r="L245" i="4"/>
  <c r="I245" i="4"/>
  <c r="G245" i="4"/>
  <c r="E245" i="4"/>
  <c r="U245" i="4"/>
  <c r="D245" i="4"/>
  <c r="O245" i="4"/>
  <c r="R245" i="4"/>
  <c r="M245" i="4"/>
  <c r="U198" i="4"/>
  <c r="N198" i="4"/>
  <c r="H198" i="4"/>
  <c r="F198" i="4"/>
  <c r="P198" i="4"/>
  <c r="C199" i="4"/>
  <c r="G199" i="4"/>
  <c r="U202" i="4"/>
  <c r="P202" i="4"/>
  <c r="N202" i="4"/>
  <c r="H202" i="4"/>
  <c r="F202" i="4"/>
  <c r="T197" i="4"/>
  <c r="R197" i="4"/>
  <c r="J197" i="4"/>
  <c r="L197" i="4"/>
  <c r="D197" i="4"/>
  <c r="R143" i="4"/>
  <c r="I143" i="4"/>
  <c r="P143" i="4"/>
  <c r="H143" i="4"/>
  <c r="O143" i="4"/>
  <c r="G143" i="4"/>
  <c r="N143" i="4"/>
  <c r="F143" i="4"/>
  <c r="T143" i="4"/>
  <c r="K143" i="4"/>
  <c r="C143" i="4"/>
  <c r="M143" i="4"/>
  <c r="U143" i="4"/>
  <c r="L143" i="4"/>
  <c r="J143" i="4"/>
  <c r="S143" i="4"/>
  <c r="E143" i="4"/>
  <c r="D143" i="4"/>
  <c r="P249" i="4"/>
  <c r="H249" i="4"/>
  <c r="N249" i="4"/>
  <c r="F249" i="4"/>
  <c r="T249" i="4"/>
  <c r="K249" i="4"/>
  <c r="C249" i="4"/>
  <c r="S249" i="4"/>
  <c r="J249" i="4"/>
  <c r="U249" i="4"/>
  <c r="D249" i="4"/>
  <c r="R249" i="4"/>
  <c r="O249" i="4"/>
  <c r="M249" i="4"/>
  <c r="L249" i="4"/>
  <c r="G249" i="4"/>
  <c r="I249" i="4"/>
  <c r="E249" i="4"/>
  <c r="K199" i="4"/>
  <c r="O199" i="4"/>
  <c r="S199" i="4"/>
  <c r="H199" i="4"/>
  <c r="T147" i="4"/>
  <c r="S147" i="4"/>
  <c r="P147" i="4"/>
  <c r="U147" i="4"/>
  <c r="I147" i="4"/>
  <c r="R147" i="4"/>
  <c r="H147" i="4"/>
  <c r="O147" i="4"/>
  <c r="G147" i="4"/>
  <c r="N147" i="4"/>
  <c r="F147" i="4"/>
  <c r="M147" i="4"/>
  <c r="E147" i="4"/>
  <c r="K147" i="4"/>
  <c r="C147" i="4"/>
  <c r="L147" i="4"/>
  <c r="J147" i="4"/>
  <c r="D147" i="4"/>
  <c r="U247" i="4"/>
  <c r="L247" i="4"/>
  <c r="D247" i="4"/>
  <c r="S247" i="4"/>
  <c r="J247" i="4"/>
  <c r="O247" i="4"/>
  <c r="G247" i="4"/>
  <c r="N247" i="4"/>
  <c r="F247" i="4"/>
  <c r="H247" i="4"/>
  <c r="E247" i="4"/>
  <c r="T247" i="4"/>
  <c r="C247" i="4"/>
  <c r="R247" i="4"/>
  <c r="P247" i="4"/>
  <c r="K247" i="4"/>
  <c r="M247" i="4"/>
  <c r="I247" i="4"/>
  <c r="M145" i="4"/>
  <c r="E145" i="4"/>
  <c r="U145" i="4"/>
  <c r="L145" i="4"/>
  <c r="D145" i="4"/>
  <c r="T145" i="4"/>
  <c r="K145" i="4"/>
  <c r="C145" i="4"/>
  <c r="S145" i="4"/>
  <c r="J145" i="4"/>
  <c r="R145" i="4"/>
  <c r="O145" i="4"/>
  <c r="G145" i="4"/>
  <c r="P145" i="4"/>
  <c r="N145" i="4"/>
  <c r="F145" i="4"/>
  <c r="I145" i="4"/>
  <c r="H145" i="4"/>
  <c r="N246" i="4"/>
  <c r="F246" i="4"/>
  <c r="U246" i="4"/>
  <c r="L246" i="4"/>
  <c r="D246" i="4"/>
  <c r="R246" i="4"/>
  <c r="I246" i="4"/>
  <c r="P246" i="4"/>
  <c r="H246" i="4"/>
  <c r="J246" i="4"/>
  <c r="G246" i="4"/>
  <c r="E246" i="4"/>
  <c r="T246" i="4"/>
  <c r="C246" i="4"/>
  <c r="S246" i="4"/>
  <c r="M246" i="4"/>
  <c r="O246" i="4"/>
  <c r="K246" i="4"/>
  <c r="M150" i="4"/>
  <c r="E150" i="4"/>
  <c r="U150" i="4"/>
  <c r="L150" i="4"/>
  <c r="D150" i="4"/>
  <c r="S150" i="4"/>
  <c r="J150" i="4"/>
  <c r="P150" i="4"/>
  <c r="C150" i="4"/>
  <c r="O150" i="4"/>
  <c r="N150" i="4"/>
  <c r="K150" i="4"/>
  <c r="I150" i="4"/>
  <c r="T150" i="4"/>
  <c r="G150" i="4"/>
  <c r="R150" i="4"/>
  <c r="H150" i="4"/>
  <c r="F150" i="4"/>
  <c r="E199" i="4"/>
  <c r="P199" i="4"/>
  <c r="O144" i="4"/>
  <c r="G144" i="4"/>
  <c r="N144" i="4"/>
  <c r="F144" i="4"/>
  <c r="M144" i="4"/>
  <c r="E144" i="4"/>
  <c r="U144" i="4"/>
  <c r="L144" i="4"/>
  <c r="D144" i="4"/>
  <c r="R144" i="4"/>
  <c r="I144" i="4"/>
  <c r="S144" i="4"/>
  <c r="P144" i="4"/>
  <c r="T144" i="4"/>
  <c r="K144" i="4"/>
  <c r="J144" i="4"/>
  <c r="H144" i="4"/>
  <c r="C144" i="4"/>
  <c r="J195" i="4"/>
  <c r="D195" i="4"/>
  <c r="T195" i="4"/>
  <c r="R195" i="4"/>
  <c r="M199" i="4"/>
  <c r="I199" i="4"/>
  <c r="U200" i="4"/>
  <c r="P200" i="4"/>
  <c r="N200" i="4"/>
  <c r="H200" i="4"/>
  <c r="F200" i="4"/>
  <c r="R201" i="4"/>
  <c r="T201" i="4"/>
  <c r="L201" i="4"/>
  <c r="Q194" i="4"/>
  <c r="Q196" i="4"/>
  <c r="Q48" i="4"/>
  <c r="S98" i="4"/>
  <c r="J98" i="4"/>
  <c r="R98" i="4"/>
  <c r="I98" i="4"/>
  <c r="P98" i="4"/>
  <c r="H98" i="4"/>
  <c r="O98" i="4"/>
  <c r="G98" i="4"/>
  <c r="M98" i="4"/>
  <c r="E98" i="4"/>
  <c r="T98" i="4"/>
  <c r="N98" i="4"/>
  <c r="C98" i="4"/>
  <c r="L98" i="4"/>
  <c r="K98" i="4"/>
  <c r="F98" i="4"/>
  <c r="D98" i="4"/>
  <c r="U98" i="4"/>
  <c r="Q49" i="4"/>
  <c r="N100" i="4"/>
  <c r="F100" i="4"/>
  <c r="M100" i="4"/>
  <c r="E100" i="4"/>
  <c r="U100" i="4"/>
  <c r="L100" i="4"/>
  <c r="D100" i="4"/>
  <c r="T100" i="4"/>
  <c r="K100" i="4"/>
  <c r="C100" i="4"/>
  <c r="R100" i="4"/>
  <c r="I100" i="4"/>
  <c r="S100" i="4"/>
  <c r="P100" i="4"/>
  <c r="O100" i="4"/>
  <c r="J100" i="4"/>
  <c r="H100" i="4"/>
  <c r="G100" i="4"/>
  <c r="Q94" i="4"/>
  <c r="T93" i="4"/>
  <c r="K93" i="4"/>
  <c r="C93" i="4"/>
  <c r="S93" i="4"/>
  <c r="J93" i="4"/>
  <c r="R93" i="4"/>
  <c r="I93" i="4"/>
  <c r="O93" i="4"/>
  <c r="G93" i="4"/>
  <c r="U93" i="4"/>
  <c r="D93" i="4"/>
  <c r="P93" i="4"/>
  <c r="N93" i="4"/>
  <c r="M93" i="4"/>
  <c r="L93" i="4"/>
  <c r="H93" i="4"/>
  <c r="F93" i="4"/>
  <c r="E93" i="4"/>
  <c r="U97" i="4"/>
  <c r="L97" i="4"/>
  <c r="D97" i="4"/>
  <c r="T97" i="4"/>
  <c r="K97" i="4"/>
  <c r="C97" i="4"/>
  <c r="S97" i="4"/>
  <c r="J97" i="4"/>
  <c r="R97" i="4"/>
  <c r="I97" i="4"/>
  <c r="O97" i="4"/>
  <c r="G97" i="4"/>
  <c r="N97" i="4"/>
  <c r="M97" i="4"/>
  <c r="H97" i="4"/>
  <c r="F97" i="4"/>
  <c r="E97" i="4"/>
  <c r="P97" i="4"/>
  <c r="M92" i="4"/>
  <c r="E92" i="4"/>
  <c r="U92" i="4"/>
  <c r="L92" i="4"/>
  <c r="D92" i="4"/>
  <c r="T92" i="4"/>
  <c r="K92" i="4"/>
  <c r="C92" i="4"/>
  <c r="R92" i="4"/>
  <c r="I92" i="4"/>
  <c r="F92" i="4"/>
  <c r="S92" i="4"/>
  <c r="P92" i="4"/>
  <c r="O92" i="4"/>
  <c r="N92" i="4"/>
  <c r="J92" i="4"/>
  <c r="H92" i="4"/>
  <c r="G92" i="4"/>
  <c r="Q99" i="4"/>
  <c r="Q44" i="4"/>
  <c r="M96" i="4"/>
  <c r="E96" i="4"/>
  <c r="U96" i="4"/>
  <c r="L96" i="4"/>
  <c r="D96" i="4"/>
  <c r="T96" i="4"/>
  <c r="K96" i="4"/>
  <c r="C96" i="4"/>
  <c r="R96" i="4"/>
  <c r="I96" i="4"/>
  <c r="N96" i="4"/>
  <c r="J96" i="4"/>
  <c r="H96" i="4"/>
  <c r="G96" i="4"/>
  <c r="F96" i="4"/>
  <c r="S96" i="4"/>
  <c r="P96" i="4"/>
  <c r="O96" i="4"/>
  <c r="Q47" i="4"/>
  <c r="Q43" i="4"/>
  <c r="Q45" i="4"/>
  <c r="Q50" i="4"/>
  <c r="Q46" i="4"/>
  <c r="Q42" i="4"/>
  <c r="Q202" i="4" l="1"/>
  <c r="Q198" i="4"/>
  <c r="Q195" i="4"/>
  <c r="Q197" i="4"/>
  <c r="Q95" i="4"/>
  <c r="Q199" i="4"/>
  <c r="Q151" i="4"/>
  <c r="Q251" i="4"/>
  <c r="Q201" i="4"/>
  <c r="Q200" i="4"/>
  <c r="Q246" i="4"/>
  <c r="Q245" i="4"/>
  <c r="Q150" i="4"/>
  <c r="Q249" i="4"/>
  <c r="Q247" i="4"/>
  <c r="Q147" i="4"/>
  <c r="Q252" i="4"/>
  <c r="Q145" i="4"/>
  <c r="Q250" i="4"/>
  <c r="Q143" i="4"/>
  <c r="Q248" i="4"/>
  <c r="Q144" i="4"/>
  <c r="Q96" i="4"/>
  <c r="Q100" i="4"/>
  <c r="Q98" i="4"/>
  <c r="Q97" i="4"/>
  <c r="Q92" i="4"/>
  <c r="Q93" i="4"/>
  <c r="AA855" i="2" l="1"/>
  <c r="AA854" i="2"/>
  <c r="AA853" i="2"/>
  <c r="AA852" i="2"/>
  <c r="AA851" i="2"/>
  <c r="AA850" i="2"/>
  <c r="AA849" i="2"/>
  <c r="AA848" i="2"/>
  <c r="AA847" i="2"/>
  <c r="AA846" i="2"/>
  <c r="AA845" i="2"/>
  <c r="AA844" i="2"/>
  <c r="AA843" i="2"/>
  <c r="AA842" i="2"/>
  <c r="AA841" i="2"/>
  <c r="AA840" i="2"/>
  <c r="AA839" i="2"/>
  <c r="AA838" i="2"/>
  <c r="AA837" i="2"/>
  <c r="AA836" i="2"/>
  <c r="AA835" i="2"/>
  <c r="AA834" i="2"/>
  <c r="AA833" i="2"/>
  <c r="AA832" i="2"/>
  <c r="AA831" i="2"/>
  <c r="AA830" i="2"/>
  <c r="AA829" i="2"/>
  <c r="AA828" i="2"/>
  <c r="AA827" i="2"/>
  <c r="AA826" i="2"/>
  <c r="AA825" i="2"/>
  <c r="AA824" i="2"/>
  <c r="AA823" i="2"/>
  <c r="AA822" i="2"/>
  <c r="AA821" i="2"/>
  <c r="AA820" i="2"/>
  <c r="AA819" i="2"/>
  <c r="AA818" i="2"/>
  <c r="AA817" i="2"/>
  <c r="AA816" i="2"/>
  <c r="AA815" i="2"/>
  <c r="AA814" i="2"/>
  <c r="AA813" i="2"/>
  <c r="AA812" i="2"/>
  <c r="AA811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H84" i="1"/>
  <c r="G84" i="1"/>
  <c r="E84" i="1"/>
  <c r="D84" i="1"/>
  <c r="V862" i="2" l="1"/>
  <c r="P859" i="2"/>
  <c r="J862" i="2"/>
  <c r="D860" i="2"/>
  <c r="V859" i="2"/>
  <c r="V860" i="2"/>
  <c r="V861" i="2"/>
  <c r="P860" i="2"/>
  <c r="P861" i="2"/>
  <c r="P862" i="2"/>
  <c r="J859" i="2"/>
  <c r="J861" i="2"/>
  <c r="J860" i="2"/>
  <c r="D859" i="2"/>
  <c r="D861" i="2"/>
  <c r="D862" i="2"/>
  <c r="AF846" i="2" l="1"/>
  <c r="AG846" i="2" s="1"/>
  <c r="AF833" i="2"/>
  <c r="AF821" i="2"/>
  <c r="B806" i="2"/>
  <c r="AF811" i="2"/>
  <c r="B857" i="2"/>
  <c r="B855" i="2"/>
  <c r="AE855" i="2" s="1"/>
  <c r="B854" i="2"/>
  <c r="AE854" i="2" s="1"/>
  <c r="B853" i="2"/>
  <c r="B852" i="2"/>
  <c r="B851" i="2"/>
  <c r="AB851" i="2" s="1"/>
  <c r="B850" i="2"/>
  <c r="AE850" i="2" s="1"/>
  <c r="B849" i="2"/>
  <c r="AE849" i="2" s="1"/>
  <c r="B848" i="2"/>
  <c r="B847" i="2"/>
  <c r="AE847" i="2" s="1"/>
  <c r="B846" i="2"/>
  <c r="B845" i="2"/>
  <c r="B844" i="2"/>
  <c r="B843" i="2"/>
  <c r="B842" i="2"/>
  <c r="AE842" i="2" s="1"/>
  <c r="B841" i="2"/>
  <c r="B840" i="2"/>
  <c r="AE840" i="2" s="1"/>
  <c r="B839" i="2"/>
  <c r="AE839" i="2" s="1"/>
  <c r="B838" i="2"/>
  <c r="AE838" i="2" s="1"/>
  <c r="B837" i="2"/>
  <c r="B836" i="2"/>
  <c r="AE836" i="2" s="1"/>
  <c r="B835" i="2"/>
  <c r="B834" i="2"/>
  <c r="AE834" i="2" s="1"/>
  <c r="B833" i="2"/>
  <c r="B832" i="2"/>
  <c r="B831" i="2"/>
  <c r="AE831" i="2" s="1"/>
  <c r="B830" i="2"/>
  <c r="AE830" i="2" s="1"/>
  <c r="B829" i="2"/>
  <c r="B828" i="2"/>
  <c r="AE828" i="2" s="1"/>
  <c r="B827" i="2"/>
  <c r="AE827" i="2" s="1"/>
  <c r="B826" i="2"/>
  <c r="AE826" i="2" s="1"/>
  <c r="B825" i="2"/>
  <c r="AB825" i="2" s="1"/>
  <c r="B824" i="2"/>
  <c r="AE824" i="2" s="1"/>
  <c r="B823" i="2"/>
  <c r="B822" i="2"/>
  <c r="AE822" i="2" s="1"/>
  <c r="B821" i="2"/>
  <c r="B820" i="2"/>
  <c r="AE820" i="2" s="1"/>
  <c r="B819" i="2"/>
  <c r="AE819" i="2" s="1"/>
  <c r="B818" i="2"/>
  <c r="AE818" i="2" s="1"/>
  <c r="B817" i="2"/>
  <c r="AE817" i="2" s="1"/>
  <c r="B816" i="2"/>
  <c r="AE816" i="2" s="1"/>
  <c r="B815" i="2"/>
  <c r="B814" i="2"/>
  <c r="B813" i="2"/>
  <c r="B812" i="2"/>
  <c r="AE812" i="2" s="1"/>
  <c r="B811" i="2"/>
  <c r="AF807" i="2"/>
  <c r="A805" i="2"/>
  <c r="B790" i="2"/>
  <c r="B788" i="2"/>
  <c r="AE788" i="2" s="1"/>
  <c r="B787" i="2"/>
  <c r="AE787" i="2" s="1"/>
  <c r="B786" i="2"/>
  <c r="B785" i="2"/>
  <c r="AE785" i="2" s="1"/>
  <c r="B784" i="2"/>
  <c r="AE784" i="2" s="1"/>
  <c r="B783" i="2"/>
  <c r="B782" i="2"/>
  <c r="AF782" i="2" s="1"/>
  <c r="B781" i="2"/>
  <c r="AE781" i="2" s="1"/>
  <c r="B780" i="2"/>
  <c r="AE780" i="2" s="1"/>
  <c r="B779" i="2"/>
  <c r="B778" i="2"/>
  <c r="AD778" i="2" s="1"/>
  <c r="B777" i="2"/>
  <c r="AF777" i="2" s="1"/>
  <c r="B776" i="2"/>
  <c r="H776" i="2" s="1"/>
  <c r="AB776" i="2" s="1"/>
  <c r="B775" i="2"/>
  <c r="B774" i="2"/>
  <c r="Z774" i="2" s="1"/>
  <c r="B773" i="2"/>
  <c r="Z773" i="2" s="1"/>
  <c r="B772" i="2"/>
  <c r="Z772" i="2" s="1"/>
  <c r="B771" i="2"/>
  <c r="Z771" i="2" s="1"/>
  <c r="AE771" i="2" s="1"/>
  <c r="B770" i="2"/>
  <c r="B769" i="2"/>
  <c r="N769" i="2" s="1"/>
  <c r="O769" i="2" s="1"/>
  <c r="B768" i="2"/>
  <c r="H768" i="2" s="1"/>
  <c r="B767" i="2"/>
  <c r="H767" i="2" s="1"/>
  <c r="I767" i="2" s="1"/>
  <c r="B766" i="2"/>
  <c r="H766" i="2" s="1"/>
  <c r="I766" i="2" s="1"/>
  <c r="B765" i="2"/>
  <c r="B764" i="2"/>
  <c r="T764" i="2" s="1"/>
  <c r="U764" i="2" s="1"/>
  <c r="B763" i="2"/>
  <c r="T763" i="2" s="1"/>
  <c r="U763" i="2" s="1"/>
  <c r="B762" i="2"/>
  <c r="B761" i="2"/>
  <c r="N761" i="2" s="1"/>
  <c r="O761" i="2" s="1"/>
  <c r="B760" i="2"/>
  <c r="H760" i="2" s="1"/>
  <c r="I760" i="2" s="1"/>
  <c r="B759" i="2"/>
  <c r="N759" i="2" s="1"/>
  <c r="O759" i="2" s="1"/>
  <c r="B758" i="2"/>
  <c r="T758" i="2" s="1"/>
  <c r="U758" i="2" s="1"/>
  <c r="Z757" i="2"/>
  <c r="B757" i="2"/>
  <c r="H757" i="2" s="1"/>
  <c r="I757" i="2" s="1"/>
  <c r="B756" i="2"/>
  <c r="N756" i="2" s="1"/>
  <c r="O756" i="2" s="1"/>
  <c r="B755" i="2"/>
  <c r="T755" i="2" s="1"/>
  <c r="U755" i="2" s="1"/>
  <c r="B754" i="2"/>
  <c r="Z754" i="2" s="1"/>
  <c r="AE754" i="2" s="1"/>
  <c r="B753" i="2"/>
  <c r="T753" i="2" s="1"/>
  <c r="U753" i="2" s="1"/>
  <c r="B752" i="2"/>
  <c r="Z752" i="2" s="1"/>
  <c r="B751" i="2"/>
  <c r="N751" i="2" s="1"/>
  <c r="O751" i="2" s="1"/>
  <c r="B750" i="2"/>
  <c r="B749" i="2"/>
  <c r="B748" i="2"/>
  <c r="T748" i="2" s="1"/>
  <c r="U748" i="2" s="1"/>
  <c r="B747" i="2"/>
  <c r="Z747" i="2" s="1"/>
  <c r="B746" i="2"/>
  <c r="B745" i="2"/>
  <c r="Z745" i="2" s="1"/>
  <c r="AE745" i="2" s="1"/>
  <c r="B744" i="2"/>
  <c r="Z744" i="2" s="1"/>
  <c r="AF740" i="2"/>
  <c r="A738" i="2"/>
  <c r="B723" i="2"/>
  <c r="B721" i="2"/>
  <c r="B720" i="2"/>
  <c r="AE720" i="2" s="1"/>
  <c r="B719" i="2"/>
  <c r="AF719" i="2" s="1"/>
  <c r="H718" i="2"/>
  <c r="I718" i="2" s="1"/>
  <c r="B718" i="2"/>
  <c r="AF718" i="2" s="1"/>
  <c r="B717" i="2"/>
  <c r="AE717" i="2" s="1"/>
  <c r="B716" i="2"/>
  <c r="AE716" i="2" s="1"/>
  <c r="B715" i="2"/>
  <c r="AF715" i="2" s="1"/>
  <c r="AG715" i="2" s="1"/>
  <c r="B714" i="2"/>
  <c r="B713" i="2"/>
  <c r="B712" i="2"/>
  <c r="AE712" i="2" s="1"/>
  <c r="B711" i="2"/>
  <c r="B710" i="2"/>
  <c r="B709" i="2"/>
  <c r="B708" i="2"/>
  <c r="N708" i="2" s="1"/>
  <c r="B707" i="2"/>
  <c r="B706" i="2"/>
  <c r="H706" i="2" s="1"/>
  <c r="I706" i="2" s="1"/>
  <c r="B705" i="2"/>
  <c r="B704" i="2"/>
  <c r="H704" i="2" s="1"/>
  <c r="AB704" i="2" s="1"/>
  <c r="B703" i="2"/>
  <c r="H703" i="2" s="1"/>
  <c r="I703" i="2" s="1"/>
  <c r="B702" i="2"/>
  <c r="B701" i="2"/>
  <c r="B700" i="2"/>
  <c r="N700" i="2" s="1"/>
  <c r="O700" i="2" s="1"/>
  <c r="B699" i="2"/>
  <c r="B698" i="2"/>
  <c r="B697" i="2"/>
  <c r="B696" i="2"/>
  <c r="H696" i="2" s="1"/>
  <c r="B695" i="2"/>
  <c r="B694" i="2"/>
  <c r="B693" i="2"/>
  <c r="H693" i="2" s="1"/>
  <c r="I693" i="2" s="1"/>
  <c r="B692" i="2"/>
  <c r="B691" i="2"/>
  <c r="T691" i="2" s="1"/>
  <c r="AD691" i="2" s="1"/>
  <c r="B690" i="2"/>
  <c r="N690" i="2" s="1"/>
  <c r="O690" i="2" s="1"/>
  <c r="B689" i="2"/>
  <c r="N689" i="2" s="1"/>
  <c r="O689" i="2" s="1"/>
  <c r="B688" i="2"/>
  <c r="H688" i="2" s="1"/>
  <c r="I688" i="2" s="1"/>
  <c r="B687" i="2"/>
  <c r="Z687" i="2" s="1"/>
  <c r="B686" i="2"/>
  <c r="H686" i="2" s="1"/>
  <c r="I686" i="2" s="1"/>
  <c r="B685" i="2"/>
  <c r="Z685" i="2" s="1"/>
  <c r="AE685" i="2" s="1"/>
  <c r="B684" i="2"/>
  <c r="Z684" i="2" s="1"/>
  <c r="B683" i="2"/>
  <c r="T683" i="2" s="1"/>
  <c r="B682" i="2"/>
  <c r="Z682" i="2" s="1"/>
  <c r="B681" i="2"/>
  <c r="H681" i="2" s="1"/>
  <c r="I681" i="2" s="1"/>
  <c r="B680" i="2"/>
  <c r="Z680" i="2" s="1"/>
  <c r="B679" i="2"/>
  <c r="B678" i="2"/>
  <c r="B677" i="2"/>
  <c r="AF673" i="2"/>
  <c r="A671" i="2"/>
  <c r="B656" i="2"/>
  <c r="B654" i="2"/>
  <c r="AE654" i="2" s="1"/>
  <c r="Z653" i="2"/>
  <c r="AA653" i="2" s="1"/>
  <c r="B653" i="2"/>
  <c r="B652" i="2"/>
  <c r="Z652" i="2" s="1"/>
  <c r="AA652" i="2" s="1"/>
  <c r="B651" i="2"/>
  <c r="AF651" i="2" s="1"/>
  <c r="B650" i="2"/>
  <c r="AE650" i="2" s="1"/>
  <c r="B649" i="2"/>
  <c r="AF649" i="2" s="1"/>
  <c r="B648" i="2"/>
  <c r="AE648" i="2" s="1"/>
  <c r="B647" i="2"/>
  <c r="AF647" i="2" s="1"/>
  <c r="B646" i="2"/>
  <c r="AE646" i="2" s="1"/>
  <c r="B645" i="2"/>
  <c r="B644" i="2"/>
  <c r="AE644" i="2" s="1"/>
  <c r="B643" i="2"/>
  <c r="AF643" i="2" s="1"/>
  <c r="B642" i="2"/>
  <c r="Z642" i="2" s="1"/>
  <c r="AE642" i="2" s="1"/>
  <c r="B641" i="2"/>
  <c r="H641" i="2" s="1"/>
  <c r="AB641" i="2" s="1"/>
  <c r="B640" i="2"/>
  <c r="B639" i="2"/>
  <c r="Z639" i="2" s="1"/>
  <c r="B638" i="2"/>
  <c r="Z638" i="2" s="1"/>
  <c r="B637" i="2"/>
  <c r="T637" i="2" s="1"/>
  <c r="AD637" i="2" s="1"/>
  <c r="B636" i="2"/>
  <c r="Z636" i="2" s="1"/>
  <c r="B635" i="2"/>
  <c r="N635" i="2" s="1"/>
  <c r="B634" i="2"/>
  <c r="B633" i="2"/>
  <c r="B632" i="2"/>
  <c r="B631" i="2"/>
  <c r="B630" i="2"/>
  <c r="T630" i="2" s="1"/>
  <c r="U630" i="2" s="1"/>
  <c r="B629" i="2"/>
  <c r="Z629" i="2" s="1"/>
  <c r="B628" i="2"/>
  <c r="Z628" i="2" s="1"/>
  <c r="B627" i="2"/>
  <c r="T627" i="2" s="1"/>
  <c r="U627" i="2" s="1"/>
  <c r="B626" i="2"/>
  <c r="B625" i="2"/>
  <c r="B624" i="2"/>
  <c r="T624" i="2" s="1"/>
  <c r="U624" i="2" s="1"/>
  <c r="B623" i="2"/>
  <c r="Z623" i="2" s="1"/>
  <c r="B622" i="2"/>
  <c r="B621" i="2"/>
  <c r="B620" i="2"/>
  <c r="B619" i="2"/>
  <c r="B618" i="2"/>
  <c r="B617" i="2"/>
  <c r="B616" i="2"/>
  <c r="T615" i="2"/>
  <c r="U615" i="2" s="1"/>
  <c r="B615" i="2"/>
  <c r="Z615" i="2" s="1"/>
  <c r="B614" i="2"/>
  <c r="B613" i="2"/>
  <c r="B612" i="2"/>
  <c r="B611" i="2"/>
  <c r="B610" i="2"/>
  <c r="AF606" i="2"/>
  <c r="A604" i="2"/>
  <c r="B589" i="2"/>
  <c r="B587" i="2"/>
  <c r="AE587" i="2" s="1"/>
  <c r="B586" i="2"/>
  <c r="AE586" i="2" s="1"/>
  <c r="B585" i="2"/>
  <c r="AF585" i="2" s="1"/>
  <c r="AG585" i="2" s="1"/>
  <c r="B584" i="2"/>
  <c r="AE584" i="2" s="1"/>
  <c r="B583" i="2"/>
  <c r="B582" i="2"/>
  <c r="AE582" i="2" s="1"/>
  <c r="B581" i="2"/>
  <c r="N581" i="2" s="1"/>
  <c r="O581" i="2" s="1"/>
  <c r="B580" i="2"/>
  <c r="AE580" i="2" s="1"/>
  <c r="B579" i="2"/>
  <c r="AE579" i="2" s="1"/>
  <c r="B578" i="2"/>
  <c r="AE578" i="2" s="1"/>
  <c r="B577" i="2"/>
  <c r="AF577" i="2" s="1"/>
  <c r="AG577" i="2" s="1"/>
  <c r="B576" i="2"/>
  <c r="AF576" i="2" s="1"/>
  <c r="B575" i="2"/>
  <c r="Z575" i="2" s="1"/>
  <c r="B574" i="2"/>
  <c r="B573" i="2"/>
  <c r="B572" i="2"/>
  <c r="B571" i="2"/>
  <c r="T571" i="2" s="1"/>
  <c r="B570" i="2"/>
  <c r="B569" i="2"/>
  <c r="B568" i="2"/>
  <c r="B567" i="2"/>
  <c r="Z567" i="2" s="1"/>
  <c r="B566" i="2"/>
  <c r="Z566" i="2" s="1"/>
  <c r="B565" i="2"/>
  <c r="Z565" i="2" s="1"/>
  <c r="AE565" i="2" s="1"/>
  <c r="B564" i="2"/>
  <c r="T564" i="2" s="1"/>
  <c r="U564" i="2" s="1"/>
  <c r="B563" i="2"/>
  <c r="T563" i="2" s="1"/>
  <c r="U563" i="2" s="1"/>
  <c r="B562" i="2"/>
  <c r="B561" i="2"/>
  <c r="B560" i="2"/>
  <c r="T560" i="2" s="1"/>
  <c r="U560" i="2" s="1"/>
  <c r="B559" i="2"/>
  <c r="B558" i="2"/>
  <c r="N558" i="2" s="1"/>
  <c r="B557" i="2"/>
  <c r="Z557" i="2" s="1"/>
  <c r="AE557" i="2" s="1"/>
  <c r="B556" i="2"/>
  <c r="B555" i="2"/>
  <c r="B554" i="2"/>
  <c r="Z554" i="2" s="1"/>
  <c r="AE554" i="2" s="1"/>
  <c r="B553" i="2"/>
  <c r="T553" i="2" s="1"/>
  <c r="U553" i="2" s="1"/>
  <c r="B552" i="2"/>
  <c r="T552" i="2" s="1"/>
  <c r="U552" i="2" s="1"/>
  <c r="B551" i="2"/>
  <c r="B550" i="2"/>
  <c r="Z550" i="2" s="1"/>
  <c r="AE550" i="2" s="1"/>
  <c r="B549" i="2"/>
  <c r="Z549" i="2" s="1"/>
  <c r="AE549" i="2" s="1"/>
  <c r="B548" i="2"/>
  <c r="T548" i="2" s="1"/>
  <c r="U548" i="2" s="1"/>
  <c r="B547" i="2"/>
  <c r="T547" i="2" s="1"/>
  <c r="U547" i="2" s="1"/>
  <c r="B546" i="2"/>
  <c r="B545" i="2"/>
  <c r="B544" i="2"/>
  <c r="B543" i="2"/>
  <c r="AF539" i="2"/>
  <c r="A537" i="2"/>
  <c r="B522" i="2"/>
  <c r="B520" i="2"/>
  <c r="B519" i="2"/>
  <c r="T519" i="2" s="1"/>
  <c r="U519" i="2" s="1"/>
  <c r="B518" i="2"/>
  <c r="B517" i="2"/>
  <c r="AD517" i="2" s="1"/>
  <c r="B516" i="2"/>
  <c r="AC515" i="2"/>
  <c r="B515" i="2"/>
  <c r="B514" i="2"/>
  <c r="B513" i="2"/>
  <c r="B512" i="2"/>
  <c r="B511" i="2"/>
  <c r="B510" i="2"/>
  <c r="B509" i="2"/>
  <c r="Z509" i="2" s="1"/>
  <c r="AA509" i="2" s="1"/>
  <c r="N508" i="2"/>
  <c r="AC508" i="2" s="1"/>
  <c r="B508" i="2"/>
  <c r="B507" i="2"/>
  <c r="B506" i="2"/>
  <c r="B505" i="2"/>
  <c r="H505" i="2" s="1"/>
  <c r="B504" i="2"/>
  <c r="B503" i="2"/>
  <c r="H503" i="2" s="1"/>
  <c r="B502" i="2"/>
  <c r="B501" i="2"/>
  <c r="H501" i="2" s="1"/>
  <c r="B500" i="2"/>
  <c r="H500" i="2" s="1"/>
  <c r="B499" i="2"/>
  <c r="H499" i="2" s="1"/>
  <c r="B498" i="2"/>
  <c r="B497" i="2"/>
  <c r="B496" i="2"/>
  <c r="B495" i="2"/>
  <c r="B494" i="2"/>
  <c r="Z494" i="2" s="1"/>
  <c r="B493" i="2"/>
  <c r="B492" i="2"/>
  <c r="Z492" i="2" s="1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T477" i="2" s="1"/>
  <c r="B476" i="2"/>
  <c r="AF472" i="2"/>
  <c r="A470" i="2"/>
  <c r="B455" i="2"/>
  <c r="B453" i="2"/>
  <c r="AE453" i="2" s="1"/>
  <c r="B452" i="2"/>
  <c r="B451" i="2"/>
  <c r="N451" i="2" s="1"/>
  <c r="O451" i="2" s="1"/>
  <c r="B450" i="2"/>
  <c r="AF450" i="2" s="1"/>
  <c r="AG450" i="2" s="1"/>
  <c r="B449" i="2"/>
  <c r="T449" i="2" s="1"/>
  <c r="U449" i="2" s="1"/>
  <c r="B448" i="2"/>
  <c r="B447" i="2"/>
  <c r="AE447" i="2" s="1"/>
  <c r="B446" i="2"/>
  <c r="AE446" i="2" s="1"/>
  <c r="B445" i="2"/>
  <c r="AE445" i="2" s="1"/>
  <c r="B444" i="2"/>
  <c r="AE444" i="2" s="1"/>
  <c r="B443" i="2"/>
  <c r="AF443" i="2" s="1"/>
  <c r="B442" i="2"/>
  <c r="AF442" i="2" s="1"/>
  <c r="B441" i="2"/>
  <c r="Z441" i="2" s="1"/>
  <c r="B440" i="2"/>
  <c r="N440" i="2" s="1"/>
  <c r="O440" i="2" s="1"/>
  <c r="B439" i="2"/>
  <c r="B438" i="2"/>
  <c r="H438" i="2" s="1"/>
  <c r="I438" i="2" s="1"/>
  <c r="B437" i="2"/>
  <c r="Z437" i="2" s="1"/>
  <c r="B436" i="2"/>
  <c r="Z436" i="2" s="1"/>
  <c r="B435" i="2"/>
  <c r="T435" i="2" s="1"/>
  <c r="AD435" i="2" s="1"/>
  <c r="B434" i="2"/>
  <c r="T434" i="2" s="1"/>
  <c r="U434" i="2" s="1"/>
  <c r="B433" i="2"/>
  <c r="Z433" i="2" s="1"/>
  <c r="B432" i="2"/>
  <c r="N432" i="2" s="1"/>
  <c r="O432" i="2" s="1"/>
  <c r="B431" i="2"/>
  <c r="Z431" i="2" s="1"/>
  <c r="AE431" i="2" s="1"/>
  <c r="B430" i="2"/>
  <c r="H430" i="2" s="1"/>
  <c r="I430" i="2" s="1"/>
  <c r="B429" i="2"/>
  <c r="T429" i="2" s="1"/>
  <c r="U429" i="2" s="1"/>
  <c r="B428" i="2"/>
  <c r="Z428" i="2" s="1"/>
  <c r="B427" i="2"/>
  <c r="Z427" i="2" s="1"/>
  <c r="B426" i="2"/>
  <c r="B425" i="2"/>
  <c r="N425" i="2" s="1"/>
  <c r="O425" i="2" s="1"/>
  <c r="B424" i="2"/>
  <c r="B423" i="2"/>
  <c r="B422" i="2"/>
  <c r="N422" i="2" s="1"/>
  <c r="O422" i="2" s="1"/>
  <c r="B421" i="2"/>
  <c r="T421" i="2" s="1"/>
  <c r="U421" i="2" s="1"/>
  <c r="B420" i="2"/>
  <c r="B419" i="2"/>
  <c r="Z419" i="2" s="1"/>
  <c r="B418" i="2"/>
  <c r="B417" i="2"/>
  <c r="B416" i="2"/>
  <c r="B415" i="2"/>
  <c r="T415" i="2" s="1"/>
  <c r="U415" i="2" s="1"/>
  <c r="B414" i="2"/>
  <c r="N414" i="2" s="1"/>
  <c r="O414" i="2" s="1"/>
  <c r="B413" i="2"/>
  <c r="N413" i="2" s="1"/>
  <c r="O413" i="2" s="1"/>
  <c r="B412" i="2"/>
  <c r="Z412" i="2" s="1"/>
  <c r="AE412" i="2" s="1"/>
  <c r="B411" i="2"/>
  <c r="B410" i="2"/>
  <c r="Z410" i="2" s="1"/>
  <c r="B409" i="2"/>
  <c r="AF405" i="2"/>
  <c r="A403" i="2"/>
  <c r="B388" i="2"/>
  <c r="B386" i="2"/>
  <c r="AF386" i="2" s="1"/>
  <c r="B385" i="2"/>
  <c r="AF385" i="2" s="1"/>
  <c r="B384" i="2"/>
  <c r="AD384" i="2" s="1"/>
  <c r="B383" i="2"/>
  <c r="AE383" i="2" s="1"/>
  <c r="AB382" i="2"/>
  <c r="B382" i="2"/>
  <c r="AE382" i="2" s="1"/>
  <c r="B381" i="2"/>
  <c r="B380" i="2"/>
  <c r="AC380" i="2" s="1"/>
  <c r="B379" i="2"/>
  <c r="AE379" i="2" s="1"/>
  <c r="B378" i="2"/>
  <c r="AE378" i="2" s="1"/>
  <c r="B377" i="2"/>
  <c r="AE377" i="2" s="1"/>
  <c r="B376" i="2"/>
  <c r="AF376" i="2" s="1"/>
  <c r="B375" i="2"/>
  <c r="AE375" i="2" s="1"/>
  <c r="B374" i="2"/>
  <c r="T374" i="2" s="1"/>
  <c r="U374" i="2" s="1"/>
  <c r="B373" i="2"/>
  <c r="B372" i="2"/>
  <c r="B371" i="2"/>
  <c r="H371" i="2" s="1"/>
  <c r="I371" i="2" s="1"/>
  <c r="B370" i="2"/>
  <c r="B369" i="2"/>
  <c r="Z369" i="2" s="1"/>
  <c r="B368" i="2"/>
  <c r="T368" i="2" s="1"/>
  <c r="AD368" i="2" s="1"/>
  <c r="B367" i="2"/>
  <c r="T367" i="2" s="1"/>
  <c r="U367" i="2" s="1"/>
  <c r="B366" i="2"/>
  <c r="H366" i="2" s="1"/>
  <c r="I366" i="2" s="1"/>
  <c r="B365" i="2"/>
  <c r="N365" i="2" s="1"/>
  <c r="O365" i="2" s="1"/>
  <c r="B364" i="2"/>
  <c r="B363" i="2"/>
  <c r="B362" i="2"/>
  <c r="T362" i="2" s="1"/>
  <c r="U362" i="2" s="1"/>
  <c r="B361" i="2"/>
  <c r="Z361" i="2" s="1"/>
  <c r="B360" i="2"/>
  <c r="N360" i="2" s="1"/>
  <c r="O360" i="2" s="1"/>
  <c r="B359" i="2"/>
  <c r="T359" i="2" s="1"/>
  <c r="U359" i="2" s="1"/>
  <c r="B358" i="2"/>
  <c r="H358" i="2" s="1"/>
  <c r="I358" i="2" s="1"/>
  <c r="B357" i="2"/>
  <c r="N357" i="2" s="1"/>
  <c r="O357" i="2" s="1"/>
  <c r="B356" i="2"/>
  <c r="H356" i="2" s="1"/>
  <c r="I356" i="2" s="1"/>
  <c r="B355" i="2"/>
  <c r="H355" i="2" s="1"/>
  <c r="I355" i="2" s="1"/>
  <c r="B354" i="2"/>
  <c r="N354" i="2" s="1"/>
  <c r="O354" i="2" s="1"/>
  <c r="B353" i="2"/>
  <c r="B352" i="2"/>
  <c r="T352" i="2" s="1"/>
  <c r="AD352" i="2" s="1"/>
  <c r="B351" i="2"/>
  <c r="T351" i="2" s="1"/>
  <c r="U351" i="2" s="1"/>
  <c r="B350" i="2"/>
  <c r="H350" i="2" s="1"/>
  <c r="I350" i="2" s="1"/>
  <c r="B349" i="2"/>
  <c r="B348" i="2"/>
  <c r="Z348" i="2" s="1"/>
  <c r="AE348" i="2" s="1"/>
  <c r="B347" i="2"/>
  <c r="H347" i="2" s="1"/>
  <c r="I347" i="2" s="1"/>
  <c r="B346" i="2"/>
  <c r="Z346" i="2" s="1"/>
  <c r="B345" i="2"/>
  <c r="B344" i="2"/>
  <c r="B343" i="2"/>
  <c r="B342" i="2"/>
  <c r="N342" i="2" s="1"/>
  <c r="O342" i="2" s="1"/>
  <c r="AF338" i="2"/>
  <c r="A336" i="2"/>
  <c r="B321" i="2"/>
  <c r="Z319" i="2"/>
  <c r="AA319" i="2" s="1"/>
  <c r="T319" i="2"/>
  <c r="U319" i="2" s="1"/>
  <c r="B319" i="2"/>
  <c r="AE319" i="2" s="1"/>
  <c r="B318" i="2"/>
  <c r="AE318" i="2" s="1"/>
  <c r="B317" i="2"/>
  <c r="AC317" i="2" s="1"/>
  <c r="B316" i="2"/>
  <c r="AF316" i="2" s="1"/>
  <c r="B315" i="2"/>
  <c r="AE315" i="2" s="1"/>
  <c r="B314" i="2"/>
  <c r="AF314" i="2" s="1"/>
  <c r="B313" i="2"/>
  <c r="AE313" i="2" s="1"/>
  <c r="B312" i="2"/>
  <c r="AE312" i="2" s="1"/>
  <c r="B311" i="2"/>
  <c r="AE311" i="2" s="1"/>
  <c r="B310" i="2"/>
  <c r="AE310" i="2" s="1"/>
  <c r="B309" i="2"/>
  <c r="T309" i="2" s="1"/>
  <c r="U309" i="2" s="1"/>
  <c r="B308" i="2"/>
  <c r="AF308" i="2" s="1"/>
  <c r="B307" i="2"/>
  <c r="Z307" i="2" s="1"/>
  <c r="B306" i="2"/>
  <c r="B305" i="2"/>
  <c r="H305" i="2" s="1"/>
  <c r="I305" i="2" s="1"/>
  <c r="B304" i="2"/>
  <c r="B303" i="2"/>
  <c r="Z303" i="2" s="1"/>
  <c r="B302" i="2"/>
  <c r="B301" i="2"/>
  <c r="N301" i="2" s="1"/>
  <c r="B300" i="2"/>
  <c r="B299" i="2"/>
  <c r="Z299" i="2" s="1"/>
  <c r="B298" i="2"/>
  <c r="B297" i="2"/>
  <c r="N297" i="2" s="1"/>
  <c r="B296" i="2"/>
  <c r="B295" i="2"/>
  <c r="B294" i="2"/>
  <c r="N294" i="2" s="1"/>
  <c r="O294" i="2" s="1"/>
  <c r="B293" i="2"/>
  <c r="B292" i="2"/>
  <c r="T292" i="2" s="1"/>
  <c r="AD292" i="2" s="1"/>
  <c r="B291" i="2"/>
  <c r="T291" i="2" s="1"/>
  <c r="U291" i="2" s="1"/>
  <c r="B290" i="2"/>
  <c r="Z290" i="2" s="1"/>
  <c r="AE290" i="2" s="1"/>
  <c r="B289" i="2"/>
  <c r="H289" i="2" s="1"/>
  <c r="AB289" i="2" s="1"/>
  <c r="B288" i="2"/>
  <c r="B287" i="2"/>
  <c r="B286" i="2"/>
  <c r="H286" i="2" s="1"/>
  <c r="I286" i="2" s="1"/>
  <c r="B285" i="2"/>
  <c r="B284" i="2"/>
  <c r="B283" i="2"/>
  <c r="Z283" i="2" s="1"/>
  <c r="B282" i="2"/>
  <c r="B281" i="2"/>
  <c r="B280" i="2"/>
  <c r="H280" i="2" s="1"/>
  <c r="I280" i="2" s="1"/>
  <c r="B279" i="2"/>
  <c r="B278" i="2"/>
  <c r="H278" i="2" s="1"/>
  <c r="I278" i="2" s="1"/>
  <c r="B277" i="2"/>
  <c r="Z277" i="2" s="1"/>
  <c r="B276" i="2"/>
  <c r="N276" i="2" s="1"/>
  <c r="B275" i="2"/>
  <c r="AF271" i="2"/>
  <c r="A269" i="2"/>
  <c r="B254" i="2"/>
  <c r="B252" i="2"/>
  <c r="AE252" i="2" s="1"/>
  <c r="B251" i="2"/>
  <c r="AF251" i="2" s="1"/>
  <c r="Z250" i="2"/>
  <c r="AA250" i="2" s="1"/>
  <c r="N250" i="2"/>
  <c r="O250" i="2" s="1"/>
  <c r="B250" i="2"/>
  <c r="AF250" i="2" s="1"/>
  <c r="AG250" i="2" s="1"/>
  <c r="B249" i="2"/>
  <c r="AC249" i="2" s="1"/>
  <c r="B248" i="2"/>
  <c r="AB248" i="2" s="1"/>
  <c r="B247" i="2"/>
  <c r="AF247" i="2" s="1"/>
  <c r="B246" i="2"/>
  <c r="AF246" i="2" s="1"/>
  <c r="B245" i="2"/>
  <c r="AE245" i="2" s="1"/>
  <c r="B244" i="2"/>
  <c r="AE244" i="2" s="1"/>
  <c r="B243" i="2"/>
  <c r="AF243" i="2" s="1"/>
  <c r="AG243" i="2" s="1"/>
  <c r="B242" i="2"/>
  <c r="T242" i="2" s="1"/>
  <c r="U242" i="2" s="1"/>
  <c r="B241" i="2"/>
  <c r="AD241" i="2" s="1"/>
  <c r="B240" i="2"/>
  <c r="B239" i="2"/>
  <c r="B238" i="2"/>
  <c r="Z238" i="2" s="1"/>
  <c r="B237" i="2"/>
  <c r="H237" i="2" s="1"/>
  <c r="AB237" i="2" s="1"/>
  <c r="B236" i="2"/>
  <c r="H236" i="2" s="1"/>
  <c r="I236" i="2" s="1"/>
  <c r="B235" i="2"/>
  <c r="Z235" i="2" s="1"/>
  <c r="B234" i="2"/>
  <c r="B233" i="2"/>
  <c r="T233" i="2" s="1"/>
  <c r="AD233" i="2" s="1"/>
  <c r="B232" i="2"/>
  <c r="H232" i="2" s="1"/>
  <c r="AB232" i="2" s="1"/>
  <c r="B231" i="2"/>
  <c r="N231" i="2" s="1"/>
  <c r="O231" i="2" s="1"/>
  <c r="B230" i="2"/>
  <c r="Z230" i="2" s="1"/>
  <c r="B229" i="2"/>
  <c r="Z229" i="2" s="1"/>
  <c r="B228" i="2"/>
  <c r="H228" i="2" s="1"/>
  <c r="I228" i="2" s="1"/>
  <c r="B227" i="2"/>
  <c r="B226" i="2"/>
  <c r="Z226" i="2" s="1"/>
  <c r="B225" i="2"/>
  <c r="B224" i="2"/>
  <c r="B223" i="2"/>
  <c r="N223" i="2" s="1"/>
  <c r="O223" i="2" s="1"/>
  <c r="B222" i="2"/>
  <c r="H222" i="2" s="1"/>
  <c r="I222" i="2" s="1"/>
  <c r="B221" i="2"/>
  <c r="N221" i="2" s="1"/>
  <c r="O221" i="2" s="1"/>
  <c r="B220" i="2"/>
  <c r="B219" i="2"/>
  <c r="Z219" i="2" s="1"/>
  <c r="B218" i="2"/>
  <c r="Z218" i="2" s="1"/>
  <c r="B217" i="2"/>
  <c r="B216" i="2"/>
  <c r="Z216" i="2" s="1"/>
  <c r="B215" i="2"/>
  <c r="Z215" i="2" s="1"/>
  <c r="B214" i="2"/>
  <c r="T214" i="2" s="1"/>
  <c r="U214" i="2" s="1"/>
  <c r="B213" i="2"/>
  <c r="Z213" i="2" s="1"/>
  <c r="AE213" i="2" s="1"/>
  <c r="B212" i="2"/>
  <c r="T212" i="2" s="1"/>
  <c r="U212" i="2" s="1"/>
  <c r="B211" i="2"/>
  <c r="Z211" i="2" s="1"/>
  <c r="B210" i="2"/>
  <c r="B209" i="2"/>
  <c r="Z209" i="2" s="1"/>
  <c r="B208" i="2"/>
  <c r="AF204" i="2"/>
  <c r="A202" i="2"/>
  <c r="B187" i="2"/>
  <c r="B185" i="2"/>
  <c r="B184" i="2"/>
  <c r="AF184" i="2" s="1"/>
  <c r="B183" i="2"/>
  <c r="AF183" i="2" s="1"/>
  <c r="B182" i="2"/>
  <c r="AE182" i="2" s="1"/>
  <c r="B181" i="2"/>
  <c r="AF181" i="2" s="1"/>
  <c r="B180" i="2"/>
  <c r="AF180" i="2" s="1"/>
  <c r="B179" i="2"/>
  <c r="AE179" i="2" s="1"/>
  <c r="B178" i="2"/>
  <c r="Z178" i="2" s="1"/>
  <c r="AA178" i="2" s="1"/>
  <c r="B177" i="2"/>
  <c r="AF177" i="2" s="1"/>
  <c r="B176" i="2"/>
  <c r="AF176" i="2" s="1"/>
  <c r="B175" i="2"/>
  <c r="AE175" i="2" s="1"/>
  <c r="B174" i="2"/>
  <c r="B173" i="2"/>
  <c r="Z173" i="2" s="1"/>
  <c r="AE173" i="2" s="1"/>
  <c r="B172" i="2"/>
  <c r="B171" i="2"/>
  <c r="B170" i="2"/>
  <c r="H170" i="2" s="1"/>
  <c r="I170" i="2" s="1"/>
  <c r="B169" i="2"/>
  <c r="Z169" i="2" s="1"/>
  <c r="B168" i="2"/>
  <c r="Z168" i="2" s="1"/>
  <c r="B167" i="2"/>
  <c r="B166" i="2"/>
  <c r="Z166" i="2" s="1"/>
  <c r="B165" i="2"/>
  <c r="Z165" i="2" s="1"/>
  <c r="B164" i="2"/>
  <c r="Z164" i="2" s="1"/>
  <c r="B163" i="2"/>
  <c r="Z162" i="2"/>
  <c r="B162" i="2"/>
  <c r="H162" i="2" s="1"/>
  <c r="Z161" i="2"/>
  <c r="B161" i="2"/>
  <c r="B160" i="2"/>
  <c r="B159" i="2"/>
  <c r="B158" i="2"/>
  <c r="B157" i="2"/>
  <c r="Z157" i="2" s="1"/>
  <c r="AE157" i="2" s="1"/>
  <c r="B156" i="2"/>
  <c r="N156" i="2" s="1"/>
  <c r="O156" i="2" s="1"/>
  <c r="B155" i="2"/>
  <c r="Z155" i="2" s="1"/>
  <c r="B154" i="2"/>
  <c r="T154" i="2" s="1"/>
  <c r="U154" i="2" s="1"/>
  <c r="B153" i="2"/>
  <c r="H153" i="2" s="1"/>
  <c r="I153" i="2" s="1"/>
  <c r="B152" i="2"/>
  <c r="Z152" i="2" s="1"/>
  <c r="B151" i="2"/>
  <c r="N151" i="2" s="1"/>
  <c r="O151" i="2" s="1"/>
  <c r="B150" i="2"/>
  <c r="T150" i="2" s="1"/>
  <c r="AD150" i="2" s="1"/>
  <c r="B149" i="2"/>
  <c r="B148" i="2"/>
  <c r="Z148" i="2" s="1"/>
  <c r="B147" i="2"/>
  <c r="Z147" i="2" s="1"/>
  <c r="B146" i="2"/>
  <c r="Z146" i="2" s="1"/>
  <c r="B145" i="2"/>
  <c r="Z145" i="2" s="1"/>
  <c r="B144" i="2"/>
  <c r="N144" i="2" s="1"/>
  <c r="O144" i="2" s="1"/>
  <c r="B143" i="2"/>
  <c r="B142" i="2"/>
  <c r="B141" i="2"/>
  <c r="AF137" i="2"/>
  <c r="A135" i="2"/>
  <c r="B120" i="2"/>
  <c r="B118" i="2"/>
  <c r="AE118" i="2" s="1"/>
  <c r="B117" i="2"/>
  <c r="AF117" i="2" s="1"/>
  <c r="AG117" i="2" s="1"/>
  <c r="B116" i="2"/>
  <c r="AF116" i="2" s="1"/>
  <c r="B115" i="2"/>
  <c r="AC115" i="2" s="1"/>
  <c r="B114" i="2"/>
  <c r="AE114" i="2" s="1"/>
  <c r="B113" i="2"/>
  <c r="AE113" i="2" s="1"/>
  <c r="B112" i="2"/>
  <c r="H112" i="2" s="1"/>
  <c r="I112" i="2" s="1"/>
  <c r="B111" i="2"/>
  <c r="AE111" i="2" s="1"/>
  <c r="B110" i="2"/>
  <c r="AE110" i="2" s="1"/>
  <c r="B109" i="2"/>
  <c r="AF109" i="2" s="1"/>
  <c r="B108" i="2"/>
  <c r="AE108" i="2" s="1"/>
  <c r="B107" i="2"/>
  <c r="AD107" i="2" s="1"/>
  <c r="B106" i="2"/>
  <c r="Z106" i="2" s="1"/>
  <c r="B105" i="2"/>
  <c r="B104" i="2"/>
  <c r="Z104" i="2" s="1"/>
  <c r="B103" i="2"/>
  <c r="B102" i="2"/>
  <c r="T102" i="2" s="1"/>
  <c r="U102" i="2" s="1"/>
  <c r="B101" i="2"/>
  <c r="T101" i="2" s="1"/>
  <c r="U101" i="2" s="1"/>
  <c r="B100" i="2"/>
  <c r="B99" i="2"/>
  <c r="Z99" i="2" s="1"/>
  <c r="B98" i="2"/>
  <c r="B97" i="2"/>
  <c r="B96" i="2"/>
  <c r="Z96" i="2" s="1"/>
  <c r="B95" i="2"/>
  <c r="H95" i="2" s="1"/>
  <c r="I95" i="2" s="1"/>
  <c r="B94" i="2"/>
  <c r="B93" i="2"/>
  <c r="T93" i="2" s="1"/>
  <c r="U93" i="2" s="1"/>
  <c r="B92" i="2"/>
  <c r="Z92" i="2" s="1"/>
  <c r="B91" i="2"/>
  <c r="Z91" i="2" s="1"/>
  <c r="B90" i="2"/>
  <c r="H90" i="2" s="1"/>
  <c r="I90" i="2" s="1"/>
  <c r="B89" i="2"/>
  <c r="Z89" i="2" s="1"/>
  <c r="B88" i="2"/>
  <c r="B87" i="2"/>
  <c r="B86" i="2"/>
  <c r="T86" i="2" s="1"/>
  <c r="U86" i="2" s="1"/>
  <c r="B85" i="2"/>
  <c r="B84" i="2"/>
  <c r="B83" i="2"/>
  <c r="Z83" i="2" s="1"/>
  <c r="B82" i="2"/>
  <c r="H82" i="2" s="1"/>
  <c r="I82" i="2" s="1"/>
  <c r="B81" i="2"/>
  <c r="Z81" i="2" s="1"/>
  <c r="B80" i="2"/>
  <c r="H80" i="2" s="1"/>
  <c r="I80" i="2" s="1"/>
  <c r="B79" i="2"/>
  <c r="Z79" i="2" s="1"/>
  <c r="B78" i="2"/>
  <c r="T78" i="2" s="1"/>
  <c r="U78" i="2" s="1"/>
  <c r="B77" i="2"/>
  <c r="T77" i="2" s="1"/>
  <c r="B76" i="2"/>
  <c r="N76" i="2" s="1"/>
  <c r="O76" i="2" s="1"/>
  <c r="B75" i="2"/>
  <c r="Z75" i="2" s="1"/>
  <c r="B74" i="2"/>
  <c r="AF70" i="2"/>
  <c r="A68" i="2"/>
  <c r="A1" i="2"/>
  <c r="N82" i="2" l="1"/>
  <c r="AC82" i="2" s="1"/>
  <c r="AD250" i="2"/>
  <c r="N554" i="2"/>
  <c r="AC554" i="2" s="1"/>
  <c r="T651" i="2"/>
  <c r="U651" i="2" s="1"/>
  <c r="Z294" i="2"/>
  <c r="AE294" i="2" s="1"/>
  <c r="N784" i="2"/>
  <c r="O784" i="2" s="1"/>
  <c r="H166" i="2"/>
  <c r="I166" i="2" s="1"/>
  <c r="H303" i="2"/>
  <c r="I303" i="2" s="1"/>
  <c r="Z503" i="2"/>
  <c r="AE503" i="2" s="1"/>
  <c r="N509" i="2"/>
  <c r="O509" i="2" s="1"/>
  <c r="T303" i="2"/>
  <c r="U303" i="2" s="1"/>
  <c r="N382" i="2"/>
  <c r="O382" i="2" s="1"/>
  <c r="Z415" i="2"/>
  <c r="H422" i="2"/>
  <c r="I422" i="2" s="1"/>
  <c r="Z317" i="2"/>
  <c r="AA317" i="2" s="1"/>
  <c r="T450" i="2"/>
  <c r="U450" i="2" s="1"/>
  <c r="N226" i="2"/>
  <c r="O226" i="2" s="1"/>
  <c r="T232" i="2"/>
  <c r="Z102" i="2"/>
  <c r="T226" i="2"/>
  <c r="N427" i="2"/>
  <c r="O427" i="2" s="1"/>
  <c r="T451" i="2"/>
  <c r="U451" i="2" s="1"/>
  <c r="H96" i="2"/>
  <c r="I96" i="2" s="1"/>
  <c r="H221" i="2"/>
  <c r="D1200" i="1" s="1"/>
  <c r="T241" i="2"/>
  <c r="U241" i="2" s="1"/>
  <c r="T350" i="2"/>
  <c r="U350" i="2" s="1"/>
  <c r="T427" i="2"/>
  <c r="AD427" i="2" s="1"/>
  <c r="N431" i="2"/>
  <c r="T754" i="2"/>
  <c r="T760" i="2"/>
  <c r="U760" i="2" s="1"/>
  <c r="AB817" i="2"/>
  <c r="AC817" i="2"/>
  <c r="H297" i="2"/>
  <c r="AD249" i="2"/>
  <c r="Z280" i="2"/>
  <c r="T162" i="2"/>
  <c r="U162" i="2" s="1"/>
  <c r="Z175" i="2"/>
  <c r="AA175" i="2" s="1"/>
  <c r="AB319" i="2"/>
  <c r="N433" i="2"/>
  <c r="O433" i="2" s="1"/>
  <c r="T638" i="2"/>
  <c r="U638" i="2" s="1"/>
  <c r="AC715" i="2"/>
  <c r="Z313" i="2"/>
  <c r="AA313" i="2" s="1"/>
  <c r="H441" i="2"/>
  <c r="I441" i="2" s="1"/>
  <c r="T492" i="2"/>
  <c r="U492" i="2" s="1"/>
  <c r="H549" i="2"/>
  <c r="I549" i="2" s="1"/>
  <c r="AC582" i="2"/>
  <c r="H642" i="2"/>
  <c r="H691" i="2"/>
  <c r="AB691" i="2" s="1"/>
  <c r="Z788" i="2"/>
  <c r="AA788" i="2" s="1"/>
  <c r="AF313" i="2"/>
  <c r="AB313" i="2"/>
  <c r="T441" i="2"/>
  <c r="U441" i="2" s="1"/>
  <c r="T549" i="2"/>
  <c r="AD549" i="2" s="1"/>
  <c r="N642" i="2"/>
  <c r="O642" i="2" s="1"/>
  <c r="Z691" i="2"/>
  <c r="N114" i="2"/>
  <c r="O114" i="2" s="1"/>
  <c r="Z342" i="2"/>
  <c r="AE342" i="2" s="1"/>
  <c r="AC375" i="2"/>
  <c r="T453" i="2"/>
  <c r="U453" i="2" s="1"/>
  <c r="N499" i="2"/>
  <c r="O499" i="2" s="1"/>
  <c r="Z517" i="2"/>
  <c r="AA517" i="2" s="1"/>
  <c r="Z577" i="2"/>
  <c r="AA577" i="2" s="1"/>
  <c r="Z720" i="2"/>
  <c r="AA720" i="2" s="1"/>
  <c r="N752" i="2"/>
  <c r="AC752" i="2" s="1"/>
  <c r="T777" i="2"/>
  <c r="U777" i="2" s="1"/>
  <c r="AB114" i="2"/>
  <c r="N563" i="2"/>
  <c r="O563" i="2" s="1"/>
  <c r="AD650" i="2"/>
  <c r="T752" i="2"/>
  <c r="U752" i="2" s="1"/>
  <c r="AF584" i="2"/>
  <c r="AG584" i="2" s="1"/>
  <c r="H682" i="2"/>
  <c r="I682" i="2" s="1"/>
  <c r="T747" i="2"/>
  <c r="U747" i="2" s="1"/>
  <c r="AF108" i="2"/>
  <c r="AG108" i="2" s="1"/>
  <c r="T249" i="2"/>
  <c r="U249" i="2" s="1"/>
  <c r="N316" i="2"/>
  <c r="O316" i="2" s="1"/>
  <c r="AD817" i="2"/>
  <c r="H83" i="2"/>
  <c r="AB83" i="2" s="1"/>
  <c r="T170" i="2"/>
  <c r="U170" i="2" s="1"/>
  <c r="N286" i="2"/>
  <c r="O286" i="2" s="1"/>
  <c r="T299" i="2"/>
  <c r="U299" i="2" s="1"/>
  <c r="H352" i="2"/>
  <c r="I352" i="2" s="1"/>
  <c r="T378" i="2"/>
  <c r="U378" i="2" s="1"/>
  <c r="T410" i="2"/>
  <c r="H552" i="2"/>
  <c r="I552" i="2" s="1"/>
  <c r="T646" i="2"/>
  <c r="U646" i="2" s="1"/>
  <c r="H683" i="2"/>
  <c r="I683" i="2" s="1"/>
  <c r="N754" i="2"/>
  <c r="O754" i="2" s="1"/>
  <c r="H774" i="2"/>
  <c r="I774" i="2" s="1"/>
  <c r="AF179" i="2"/>
  <c r="AG179" i="2" s="1"/>
  <c r="AF781" i="2"/>
  <c r="Z710" i="2"/>
  <c r="AA710" i="2" s="1"/>
  <c r="AE710" i="2"/>
  <c r="AC786" i="2"/>
  <c r="AE786" i="2"/>
  <c r="AF242" i="2"/>
  <c r="AG242" i="2" s="1"/>
  <c r="AF447" i="2"/>
  <c r="AG447" i="2" s="1"/>
  <c r="AF710" i="2"/>
  <c r="AG710" i="2" s="1"/>
  <c r="N93" i="2"/>
  <c r="O93" i="2" s="1"/>
  <c r="Z114" i="2"/>
  <c r="AA114" i="2" s="1"/>
  <c r="H169" i="2"/>
  <c r="I169" i="2" s="1"/>
  <c r="H173" i="2"/>
  <c r="I173" i="2" s="1"/>
  <c r="H211" i="2"/>
  <c r="I211" i="2" s="1"/>
  <c r="N216" i="2"/>
  <c r="AC216" i="2" s="1"/>
  <c r="H248" i="2"/>
  <c r="I248" i="2" s="1"/>
  <c r="AC250" i="2"/>
  <c r="AE250" i="2"/>
  <c r="Z286" i="2"/>
  <c r="AE286" i="2" s="1"/>
  <c r="H308" i="2"/>
  <c r="I308" i="2" s="1"/>
  <c r="T317" i="2"/>
  <c r="U317" i="2" s="1"/>
  <c r="AE317" i="2"/>
  <c r="T358" i="2"/>
  <c r="U358" i="2" s="1"/>
  <c r="T384" i="2"/>
  <c r="U384" i="2" s="1"/>
  <c r="T433" i="2"/>
  <c r="Z443" i="2"/>
  <c r="AA443" i="2" s="1"/>
  <c r="AD448" i="2"/>
  <c r="AE448" i="2"/>
  <c r="AC451" i="2"/>
  <c r="AE451" i="2"/>
  <c r="Z488" i="2"/>
  <c r="H488" i="2"/>
  <c r="AB488" i="2" s="1"/>
  <c r="T494" i="2"/>
  <c r="AD494" i="2" s="1"/>
  <c r="H494" i="2"/>
  <c r="AB494" i="2" s="1"/>
  <c r="Z504" i="2"/>
  <c r="H504" i="2"/>
  <c r="AB509" i="2"/>
  <c r="AE509" i="2"/>
  <c r="AF509" i="2"/>
  <c r="AG509" i="2" s="1"/>
  <c r="H509" i="2"/>
  <c r="I509" i="2" s="1"/>
  <c r="AE513" i="2"/>
  <c r="H513" i="2"/>
  <c r="AF513" i="2"/>
  <c r="T517" i="2"/>
  <c r="U517" i="2" s="1"/>
  <c r="AB576" i="2"/>
  <c r="AE576" i="2"/>
  <c r="H581" i="2"/>
  <c r="I581" i="2" s="1"/>
  <c r="H636" i="2"/>
  <c r="AB636" i="2" s="1"/>
  <c r="T643" i="2"/>
  <c r="U643" i="2" s="1"/>
  <c r="Z646" i="2"/>
  <c r="AA646" i="2" s="1"/>
  <c r="AC651" i="2"/>
  <c r="N691" i="2"/>
  <c r="O691" i="2" s="1"/>
  <c r="AB711" i="2"/>
  <c r="AE711" i="2"/>
  <c r="AB720" i="2"/>
  <c r="Z755" i="2"/>
  <c r="AE755" i="2" s="1"/>
  <c r="Z760" i="2"/>
  <c r="AD777" i="2"/>
  <c r="H782" i="2"/>
  <c r="I782" i="2" s="1"/>
  <c r="AB824" i="2"/>
  <c r="AD846" i="2"/>
  <c r="AE846" i="2"/>
  <c r="AB852" i="2"/>
  <c r="AE852" i="2"/>
  <c r="AF377" i="2"/>
  <c r="AG377" i="2" s="1"/>
  <c r="AF448" i="2"/>
  <c r="AF648" i="2"/>
  <c r="AF711" i="2"/>
  <c r="AC242" i="2"/>
  <c r="AE242" i="2"/>
  <c r="AD837" i="2"/>
  <c r="AE837" i="2"/>
  <c r="Z93" i="2"/>
  <c r="H174" i="2"/>
  <c r="I174" i="2" s="1"/>
  <c r="AE174" i="2"/>
  <c r="T211" i="2"/>
  <c r="U211" i="2" s="1"/>
  <c r="T216" i="2"/>
  <c r="U216" i="2" s="1"/>
  <c r="Z242" i="2"/>
  <c r="AA242" i="2" s="1"/>
  <c r="Z248" i="2"/>
  <c r="AA248" i="2" s="1"/>
  <c r="Z275" i="2"/>
  <c r="AA275" i="2" s="1"/>
  <c r="C2103" i="1"/>
  <c r="C1652" i="1"/>
  <c r="C3454" i="1"/>
  <c r="C1924" i="1"/>
  <c r="C3272" i="1"/>
  <c r="C2193" i="1"/>
  <c r="C2372" i="1"/>
  <c r="C3364" i="1"/>
  <c r="C3093" i="1"/>
  <c r="C3363" i="1"/>
  <c r="C3092" i="1"/>
  <c r="C2464" i="1"/>
  <c r="C1112" i="1"/>
  <c r="C662" i="1"/>
  <c r="C572" i="1"/>
  <c r="C2194" i="1"/>
  <c r="C2733" i="1"/>
  <c r="C1562" i="1"/>
  <c r="C3903" i="1"/>
  <c r="C3633" i="1"/>
  <c r="C2734" i="1"/>
  <c r="C3452" i="1"/>
  <c r="C2552" i="1"/>
  <c r="C2014" i="1"/>
  <c r="C2104" i="1"/>
  <c r="C1834" i="1"/>
  <c r="C1832" i="1"/>
  <c r="C663" i="1"/>
  <c r="C3904" i="1"/>
  <c r="C3634" i="1"/>
  <c r="C3002" i="1"/>
  <c r="C3902" i="1"/>
  <c r="C2373" i="1"/>
  <c r="C3544" i="1"/>
  <c r="C3543" i="1"/>
  <c r="C2644" i="1"/>
  <c r="C2643" i="1"/>
  <c r="C1113" i="1"/>
  <c r="C842" i="1"/>
  <c r="C2823" i="1"/>
  <c r="C1204" i="1"/>
  <c r="C934" i="1"/>
  <c r="C3003" i="1"/>
  <c r="C3273" i="1"/>
  <c r="C2374" i="1"/>
  <c r="C3632" i="1"/>
  <c r="C2913" i="1"/>
  <c r="C2732" i="1"/>
  <c r="C2462" i="1"/>
  <c r="C1383" i="1"/>
  <c r="C302" i="1"/>
  <c r="C2642" i="1"/>
  <c r="C3274" i="1"/>
  <c r="C3813" i="1"/>
  <c r="C2914" i="1"/>
  <c r="C1744" i="1"/>
  <c r="C1742" i="1"/>
  <c r="C3184" i="1"/>
  <c r="C3183" i="1"/>
  <c r="C2284" i="1"/>
  <c r="C2013" i="1"/>
  <c r="C1022" i="1"/>
  <c r="C2012" i="1"/>
  <c r="C3094" i="1"/>
  <c r="C3182" i="1"/>
  <c r="C2102" i="1"/>
  <c r="C844" i="1"/>
  <c r="C122" i="1"/>
  <c r="C3812" i="1"/>
  <c r="C2912" i="1"/>
  <c r="C752" i="1"/>
  <c r="C1654" i="1"/>
  <c r="C1384" i="1"/>
  <c r="C664" i="1"/>
  <c r="C1292" i="1"/>
  <c r="C1472" i="1"/>
  <c r="C2554" i="1"/>
  <c r="C1922" i="1"/>
  <c r="C2822" i="1"/>
  <c r="C1294" i="1"/>
  <c r="C394" i="1"/>
  <c r="C1653" i="1"/>
  <c r="C213" i="1"/>
  <c r="C304" i="1"/>
  <c r="C1114" i="1"/>
  <c r="C843" i="1"/>
  <c r="C124" i="1"/>
  <c r="C2553" i="1"/>
  <c r="C1923" i="1"/>
  <c r="C933" i="1"/>
  <c r="C1743" i="1"/>
  <c r="C1024" i="1"/>
  <c r="C754" i="1"/>
  <c r="C2463" i="1"/>
  <c r="C303" i="1"/>
  <c r="C3453" i="1"/>
  <c r="C3994" i="1"/>
  <c r="C1563" i="1"/>
  <c r="C483" i="1"/>
  <c r="C1293" i="1"/>
  <c r="C393" i="1"/>
  <c r="C3992" i="1"/>
  <c r="C2282" i="1"/>
  <c r="C1564" i="1"/>
  <c r="C3724" i="1"/>
  <c r="C3993" i="1"/>
  <c r="C2824" i="1"/>
  <c r="C482" i="1"/>
  <c r="C1474" i="1"/>
  <c r="C1203" i="1"/>
  <c r="C574" i="1"/>
  <c r="C3722" i="1"/>
  <c r="C1023" i="1"/>
  <c r="C3723" i="1"/>
  <c r="C1202" i="1"/>
  <c r="C573" i="1"/>
  <c r="C3362" i="1"/>
  <c r="C1382" i="1"/>
  <c r="C932" i="1"/>
  <c r="C3542" i="1"/>
  <c r="C3004" i="1"/>
  <c r="C753" i="1"/>
  <c r="C484" i="1"/>
  <c r="C392" i="1"/>
  <c r="C123" i="1"/>
  <c r="C3814" i="1"/>
  <c r="C2192" i="1"/>
  <c r="C214" i="1"/>
  <c r="C1473" i="1"/>
  <c r="C2283" i="1"/>
  <c r="C1833" i="1"/>
  <c r="C212" i="1"/>
  <c r="F122" i="1"/>
  <c r="G124" i="1"/>
  <c r="E122" i="1"/>
  <c r="F124" i="1"/>
  <c r="E123" i="1"/>
  <c r="G123" i="1"/>
  <c r="F123" i="1"/>
  <c r="H124" i="1"/>
  <c r="H123" i="1"/>
  <c r="D123" i="1"/>
  <c r="D122" i="1"/>
  <c r="D124" i="1"/>
  <c r="G122" i="1"/>
  <c r="H125" i="1"/>
  <c r="E124" i="1"/>
  <c r="N308" i="2"/>
  <c r="O308" i="2" s="1"/>
  <c r="Z358" i="2"/>
  <c r="AD381" i="2"/>
  <c r="AE381" i="2"/>
  <c r="AD443" i="2"/>
  <c r="Z449" i="2"/>
  <c r="AA449" i="2" s="1"/>
  <c r="AE449" i="2"/>
  <c r="N476" i="2"/>
  <c r="O476" i="2" s="1"/>
  <c r="C3016" i="1"/>
  <c r="C2747" i="1"/>
  <c r="C1576" i="1"/>
  <c r="C3917" i="1"/>
  <c r="C3647" i="1"/>
  <c r="C3466" i="1"/>
  <c r="C2566" i="1"/>
  <c r="C677" i="1"/>
  <c r="C1486" i="1"/>
  <c r="C3916" i="1"/>
  <c r="C2387" i="1"/>
  <c r="C3557" i="1"/>
  <c r="C2836" i="1"/>
  <c r="C1127" i="1"/>
  <c r="C856" i="1"/>
  <c r="C3017" i="1"/>
  <c r="C3287" i="1"/>
  <c r="C3646" i="1"/>
  <c r="C2927" i="1"/>
  <c r="C2746" i="1"/>
  <c r="C2027" i="1"/>
  <c r="C1397" i="1"/>
  <c r="C316" i="1"/>
  <c r="C586" i="1"/>
  <c r="C1756" i="1"/>
  <c r="C3197" i="1"/>
  <c r="C2026" i="1"/>
  <c r="C1036" i="1"/>
  <c r="C766" i="1"/>
  <c r="C1846" i="1"/>
  <c r="C3826" i="1"/>
  <c r="C2567" i="1"/>
  <c r="C2926" i="1"/>
  <c r="C2206" i="1"/>
  <c r="C4007" i="1"/>
  <c r="C3737" i="1"/>
  <c r="C496" i="1"/>
  <c r="C1126" i="1"/>
  <c r="C3106" i="1"/>
  <c r="C1757" i="1"/>
  <c r="C3376" i="1"/>
  <c r="C2837" i="1"/>
  <c r="C1216" i="1"/>
  <c r="C1936" i="1"/>
  <c r="C4006" i="1"/>
  <c r="C1667" i="1"/>
  <c r="C227" i="1"/>
  <c r="C857" i="1"/>
  <c r="C1306" i="1"/>
  <c r="C136" i="1"/>
  <c r="C3107" i="1"/>
  <c r="C3377" i="1"/>
  <c r="C947" i="1"/>
  <c r="C3196" i="1"/>
  <c r="C2297" i="1"/>
  <c r="C2656" i="1"/>
  <c r="C317" i="1"/>
  <c r="C1666" i="1"/>
  <c r="C2477" i="1"/>
  <c r="C3467" i="1"/>
  <c r="C1577" i="1"/>
  <c r="C497" i="1"/>
  <c r="C3827" i="1"/>
  <c r="C1307" i="1"/>
  <c r="C407" i="1"/>
  <c r="C2296" i="1"/>
  <c r="D136" i="1"/>
  <c r="E136" i="1"/>
  <c r="C676" i="1"/>
  <c r="C1217" i="1"/>
  <c r="C3736" i="1"/>
  <c r="C2116" i="1"/>
  <c r="C2657" i="1"/>
  <c r="C1037" i="1"/>
  <c r="C767" i="1"/>
  <c r="C1396" i="1"/>
  <c r="C946" i="1"/>
  <c r="C226" i="1"/>
  <c r="C1847" i="1"/>
  <c r="C3286" i="1"/>
  <c r="C2207" i="1"/>
  <c r="C2386" i="1"/>
  <c r="C2117" i="1"/>
  <c r="C3556" i="1"/>
  <c r="C1487" i="1"/>
  <c r="C587" i="1"/>
  <c r="C2476" i="1"/>
  <c r="C1937" i="1"/>
  <c r="C406" i="1"/>
  <c r="F136" i="1"/>
  <c r="C137" i="1"/>
  <c r="G137" i="1"/>
  <c r="H137" i="1"/>
  <c r="E137" i="1"/>
  <c r="G136" i="1"/>
  <c r="D137" i="1"/>
  <c r="H138" i="1"/>
  <c r="F137" i="1"/>
  <c r="H476" i="2"/>
  <c r="AB476" i="2" s="1"/>
  <c r="H481" i="2"/>
  <c r="AB481" i="2" s="1"/>
  <c r="H489" i="2"/>
  <c r="AB489" i="2" s="1"/>
  <c r="AE514" i="2"/>
  <c r="H514" i="2"/>
  <c r="AF514" i="2"/>
  <c r="AE520" i="2"/>
  <c r="H520" i="2"/>
  <c r="I520" i="2" s="1"/>
  <c r="AF520" i="2"/>
  <c r="AG520" i="2" s="1"/>
  <c r="AD577" i="2"/>
  <c r="AE577" i="2"/>
  <c r="N636" i="2"/>
  <c r="AC636" i="2" s="1"/>
  <c r="Z647" i="2"/>
  <c r="AA647" i="2" s="1"/>
  <c r="AE647" i="2"/>
  <c r="AC652" i="2"/>
  <c r="AE652" i="2"/>
  <c r="AB721" i="2"/>
  <c r="AE721" i="2"/>
  <c r="AC778" i="2"/>
  <c r="AE778" i="2"/>
  <c r="AC783" i="2"/>
  <c r="AE783" i="2"/>
  <c r="AB814" i="2"/>
  <c r="AE814" i="2"/>
  <c r="AD825" i="2"/>
  <c r="AF825" i="2" s="1"/>
  <c r="C1327" i="1" s="1"/>
  <c r="AE825" i="2"/>
  <c r="AB832" i="2"/>
  <c r="AE832" i="2"/>
  <c r="AC853" i="2"/>
  <c r="AE853" i="2"/>
  <c r="AF110" i="2"/>
  <c r="AF118" i="2"/>
  <c r="AG118" i="2" s="1"/>
  <c r="AF244" i="2"/>
  <c r="AG244" i="2" s="1"/>
  <c r="AF252" i="2"/>
  <c r="AG252" i="2" s="1"/>
  <c r="AF315" i="2"/>
  <c r="AG315" i="2" s="1"/>
  <c r="AF378" i="2"/>
  <c r="AG378" i="2" s="1"/>
  <c r="AF449" i="2"/>
  <c r="AF578" i="2"/>
  <c r="AF586" i="2"/>
  <c r="AG586" i="2" s="1"/>
  <c r="AF712" i="2"/>
  <c r="AG712" i="2" s="1"/>
  <c r="AF720" i="2"/>
  <c r="AG720" i="2" s="1"/>
  <c r="AF783" i="2"/>
  <c r="AG783" i="2" s="1"/>
  <c r="AD109" i="2"/>
  <c r="AE109" i="2"/>
  <c r="AB185" i="2"/>
  <c r="AE185" i="2"/>
  <c r="N384" i="2"/>
  <c r="O384" i="2" s="1"/>
  <c r="AE384" i="2"/>
  <c r="Z480" i="2"/>
  <c r="AA480" i="2" s="1"/>
  <c r="H480" i="2"/>
  <c r="I480" i="2" s="1"/>
  <c r="AD581" i="2"/>
  <c r="AE581" i="2"/>
  <c r="AB782" i="2"/>
  <c r="AE782" i="2"/>
  <c r="AC845" i="2"/>
  <c r="AE845" i="2"/>
  <c r="AF384" i="2"/>
  <c r="AG384" i="2" s="1"/>
  <c r="Z77" i="2"/>
  <c r="H106" i="2"/>
  <c r="AB106" i="2" s="1"/>
  <c r="Z112" i="2"/>
  <c r="AA112" i="2" s="1"/>
  <c r="AE112" i="2"/>
  <c r="N115" i="2"/>
  <c r="O115" i="2" s="1"/>
  <c r="AE115" i="2"/>
  <c r="N180" i="2"/>
  <c r="O180" i="2" s="1"/>
  <c r="AE180" i="2"/>
  <c r="AD243" i="2"/>
  <c r="AE243" i="2"/>
  <c r="E125" i="1"/>
  <c r="N299" i="2"/>
  <c r="O299" i="2" s="1"/>
  <c r="AB309" i="2"/>
  <c r="AE309" i="2"/>
  <c r="N350" i="2"/>
  <c r="O350" i="2" s="1"/>
  <c r="AD376" i="2"/>
  <c r="AE376" i="2"/>
  <c r="AD385" i="2"/>
  <c r="AE385" i="2"/>
  <c r="H431" i="2"/>
  <c r="AB431" i="2" s="1"/>
  <c r="Z434" i="2"/>
  <c r="AE434" i="2" s="1"/>
  <c r="H449" i="2"/>
  <c r="I449" i="2" s="1"/>
  <c r="H477" i="2"/>
  <c r="D138" i="1" s="1"/>
  <c r="H482" i="2"/>
  <c r="AB482" i="2" s="1"/>
  <c r="H490" i="2"/>
  <c r="AB490" i="2" s="1"/>
  <c r="H495" i="2"/>
  <c r="I495" i="2" s="1"/>
  <c r="Z506" i="2"/>
  <c r="H506" i="2"/>
  <c r="T509" i="2"/>
  <c r="U509" i="2" s="1"/>
  <c r="AE515" i="2"/>
  <c r="H515" i="2"/>
  <c r="AF515" i="2"/>
  <c r="AG515" i="2" s="1"/>
  <c r="N547" i="2"/>
  <c r="O547" i="2" s="1"/>
  <c r="T577" i="2"/>
  <c r="U577" i="2" s="1"/>
  <c r="H615" i="2"/>
  <c r="I615" i="2" s="1"/>
  <c r="N627" i="2"/>
  <c r="O627" i="2" s="1"/>
  <c r="AD644" i="2"/>
  <c r="T652" i="2"/>
  <c r="U652" i="2" s="1"/>
  <c r="D149" i="1"/>
  <c r="G149" i="1"/>
  <c r="E149" i="1"/>
  <c r="F149" i="1"/>
  <c r="H687" i="2"/>
  <c r="I687" i="2" s="1"/>
  <c r="AB713" i="2"/>
  <c r="AE713" i="2"/>
  <c r="AB718" i="2"/>
  <c r="AE718" i="2"/>
  <c r="T768" i="2"/>
  <c r="U768" i="2" s="1"/>
  <c r="AB815" i="2"/>
  <c r="AE815" i="2"/>
  <c r="AD833" i="2"/>
  <c r="AE833" i="2"/>
  <c r="AB848" i="2"/>
  <c r="AE848" i="2"/>
  <c r="AF111" i="2"/>
  <c r="AG111" i="2" s="1"/>
  <c r="AF174" i="2"/>
  <c r="AG174" i="2" s="1"/>
  <c r="AF182" i="2"/>
  <c r="AG182" i="2" s="1"/>
  <c r="AF245" i="2"/>
  <c r="AG245" i="2" s="1"/>
  <c r="AF379" i="2"/>
  <c r="AG379" i="2" s="1"/>
  <c r="AF579" i="2"/>
  <c r="AF587" i="2"/>
  <c r="AF650" i="2"/>
  <c r="AG650" i="2" s="1"/>
  <c r="AF713" i="2"/>
  <c r="AG713" i="2" s="1"/>
  <c r="AF721" i="2"/>
  <c r="AG721" i="2" s="1"/>
  <c r="AF784" i="2"/>
  <c r="AG784" i="2" s="1"/>
  <c r="AB178" i="2"/>
  <c r="AE178" i="2"/>
  <c r="T248" i="2"/>
  <c r="U248" i="2" s="1"/>
  <c r="AE248" i="2"/>
  <c r="AB308" i="2"/>
  <c r="AE308" i="2"/>
  <c r="AD380" i="2"/>
  <c r="AE380" i="2"/>
  <c r="AC248" i="2"/>
  <c r="AC518" i="2"/>
  <c r="AE518" i="2"/>
  <c r="AF518" i="2"/>
  <c r="H518" i="2"/>
  <c r="AB645" i="2"/>
  <c r="AE645" i="2"/>
  <c r="AC649" i="2"/>
  <c r="AE649" i="2"/>
  <c r="AC714" i="2"/>
  <c r="AE714" i="2"/>
  <c r="AD779" i="2"/>
  <c r="AE779" i="2"/>
  <c r="AC821" i="2"/>
  <c r="AE821" i="2"/>
  <c r="AC833" i="2"/>
  <c r="AB841" i="2"/>
  <c r="AE841" i="2"/>
  <c r="AF112" i="2"/>
  <c r="AF175" i="2"/>
  <c r="AF309" i="2"/>
  <c r="AG309" i="2" s="1"/>
  <c r="AF317" i="2"/>
  <c r="AG317" i="2" s="1"/>
  <c r="AF380" i="2"/>
  <c r="AG380" i="2" s="1"/>
  <c r="AF451" i="2"/>
  <c r="AG451" i="2" s="1"/>
  <c r="AF580" i="2"/>
  <c r="AG580" i="2" s="1"/>
  <c r="AF714" i="2"/>
  <c r="AG714" i="2" s="1"/>
  <c r="AF785" i="2"/>
  <c r="C4002" i="1"/>
  <c r="C3732" i="1"/>
  <c r="C2833" i="1"/>
  <c r="C2113" i="1"/>
  <c r="C2471" i="1"/>
  <c r="C3642" i="1"/>
  <c r="C2563" i="1"/>
  <c r="C3911" i="1"/>
  <c r="C3641" i="1"/>
  <c r="C2742" i="1"/>
  <c r="C2023" i="1"/>
  <c r="C2201" i="1"/>
  <c r="C853" i="1"/>
  <c r="C1032" i="1"/>
  <c r="C1843" i="1"/>
  <c r="C3371" i="1"/>
  <c r="C3103" i="1"/>
  <c r="C2472" i="1"/>
  <c r="C3463" i="1"/>
  <c r="C3912" i="1"/>
  <c r="C1931" i="1"/>
  <c r="C1481" i="1"/>
  <c r="C1213" i="1"/>
  <c r="C401" i="1"/>
  <c r="C2022" i="1"/>
  <c r="C3733" i="1"/>
  <c r="C3372" i="1"/>
  <c r="C2293" i="1"/>
  <c r="C1842" i="1"/>
  <c r="C2111" i="1"/>
  <c r="C3913" i="1"/>
  <c r="C3282" i="1"/>
  <c r="C2743" i="1"/>
  <c r="C1753" i="1"/>
  <c r="C3281" i="1"/>
  <c r="C3013" i="1"/>
  <c r="C2382" i="1"/>
  <c r="C1033" i="1"/>
  <c r="C1211" i="1"/>
  <c r="C3193" i="1"/>
  <c r="C2112" i="1"/>
  <c r="C2651" i="1"/>
  <c r="C3643" i="1"/>
  <c r="C2922" i="1"/>
  <c r="C313" i="1"/>
  <c r="C2381" i="1"/>
  <c r="C1393" i="1"/>
  <c r="C312" i="1"/>
  <c r="C2561" i="1"/>
  <c r="C2473" i="1"/>
  <c r="C2021" i="1"/>
  <c r="C3823" i="1"/>
  <c r="C3551" i="1"/>
  <c r="C2652" i="1"/>
  <c r="C2923" i="1"/>
  <c r="C2203" i="1"/>
  <c r="C1933" i="1"/>
  <c r="C1752" i="1"/>
  <c r="C1661" i="1"/>
  <c r="C581" i="1"/>
  <c r="C1123" i="1"/>
  <c r="C3552" i="1"/>
  <c r="C3822" i="1"/>
  <c r="C2291" i="1"/>
  <c r="C3462" i="1"/>
  <c r="C3461" i="1"/>
  <c r="C2562" i="1"/>
  <c r="C762" i="1"/>
  <c r="C1212" i="1"/>
  <c r="C761" i="1"/>
  <c r="C1573" i="1"/>
  <c r="C852" i="1"/>
  <c r="C493" i="1"/>
  <c r="C4001" i="1"/>
  <c r="C2832" i="1"/>
  <c r="C1031" i="1"/>
  <c r="C1751" i="1"/>
  <c r="C1303" i="1"/>
  <c r="C583" i="1"/>
  <c r="C402" i="1"/>
  <c r="C133" i="1"/>
  <c r="C943" i="1"/>
  <c r="C2831" i="1"/>
  <c r="C3821" i="1"/>
  <c r="C1391" i="1"/>
  <c r="C491" i="1"/>
  <c r="C1662" i="1"/>
  <c r="C1121" i="1"/>
  <c r="C132" i="1"/>
  <c r="C3731" i="1"/>
  <c r="C2202" i="1"/>
  <c r="C1572" i="1"/>
  <c r="C672" i="1"/>
  <c r="C1841" i="1"/>
  <c r="C1483" i="1"/>
  <c r="C2292" i="1"/>
  <c r="C1302" i="1"/>
  <c r="C582" i="1"/>
  <c r="C3553" i="1"/>
  <c r="C2921" i="1"/>
  <c r="C3192" i="1"/>
  <c r="C1932" i="1"/>
  <c r="C311" i="1"/>
  <c r="C3012" i="1"/>
  <c r="C1571" i="1"/>
  <c r="C671" i="1"/>
  <c r="C1663" i="1"/>
  <c r="C223" i="1"/>
  <c r="C3373" i="1"/>
  <c r="C3011" i="1"/>
  <c r="C3191" i="1"/>
  <c r="C1301" i="1"/>
  <c r="C221" i="1"/>
  <c r="C851" i="1"/>
  <c r="C942" i="1"/>
  <c r="C763" i="1"/>
  <c r="C222" i="1"/>
  <c r="C4003" i="1"/>
  <c r="C131" i="1"/>
  <c r="C2653" i="1"/>
  <c r="C3102" i="1"/>
  <c r="C3101" i="1"/>
  <c r="C673" i="1"/>
  <c r="C492" i="1"/>
  <c r="C1122" i="1"/>
  <c r="C3283" i="1"/>
  <c r="C403" i="1"/>
  <c r="C1482" i="1"/>
  <c r="C2383" i="1"/>
  <c r="C1392" i="1"/>
  <c r="C2741" i="1"/>
  <c r="C941" i="1"/>
  <c r="H134" i="1"/>
  <c r="F133" i="1"/>
  <c r="G132" i="1"/>
  <c r="G133" i="1"/>
  <c r="F132" i="1"/>
  <c r="H132" i="1"/>
  <c r="E132" i="1"/>
  <c r="G131" i="1"/>
  <c r="H133" i="1"/>
  <c r="D133" i="1"/>
  <c r="F131" i="1"/>
  <c r="D132" i="1"/>
  <c r="E133" i="1"/>
  <c r="E131" i="1"/>
  <c r="D131" i="1"/>
  <c r="AC443" i="2"/>
  <c r="AE443" i="2"/>
  <c r="H487" i="2"/>
  <c r="AB487" i="2" s="1"/>
  <c r="AE512" i="2"/>
  <c r="AF512" i="2"/>
  <c r="H512" i="2"/>
  <c r="AD643" i="2"/>
  <c r="AE643" i="2"/>
  <c r="C1555" i="1"/>
  <c r="C1014" i="1"/>
  <c r="C1914" i="1"/>
  <c r="C2543" i="1"/>
  <c r="C3535" i="1"/>
  <c r="C3534" i="1"/>
  <c r="H3271" i="1"/>
  <c r="C2635" i="1"/>
  <c r="C3983" i="1"/>
  <c r="C205" i="1"/>
  <c r="C1284" i="1"/>
  <c r="H661" i="1"/>
  <c r="C3443" i="1"/>
  <c r="H2821" i="1"/>
  <c r="C2364" i="1"/>
  <c r="H2101" i="1"/>
  <c r="C1913" i="1"/>
  <c r="C3985" i="1"/>
  <c r="H3001" i="1"/>
  <c r="C3984" i="1"/>
  <c r="C3353" i="1"/>
  <c r="C2814" i="1"/>
  <c r="H2551" i="1"/>
  <c r="C2094" i="1"/>
  <c r="C1824" i="1"/>
  <c r="C2453" i="1"/>
  <c r="C2905" i="1"/>
  <c r="C925" i="1"/>
  <c r="H841" i="1"/>
  <c r="C655" i="1"/>
  <c r="C3083" i="1"/>
  <c r="H1831" i="1"/>
  <c r="C2183" i="1"/>
  <c r="C3715" i="1"/>
  <c r="C2995" i="1"/>
  <c r="C3714" i="1"/>
  <c r="H3451" i="1"/>
  <c r="C2815" i="1"/>
  <c r="C2095" i="1"/>
  <c r="C2993" i="1"/>
  <c r="C385" i="1"/>
  <c r="C1464" i="1"/>
  <c r="C2544" i="1"/>
  <c r="H2281" i="1"/>
  <c r="C2723" i="1"/>
  <c r="H3901" i="1"/>
  <c r="C2994" i="1"/>
  <c r="C1825" i="1"/>
  <c r="H2731" i="1"/>
  <c r="C2274" i="1"/>
  <c r="H1741" i="1"/>
  <c r="C2093" i="1"/>
  <c r="C1823" i="1"/>
  <c r="C1735" i="1"/>
  <c r="C1285" i="1"/>
  <c r="H1021" i="1"/>
  <c r="C3893" i="1"/>
  <c r="C3623" i="1"/>
  <c r="C3175" i="1"/>
  <c r="H3631" i="1"/>
  <c r="C3174" i="1"/>
  <c r="C2275" i="1"/>
  <c r="C3533" i="1"/>
  <c r="C2633" i="1"/>
  <c r="C565" i="1"/>
  <c r="H301" i="1"/>
  <c r="C1644" i="1"/>
  <c r="H1381" i="1"/>
  <c r="C2724" i="1"/>
  <c r="H2461" i="1"/>
  <c r="C2363" i="1"/>
  <c r="H2911" i="1"/>
  <c r="C2454" i="1"/>
  <c r="H2191" i="1"/>
  <c r="H1921" i="1"/>
  <c r="C1465" i="1"/>
  <c r="C1643" i="1"/>
  <c r="C3805" i="1"/>
  <c r="H2641" i="1"/>
  <c r="H2371" i="1"/>
  <c r="C203" i="1"/>
  <c r="C295" i="1"/>
  <c r="E115" i="1"/>
  <c r="C3804" i="1"/>
  <c r="C3173" i="1"/>
  <c r="C2273" i="1"/>
  <c r="C564" i="1"/>
  <c r="C3265" i="1"/>
  <c r="C1103" i="1"/>
  <c r="C3085" i="1"/>
  <c r="C1554" i="1"/>
  <c r="H1291" i="1"/>
  <c r="C833" i="1"/>
  <c r="H571" i="1"/>
  <c r="H3721" i="1"/>
  <c r="C2725" i="1"/>
  <c r="C1195" i="1"/>
  <c r="H1201" i="1"/>
  <c r="C114" i="1"/>
  <c r="C3803" i="1"/>
  <c r="H3811" i="1"/>
  <c r="C743" i="1"/>
  <c r="C924" i="1"/>
  <c r="H1111" i="1"/>
  <c r="H481" i="1"/>
  <c r="C3895" i="1"/>
  <c r="C835" i="1"/>
  <c r="H3541" i="1"/>
  <c r="C1373" i="1"/>
  <c r="C653" i="1"/>
  <c r="C2365" i="1"/>
  <c r="C1375" i="1"/>
  <c r="C834" i="1"/>
  <c r="H121" i="1"/>
  <c r="C3263" i="1"/>
  <c r="C2005" i="1"/>
  <c r="H751" i="1"/>
  <c r="C1105" i="1"/>
  <c r="C1283" i="1"/>
  <c r="C383" i="1"/>
  <c r="H3091" i="1"/>
  <c r="C2185" i="1"/>
  <c r="H1471" i="1"/>
  <c r="C293" i="1"/>
  <c r="H3361" i="1"/>
  <c r="C115" i="1"/>
  <c r="F115" i="1"/>
  <c r="H931" i="1"/>
  <c r="C2184" i="1"/>
  <c r="C1645" i="1"/>
  <c r="C384" i="1"/>
  <c r="C1015" i="1"/>
  <c r="C1194" i="1"/>
  <c r="C1013" i="1"/>
  <c r="C745" i="1"/>
  <c r="H3181" i="1"/>
  <c r="C3624" i="1"/>
  <c r="C3894" i="1"/>
  <c r="C3444" i="1"/>
  <c r="C2003" i="1"/>
  <c r="C3355" i="1"/>
  <c r="C3354" i="1"/>
  <c r="C2455" i="1"/>
  <c r="H1561" i="1"/>
  <c r="C923" i="1"/>
  <c r="C3625" i="1"/>
  <c r="C2004" i="1"/>
  <c r="C2545" i="1"/>
  <c r="H1651" i="1"/>
  <c r="C474" i="1"/>
  <c r="H211" i="1"/>
  <c r="C3084" i="1"/>
  <c r="C1553" i="1"/>
  <c r="C3264" i="1"/>
  <c r="C2903" i="1"/>
  <c r="H2011" i="1"/>
  <c r="C1104" i="1"/>
  <c r="C3445" i="1"/>
  <c r="C654" i="1"/>
  <c r="C2904" i="1"/>
  <c r="C3713" i="1"/>
  <c r="C2634" i="1"/>
  <c r="C2813" i="1"/>
  <c r="C1463" i="1"/>
  <c r="C563" i="1"/>
  <c r="C1915" i="1"/>
  <c r="C1193" i="1"/>
  <c r="C294" i="1"/>
  <c r="C1734" i="1"/>
  <c r="C1733" i="1"/>
  <c r="C204" i="1"/>
  <c r="C1374" i="1"/>
  <c r="H391" i="1"/>
  <c r="C473" i="1"/>
  <c r="H3991" i="1"/>
  <c r="D115" i="1"/>
  <c r="C113" i="1"/>
  <c r="C744" i="1"/>
  <c r="C475" i="1"/>
  <c r="H115" i="1"/>
  <c r="F114" i="1"/>
  <c r="E113" i="1"/>
  <c r="G115" i="1"/>
  <c r="H114" i="1"/>
  <c r="G113" i="1"/>
  <c r="E114" i="1"/>
  <c r="H116" i="1"/>
  <c r="D113" i="1"/>
  <c r="G114" i="1"/>
  <c r="F113" i="1"/>
  <c r="D114" i="1"/>
  <c r="Z208" i="2"/>
  <c r="AE208" i="2" s="1"/>
  <c r="C3179" i="1"/>
  <c r="C3988" i="1"/>
  <c r="C3718" i="1"/>
  <c r="C2819" i="1"/>
  <c r="C2189" i="1"/>
  <c r="C1919" i="1"/>
  <c r="C2998" i="1"/>
  <c r="C1918" i="1"/>
  <c r="C3989" i="1"/>
  <c r="C3719" i="1"/>
  <c r="C3089" i="1"/>
  <c r="C2458" i="1"/>
  <c r="C3629" i="1"/>
  <c r="C2999" i="1"/>
  <c r="C3898" i="1"/>
  <c r="C3628" i="1"/>
  <c r="C2729" i="1"/>
  <c r="C1019" i="1"/>
  <c r="C3358" i="1"/>
  <c r="C2459" i="1"/>
  <c r="C3899" i="1"/>
  <c r="C1468" i="1"/>
  <c r="C388" i="1"/>
  <c r="C3808" i="1"/>
  <c r="C3359" i="1"/>
  <c r="C1829" i="1"/>
  <c r="C2098" i="1"/>
  <c r="C3269" i="1"/>
  <c r="C3268" i="1"/>
  <c r="C2369" i="1"/>
  <c r="C1828" i="1"/>
  <c r="C2099" i="1"/>
  <c r="C2638" i="1"/>
  <c r="C3809" i="1"/>
  <c r="C2909" i="1"/>
  <c r="C3538" i="1"/>
  <c r="C2639" i="1"/>
  <c r="C1739" i="1"/>
  <c r="C1648" i="1"/>
  <c r="C568" i="1"/>
  <c r="C2188" i="1"/>
  <c r="C3088" i="1"/>
  <c r="C1379" i="1"/>
  <c r="C749" i="1"/>
  <c r="C479" i="1"/>
  <c r="C1109" i="1"/>
  <c r="C1108" i="1"/>
  <c r="C1738" i="1"/>
  <c r="C928" i="1"/>
  <c r="C748" i="1"/>
  <c r="C119" i="1"/>
  <c r="C3539" i="1"/>
  <c r="C3448" i="1"/>
  <c r="C1018" i="1"/>
  <c r="C2368" i="1"/>
  <c r="C389" i="1"/>
  <c r="C2818" i="1"/>
  <c r="C1378" i="1"/>
  <c r="C478" i="1"/>
  <c r="C1649" i="1"/>
  <c r="C1559" i="1"/>
  <c r="C659" i="1"/>
  <c r="C2728" i="1"/>
  <c r="C2548" i="1"/>
  <c r="C2279" i="1"/>
  <c r="C1289" i="1"/>
  <c r="C569" i="1"/>
  <c r="C2009" i="1"/>
  <c r="C2278" i="1"/>
  <c r="C299" i="1"/>
  <c r="C298" i="1"/>
  <c r="C1558" i="1"/>
  <c r="C658" i="1"/>
  <c r="C1199" i="1"/>
  <c r="C118" i="1"/>
  <c r="C3449" i="1"/>
  <c r="C3178" i="1"/>
  <c r="C1288" i="1"/>
  <c r="C208" i="1"/>
  <c r="C839" i="1"/>
  <c r="C838" i="1"/>
  <c r="C929" i="1"/>
  <c r="C209" i="1"/>
  <c r="C2008" i="1"/>
  <c r="C2549" i="1"/>
  <c r="C1198" i="1"/>
  <c r="C2908" i="1"/>
  <c r="C1469" i="1"/>
  <c r="F119" i="1"/>
  <c r="G118" i="1"/>
  <c r="H120" i="1"/>
  <c r="E119" i="1"/>
  <c r="G119" i="1"/>
  <c r="D119" i="1"/>
  <c r="H119" i="1"/>
  <c r="F118" i="1"/>
  <c r="E118" i="1"/>
  <c r="D118" i="1"/>
  <c r="AD452" i="2"/>
  <c r="AE452" i="2"/>
  <c r="N483" i="2"/>
  <c r="O483" i="2" s="1"/>
  <c r="H483" i="2"/>
  <c r="AB483" i="2" s="1"/>
  <c r="N491" i="2"/>
  <c r="O491" i="2" s="1"/>
  <c r="H491" i="2"/>
  <c r="D1398" i="1" s="1"/>
  <c r="H496" i="2"/>
  <c r="AB496" i="2" s="1"/>
  <c r="Z507" i="2"/>
  <c r="H507" i="2"/>
  <c r="I507" i="2" s="1"/>
  <c r="N83" i="2"/>
  <c r="AC83" i="2" s="1"/>
  <c r="AB112" i="2"/>
  <c r="N116" i="2"/>
  <c r="O116" i="2" s="1"/>
  <c r="AE116" i="2"/>
  <c r="H141" i="2"/>
  <c r="I141" i="2" s="1"/>
  <c r="N166" i="2"/>
  <c r="O166" i="2" s="1"/>
  <c r="Z170" i="2"/>
  <c r="AC175" i="2"/>
  <c r="AB241" i="2"/>
  <c r="AE241" i="2"/>
  <c r="AB249" i="2"/>
  <c r="AE249" i="2"/>
  <c r="AD251" i="2"/>
  <c r="AE251" i="2"/>
  <c r="Z289" i="2"/>
  <c r="Z309" i="2"/>
  <c r="AA309" i="2" s="1"/>
  <c r="H342" i="2"/>
  <c r="Z350" i="2"/>
  <c r="T360" i="2"/>
  <c r="U360" i="2" s="1"/>
  <c r="Z382" i="2"/>
  <c r="AA382" i="2" s="1"/>
  <c r="H412" i="2"/>
  <c r="I412" i="2" s="1"/>
  <c r="Z435" i="2"/>
  <c r="N441" i="2"/>
  <c r="O441" i="2" s="1"/>
  <c r="Z445" i="2"/>
  <c r="AA445" i="2" s="1"/>
  <c r="AB449" i="2"/>
  <c r="Z477" i="2"/>
  <c r="H484" i="2"/>
  <c r="D768" i="1" s="1"/>
  <c r="H492" i="2"/>
  <c r="I492" i="2" s="1"/>
  <c r="T496" i="2"/>
  <c r="U496" i="2" s="1"/>
  <c r="T502" i="2"/>
  <c r="H502" i="2"/>
  <c r="N507" i="2"/>
  <c r="O507" i="2" s="1"/>
  <c r="AC509" i="2"/>
  <c r="Z516" i="2"/>
  <c r="AA516" i="2" s="1"/>
  <c r="AE516" i="2"/>
  <c r="AF516" i="2"/>
  <c r="AG516" i="2" s="1"/>
  <c r="H516" i="2"/>
  <c r="I516" i="2" s="1"/>
  <c r="N518" i="2"/>
  <c r="O518" i="2" s="1"/>
  <c r="N565" i="2"/>
  <c r="O565" i="2" s="1"/>
  <c r="AD583" i="2"/>
  <c r="AE583" i="2"/>
  <c r="E145" i="1"/>
  <c r="D145" i="1"/>
  <c r="G145" i="1"/>
  <c r="F145" i="1"/>
  <c r="H623" i="2"/>
  <c r="I623" i="2" s="1"/>
  <c r="H628" i="2"/>
  <c r="N645" i="2"/>
  <c r="O645" i="2" s="1"/>
  <c r="AD653" i="2"/>
  <c r="AE653" i="2"/>
  <c r="AB714" i="2"/>
  <c r="AC719" i="2"/>
  <c r="AE719" i="2"/>
  <c r="N776" i="2"/>
  <c r="T779" i="2"/>
  <c r="U779" i="2" s="1"/>
  <c r="Z784" i="2"/>
  <c r="AA784" i="2" s="1"/>
  <c r="AD821" i="2"/>
  <c r="AD849" i="2"/>
  <c r="AF849" i="2" s="1"/>
  <c r="AG849" i="2" s="1"/>
  <c r="AF113" i="2"/>
  <c r="AF310" i="2"/>
  <c r="AG310" i="2" s="1"/>
  <c r="AF318" i="2"/>
  <c r="AG318" i="2" s="1"/>
  <c r="AF381" i="2"/>
  <c r="AG381" i="2" s="1"/>
  <c r="AF444" i="2"/>
  <c r="AG444" i="2" s="1"/>
  <c r="AF452" i="2"/>
  <c r="AG452" i="2" s="1"/>
  <c r="AF581" i="2"/>
  <c r="AG581" i="2" s="1"/>
  <c r="AF644" i="2"/>
  <c r="AF652" i="2"/>
  <c r="AG652" i="2" s="1"/>
  <c r="AF778" i="2"/>
  <c r="AG778" i="2" s="1"/>
  <c r="AF786" i="2"/>
  <c r="AG786" i="2" s="1"/>
  <c r="T493" i="2"/>
  <c r="U493" i="2" s="1"/>
  <c r="H493" i="2"/>
  <c r="AB493" i="2" s="1"/>
  <c r="AB107" i="2"/>
  <c r="AE107" i="2"/>
  <c r="AC314" i="2"/>
  <c r="AE314" i="2"/>
  <c r="T83" i="2"/>
  <c r="U83" i="2" s="1"/>
  <c r="AD117" i="2"/>
  <c r="AE117" i="2"/>
  <c r="AD176" i="2"/>
  <c r="AE176" i="2"/>
  <c r="AD183" i="2"/>
  <c r="AE183" i="2"/>
  <c r="Z246" i="2"/>
  <c r="AA246" i="2" s="1"/>
  <c r="AE246" i="2"/>
  <c r="AB316" i="2"/>
  <c r="AE316" i="2"/>
  <c r="AA412" i="2"/>
  <c r="AD449" i="2"/>
  <c r="H485" i="2"/>
  <c r="AB485" i="2" s="1"/>
  <c r="Z496" i="2"/>
  <c r="AE496" i="2" s="1"/>
  <c r="Z508" i="2"/>
  <c r="AA508" i="2" s="1"/>
  <c r="H508" i="2"/>
  <c r="I508" i="2" s="1"/>
  <c r="T510" i="2"/>
  <c r="U510" i="2" s="1"/>
  <c r="AE510" i="2"/>
  <c r="AF510" i="2"/>
  <c r="AG510" i="2" s="1"/>
  <c r="H510" i="2"/>
  <c r="I510" i="2" s="1"/>
  <c r="AB517" i="2"/>
  <c r="AE517" i="2"/>
  <c r="AF517" i="2"/>
  <c r="H517" i="2"/>
  <c r="Z518" i="2"/>
  <c r="AA518" i="2" s="1"/>
  <c r="C502" i="1"/>
  <c r="C3112" i="1"/>
  <c r="C2210" i="1"/>
  <c r="C3742" i="1"/>
  <c r="C3741" i="1"/>
  <c r="C2842" i="1"/>
  <c r="C2122" i="1"/>
  <c r="C1222" i="1"/>
  <c r="C3291" i="1"/>
  <c r="C412" i="1"/>
  <c r="C1762" i="1"/>
  <c r="C1491" i="1"/>
  <c r="C411" i="1"/>
  <c r="C1132" i="1"/>
  <c r="C2571" i="1"/>
  <c r="C2750" i="1"/>
  <c r="C1852" i="1"/>
  <c r="C2301" i="1"/>
  <c r="C3022" i="1"/>
  <c r="C2120" i="1"/>
  <c r="C1850" i="1"/>
  <c r="C3652" i="1"/>
  <c r="C3921" i="1"/>
  <c r="C1312" i="1"/>
  <c r="C2572" i="1"/>
  <c r="C1220" i="1"/>
  <c r="C2752" i="1"/>
  <c r="C3920" i="1"/>
  <c r="C3650" i="1"/>
  <c r="C3202" i="1"/>
  <c r="C3201" i="1"/>
  <c r="C2302" i="1"/>
  <c r="C3560" i="1"/>
  <c r="C3830" i="1"/>
  <c r="C2660" i="1"/>
  <c r="C592" i="1"/>
  <c r="C1671" i="1"/>
  <c r="C2751" i="1"/>
  <c r="C2032" i="1"/>
  <c r="C2390" i="1"/>
  <c r="C3831" i="1"/>
  <c r="C2481" i="1"/>
  <c r="C3472" i="1"/>
  <c r="C1492" i="1"/>
  <c r="C772" i="1"/>
  <c r="C1670" i="1"/>
  <c r="C1582" i="1"/>
  <c r="C3290" i="1"/>
  <c r="C1761" i="1"/>
  <c r="C2930" i="1"/>
  <c r="C1760" i="1"/>
  <c r="C3382" i="1"/>
  <c r="C2030" i="1"/>
  <c r="C3381" i="1"/>
  <c r="C2482" i="1"/>
  <c r="C3200" i="1"/>
  <c r="C2300" i="1"/>
  <c r="C3651" i="1"/>
  <c r="C1221" i="1"/>
  <c r="C682" i="1"/>
  <c r="C2931" i="1"/>
  <c r="C2211" i="1"/>
  <c r="C2031" i="1"/>
  <c r="C3111" i="1"/>
  <c r="C3832" i="1"/>
  <c r="C3110" i="1"/>
  <c r="C3740" i="1"/>
  <c r="C2661" i="1"/>
  <c r="C2840" i="1"/>
  <c r="C3292" i="1"/>
  <c r="C1672" i="1"/>
  <c r="C951" i="1"/>
  <c r="C231" i="1"/>
  <c r="C4012" i="1"/>
  <c r="C4011" i="1"/>
  <c r="C3380" i="1"/>
  <c r="C2480" i="1"/>
  <c r="C952" i="1"/>
  <c r="C591" i="1"/>
  <c r="C862" i="1"/>
  <c r="C1400" i="1"/>
  <c r="C1130" i="1"/>
  <c r="C680" i="1"/>
  <c r="C1041" i="1"/>
  <c r="C1402" i="1"/>
  <c r="C2570" i="1"/>
  <c r="C2212" i="1"/>
  <c r="C2392" i="1"/>
  <c r="C3021" i="1"/>
  <c r="C1310" i="1"/>
  <c r="C410" i="1"/>
  <c r="C1942" i="1"/>
  <c r="C320" i="1"/>
  <c r="C771" i="1"/>
  <c r="C3470" i="1"/>
  <c r="C2391" i="1"/>
  <c r="C2121" i="1"/>
  <c r="C3020" i="1"/>
  <c r="C1042" i="1"/>
  <c r="C1040" i="1"/>
  <c r="C770" i="1"/>
  <c r="C140" i="1"/>
  <c r="C142" i="1"/>
  <c r="C861" i="1"/>
  <c r="C3562" i="1"/>
  <c r="C3561" i="1"/>
  <c r="C2662" i="1"/>
  <c r="C4010" i="1"/>
  <c r="C501" i="1"/>
  <c r="C1580" i="1"/>
  <c r="C2841" i="1"/>
  <c r="C1851" i="1"/>
  <c r="C950" i="1"/>
  <c r="C1490" i="1"/>
  <c r="C590" i="1"/>
  <c r="C1941" i="1"/>
  <c r="C2932" i="1"/>
  <c r="C1401" i="1"/>
  <c r="C681" i="1"/>
  <c r="C500" i="1"/>
  <c r="C321" i="1"/>
  <c r="C3471" i="1"/>
  <c r="C232" i="1"/>
  <c r="C1581" i="1"/>
  <c r="C1940" i="1"/>
  <c r="C3922" i="1"/>
  <c r="C230" i="1"/>
  <c r="C322" i="1"/>
  <c r="C1131" i="1"/>
  <c r="C141" i="1"/>
  <c r="C1311" i="1"/>
  <c r="C860" i="1"/>
  <c r="G141" i="1"/>
  <c r="E141" i="1"/>
  <c r="F140" i="1"/>
  <c r="E142" i="1"/>
  <c r="G140" i="1"/>
  <c r="H142" i="1"/>
  <c r="D142" i="1"/>
  <c r="E140" i="1"/>
  <c r="H141" i="1"/>
  <c r="F142" i="1"/>
  <c r="D140" i="1"/>
  <c r="G142" i="1"/>
  <c r="H143" i="1"/>
  <c r="D141" i="1"/>
  <c r="F141" i="1"/>
  <c r="T565" i="2"/>
  <c r="N628" i="2"/>
  <c r="AC628" i="2" s="1"/>
  <c r="T645" i="2"/>
  <c r="U645" i="2" s="1"/>
  <c r="Z715" i="2"/>
  <c r="AA715" i="2" s="1"/>
  <c r="AE715" i="2"/>
  <c r="N744" i="2"/>
  <c r="AC744" i="2" s="1"/>
  <c r="E150" i="1"/>
  <c r="D150" i="1"/>
  <c r="F150" i="1"/>
  <c r="G150" i="1"/>
  <c r="Z776" i="2"/>
  <c r="AA776" i="2" s="1"/>
  <c r="AB784" i="2"/>
  <c r="AC835" i="2"/>
  <c r="AE835" i="2"/>
  <c r="AC843" i="2"/>
  <c r="AE843" i="2"/>
  <c r="AF114" i="2"/>
  <c r="AF185" i="2"/>
  <c r="AF248" i="2"/>
  <c r="AF311" i="2"/>
  <c r="AG311" i="2" s="1"/>
  <c r="AF319" i="2"/>
  <c r="AG319" i="2" s="1"/>
  <c r="AF382" i="2"/>
  <c r="AG382" i="2" s="1"/>
  <c r="AF445" i="2"/>
  <c r="AG445" i="2" s="1"/>
  <c r="AF453" i="2"/>
  <c r="AG453" i="2" s="1"/>
  <c r="AF582" i="2"/>
  <c r="AG582" i="2" s="1"/>
  <c r="AF645" i="2"/>
  <c r="AF653" i="2"/>
  <c r="AF716" i="2"/>
  <c r="AG716" i="2" s="1"/>
  <c r="AF779" i="2"/>
  <c r="AG779" i="2" s="1"/>
  <c r="AF787" i="2"/>
  <c r="AG787" i="2" s="1"/>
  <c r="H498" i="2"/>
  <c r="AB498" i="2" s="1"/>
  <c r="AD519" i="2"/>
  <c r="AE519" i="2"/>
  <c r="AF519" i="2"/>
  <c r="AG519" i="2" s="1"/>
  <c r="H519" i="2"/>
  <c r="Z181" i="2"/>
  <c r="AA181" i="2" s="1"/>
  <c r="AE181" i="2"/>
  <c r="C2377" i="1"/>
  <c r="C3998" i="1"/>
  <c r="C3997" i="1"/>
  <c r="C2827" i="1"/>
  <c r="C2107" i="1"/>
  <c r="C1837" i="1"/>
  <c r="C938" i="1"/>
  <c r="C3907" i="1"/>
  <c r="C3728" i="1"/>
  <c r="C3727" i="1"/>
  <c r="C2828" i="1"/>
  <c r="C2108" i="1"/>
  <c r="C398" i="1"/>
  <c r="C3908" i="1"/>
  <c r="C1477" i="1"/>
  <c r="C397" i="1"/>
  <c r="C2738" i="1"/>
  <c r="C2557" i="1"/>
  <c r="C3008" i="1"/>
  <c r="C3007" i="1"/>
  <c r="C1838" i="1"/>
  <c r="C2287" i="1"/>
  <c r="C1928" i="1"/>
  <c r="C1298" i="1"/>
  <c r="C1027" i="1"/>
  <c r="C847" i="1"/>
  <c r="C1568" i="1"/>
  <c r="C3188" i="1"/>
  <c r="C3187" i="1"/>
  <c r="C2288" i="1"/>
  <c r="C3818" i="1"/>
  <c r="C578" i="1"/>
  <c r="C3638" i="1"/>
  <c r="C1657" i="1"/>
  <c r="C577" i="1"/>
  <c r="C3457" i="1"/>
  <c r="C2737" i="1"/>
  <c r="C2017" i="1"/>
  <c r="C2467" i="1"/>
  <c r="C1478" i="1"/>
  <c r="C3458" i="1"/>
  <c r="C2198" i="1"/>
  <c r="C1748" i="1"/>
  <c r="C668" i="1"/>
  <c r="C1747" i="1"/>
  <c r="C3368" i="1"/>
  <c r="C2018" i="1"/>
  <c r="C3367" i="1"/>
  <c r="C2468" i="1"/>
  <c r="C3278" i="1"/>
  <c r="C3097" i="1"/>
  <c r="C1118" i="1"/>
  <c r="C218" i="1"/>
  <c r="C1297" i="1"/>
  <c r="C3637" i="1"/>
  <c r="C2558" i="1"/>
  <c r="C1567" i="1"/>
  <c r="C3817" i="1"/>
  <c r="C757" i="1"/>
  <c r="C937" i="1"/>
  <c r="C3277" i="1"/>
  <c r="C848" i="1"/>
  <c r="C128" i="1"/>
  <c r="C2918" i="1"/>
  <c r="C1388" i="1"/>
  <c r="C2197" i="1"/>
  <c r="C1658" i="1"/>
  <c r="C1028" i="1"/>
  <c r="C1207" i="1"/>
  <c r="C3548" i="1"/>
  <c r="C3547" i="1"/>
  <c r="C2648" i="1"/>
  <c r="C3098" i="1"/>
  <c r="C487" i="1"/>
  <c r="C2917" i="1"/>
  <c r="C2647" i="1"/>
  <c r="C2378" i="1"/>
  <c r="C307" i="1"/>
  <c r="C1927" i="1"/>
  <c r="C217" i="1"/>
  <c r="C1117" i="1"/>
  <c r="C1208" i="1"/>
  <c r="C1387" i="1"/>
  <c r="C667" i="1"/>
  <c r="C127" i="1"/>
  <c r="C758" i="1"/>
  <c r="C308" i="1"/>
  <c r="C488" i="1"/>
  <c r="E127" i="1"/>
  <c r="F128" i="1"/>
  <c r="F127" i="1"/>
  <c r="E128" i="1"/>
  <c r="D127" i="1"/>
  <c r="D128" i="1"/>
  <c r="G127" i="1"/>
  <c r="G128" i="1"/>
  <c r="H129" i="1"/>
  <c r="H128" i="1"/>
  <c r="Z386" i="2"/>
  <c r="AA386" i="2" s="1"/>
  <c r="AE386" i="2"/>
  <c r="Z74" i="2"/>
  <c r="C2628" i="1"/>
  <c r="C3440" i="1"/>
  <c r="C3080" i="1"/>
  <c r="C1909" i="1"/>
  <c r="C2358" i="1"/>
  <c r="C3709" i="1"/>
  <c r="C1550" i="1"/>
  <c r="C738" i="1"/>
  <c r="C470" i="1"/>
  <c r="C3978" i="1"/>
  <c r="C1369" i="1"/>
  <c r="C2630" i="1"/>
  <c r="C2810" i="1"/>
  <c r="C1910" i="1"/>
  <c r="C3259" i="1"/>
  <c r="C2180" i="1"/>
  <c r="C3258" i="1"/>
  <c r="C3078" i="1"/>
  <c r="C2359" i="1"/>
  <c r="C3350" i="1"/>
  <c r="C3168" i="1"/>
  <c r="C1100" i="1"/>
  <c r="C649" i="1"/>
  <c r="C1729" i="1"/>
  <c r="C648" i="1"/>
  <c r="C3799" i="1"/>
  <c r="C1819" i="1"/>
  <c r="C2808" i="1"/>
  <c r="C2088" i="1"/>
  <c r="C2720" i="1"/>
  <c r="C2538" i="1"/>
  <c r="C3529" i="1"/>
  <c r="C3079" i="1"/>
  <c r="C1549" i="1"/>
  <c r="C828" i="1"/>
  <c r="C3800" i="1"/>
  <c r="C2449" i="1"/>
  <c r="C1818" i="1"/>
  <c r="C3890" i="1"/>
  <c r="C3620" i="1"/>
  <c r="C3439" i="1"/>
  <c r="C3438" i="1"/>
  <c r="C2539" i="1"/>
  <c r="C2988" i="1"/>
  <c r="C1998" i="1"/>
  <c r="C650" i="1"/>
  <c r="C3708" i="1"/>
  <c r="C918" i="1"/>
  <c r="C1639" i="1"/>
  <c r="C2268" i="1"/>
  <c r="C3889" i="1"/>
  <c r="C2360" i="1"/>
  <c r="C3888" i="1"/>
  <c r="C2989" i="1"/>
  <c r="C3798" i="1"/>
  <c r="C2718" i="1"/>
  <c r="C1728" i="1"/>
  <c r="C3530" i="1"/>
  <c r="C3349" i="1"/>
  <c r="C829" i="1"/>
  <c r="C1730" i="1"/>
  <c r="C1008" i="1"/>
  <c r="C2000" i="1"/>
  <c r="C3260" i="1"/>
  <c r="C3619" i="1"/>
  <c r="C2900" i="1"/>
  <c r="C3618" i="1"/>
  <c r="C2719" i="1"/>
  <c r="C1999" i="1"/>
  <c r="C2270" i="1"/>
  <c r="C1370" i="1"/>
  <c r="C289" i="1"/>
  <c r="C3528" i="1"/>
  <c r="C2450" i="1"/>
  <c r="C288" i="1"/>
  <c r="C1368" i="1"/>
  <c r="C2179" i="1"/>
  <c r="C3710" i="1"/>
  <c r="C3348" i="1"/>
  <c r="C1460" i="1"/>
  <c r="C560" i="1"/>
  <c r="C378" i="1"/>
  <c r="C559" i="1"/>
  <c r="C2448" i="1"/>
  <c r="C2178" i="1"/>
  <c r="C1190" i="1"/>
  <c r="C740" i="1"/>
  <c r="C1099" i="1"/>
  <c r="C1279" i="1"/>
  <c r="C2899" i="1"/>
  <c r="C2089" i="1"/>
  <c r="C2269" i="1"/>
  <c r="C1278" i="1"/>
  <c r="C558" i="1"/>
  <c r="C2898" i="1"/>
  <c r="C1908" i="1"/>
  <c r="C3170" i="1"/>
  <c r="C468" i="1"/>
  <c r="C2990" i="1"/>
  <c r="C1640" i="1"/>
  <c r="C739" i="1"/>
  <c r="C200" i="1"/>
  <c r="C1098" i="1"/>
  <c r="C830" i="1"/>
  <c r="C1459" i="1"/>
  <c r="C108" i="1"/>
  <c r="C2540" i="1"/>
  <c r="C1820" i="1"/>
  <c r="C2629" i="1"/>
  <c r="C920" i="1"/>
  <c r="C1458" i="1"/>
  <c r="C290" i="1"/>
  <c r="C3979" i="1"/>
  <c r="C1280" i="1"/>
  <c r="C380" i="1"/>
  <c r="C1189" i="1"/>
  <c r="C2090" i="1"/>
  <c r="C110" i="1"/>
  <c r="C3169" i="1"/>
  <c r="C3980" i="1"/>
  <c r="C469" i="1"/>
  <c r="C1548" i="1"/>
  <c r="C2809" i="1"/>
  <c r="C1638" i="1"/>
  <c r="C198" i="1"/>
  <c r="C1010" i="1"/>
  <c r="C1009" i="1"/>
  <c r="C919" i="1"/>
  <c r="C199" i="1"/>
  <c r="C109" i="1"/>
  <c r="C379" i="1"/>
  <c r="C1188" i="1"/>
  <c r="E109" i="1"/>
  <c r="H109" i="1"/>
  <c r="E110" i="1"/>
  <c r="G109" i="1"/>
  <c r="F108" i="1"/>
  <c r="D110" i="1"/>
  <c r="F109" i="1"/>
  <c r="H111" i="1"/>
  <c r="F110" i="1"/>
  <c r="D108" i="1"/>
  <c r="H110" i="1"/>
  <c r="G108" i="1"/>
  <c r="G110" i="1"/>
  <c r="D109" i="1"/>
  <c r="E108" i="1"/>
  <c r="AD108" i="2"/>
  <c r="T117" i="2"/>
  <c r="U117" i="2" s="1"/>
  <c r="T157" i="2"/>
  <c r="U157" i="2" s="1"/>
  <c r="AB177" i="2"/>
  <c r="AE177" i="2"/>
  <c r="AD184" i="2"/>
  <c r="AE184" i="2"/>
  <c r="AB247" i="2"/>
  <c r="AE247" i="2"/>
  <c r="Z301" i="2"/>
  <c r="AA301" i="2" s="1"/>
  <c r="H316" i="2"/>
  <c r="I316" i="2" s="1"/>
  <c r="T342" i="2"/>
  <c r="U342" i="2" s="1"/>
  <c r="H433" i="2"/>
  <c r="I433" i="2" s="1"/>
  <c r="AB442" i="2"/>
  <c r="AE442" i="2"/>
  <c r="H446" i="2"/>
  <c r="I446" i="2" s="1"/>
  <c r="AB450" i="2"/>
  <c r="AE450" i="2"/>
  <c r="H479" i="2"/>
  <c r="AB479" i="2" s="1"/>
  <c r="T486" i="2"/>
  <c r="AD486" i="2" s="1"/>
  <c r="H486" i="2"/>
  <c r="AB486" i="2" s="1"/>
  <c r="H497" i="2"/>
  <c r="AB497" i="2" s="1"/>
  <c r="T503" i="2"/>
  <c r="U503" i="2" s="1"/>
  <c r="AE511" i="2"/>
  <c r="AF511" i="2"/>
  <c r="AG511" i="2" s="1"/>
  <c r="H511" i="2"/>
  <c r="N517" i="2"/>
  <c r="O517" i="2" s="1"/>
  <c r="AD518" i="2"/>
  <c r="Z585" i="2"/>
  <c r="AA585" i="2" s="1"/>
  <c r="AE585" i="2"/>
  <c r="T635" i="2"/>
  <c r="U635" i="2" s="1"/>
  <c r="AB651" i="2"/>
  <c r="AE651" i="2"/>
  <c r="H680" i="2"/>
  <c r="I680" i="2" s="1"/>
  <c r="N715" i="2"/>
  <c r="O715" i="2" s="1"/>
  <c r="H720" i="2"/>
  <c r="I720" i="2" s="1"/>
  <c r="H744" i="2"/>
  <c r="AB744" i="2" s="1"/>
  <c r="AB777" i="2"/>
  <c r="AE777" i="2"/>
  <c r="AE811" i="2"/>
  <c r="B160" i="1"/>
  <c r="D158" i="1"/>
  <c r="B158" i="1"/>
  <c r="B157" i="1"/>
  <c r="C158" i="1"/>
  <c r="D159" i="1"/>
  <c r="B159" i="1"/>
  <c r="C159" i="1"/>
  <c r="D157" i="1"/>
  <c r="C160" i="1"/>
  <c r="D160" i="1"/>
  <c r="AD823" i="2"/>
  <c r="AE823" i="2"/>
  <c r="AC829" i="2"/>
  <c r="AE829" i="2"/>
  <c r="AB844" i="2"/>
  <c r="AE844" i="2"/>
  <c r="AC851" i="2"/>
  <c r="AE851" i="2"/>
  <c r="AF107" i="2"/>
  <c r="AG107" i="2" s="1"/>
  <c r="AF115" i="2"/>
  <c r="AG115" i="2" s="1"/>
  <c r="AF178" i="2"/>
  <c r="AG178" i="2" s="1"/>
  <c r="AF241" i="2"/>
  <c r="AG241" i="2" s="1"/>
  <c r="AF249" i="2"/>
  <c r="AG249" i="2" s="1"/>
  <c r="AF312" i="2"/>
  <c r="AG312" i="2" s="1"/>
  <c r="AF375" i="2"/>
  <c r="AG375" i="2" s="1"/>
  <c r="AF383" i="2"/>
  <c r="AG383" i="2" s="1"/>
  <c r="AF446" i="2"/>
  <c r="AG446" i="2" s="1"/>
  <c r="AF583" i="2"/>
  <c r="AG583" i="2" s="1"/>
  <c r="AF646" i="2"/>
  <c r="AG646" i="2" s="1"/>
  <c r="AF654" i="2"/>
  <c r="AG654" i="2" s="1"/>
  <c r="AF717" i="2"/>
  <c r="AG717" i="2" s="1"/>
  <c r="AF780" i="2"/>
  <c r="AG780" i="2" s="1"/>
  <c r="AF788" i="2"/>
  <c r="AG788" i="2" s="1"/>
  <c r="AA772" i="2"/>
  <c r="AE772" i="2"/>
  <c r="AA744" i="2"/>
  <c r="AE744" i="2"/>
  <c r="AA773" i="2"/>
  <c r="AE773" i="2"/>
  <c r="AA752" i="2"/>
  <c r="AE752" i="2"/>
  <c r="AA755" i="2"/>
  <c r="AA760" i="2"/>
  <c r="AE760" i="2"/>
  <c r="AA774" i="2"/>
  <c r="AE774" i="2"/>
  <c r="AA747" i="2"/>
  <c r="AE747" i="2"/>
  <c r="AA757" i="2"/>
  <c r="AE757" i="2"/>
  <c r="AA680" i="2"/>
  <c r="AE680" i="2"/>
  <c r="AA684" i="2"/>
  <c r="AE684" i="2"/>
  <c r="AA682" i="2"/>
  <c r="AE682" i="2"/>
  <c r="AA687" i="2"/>
  <c r="AE687" i="2"/>
  <c r="AA691" i="2"/>
  <c r="AE691" i="2"/>
  <c r="AA623" i="2"/>
  <c r="AE623" i="2"/>
  <c r="AA638" i="2"/>
  <c r="AE638" i="2"/>
  <c r="AA629" i="2"/>
  <c r="AE629" i="2"/>
  <c r="AA636" i="2"/>
  <c r="AE636" i="2"/>
  <c r="AA639" i="2"/>
  <c r="AE639" i="2"/>
  <c r="AA615" i="2"/>
  <c r="AE615" i="2"/>
  <c r="AA628" i="2"/>
  <c r="AE628" i="2"/>
  <c r="AA566" i="2"/>
  <c r="AE566" i="2"/>
  <c r="AA567" i="2"/>
  <c r="AE567" i="2"/>
  <c r="AA575" i="2"/>
  <c r="AE575" i="2"/>
  <c r="AA477" i="2"/>
  <c r="AE477" i="2"/>
  <c r="G138" i="1"/>
  <c r="AA496" i="2"/>
  <c r="AA488" i="2"/>
  <c r="AE488" i="2"/>
  <c r="AA504" i="2"/>
  <c r="AE504" i="2"/>
  <c r="AA494" i="2"/>
  <c r="AE494" i="2"/>
  <c r="AA492" i="2"/>
  <c r="AE492" i="2"/>
  <c r="AA506" i="2"/>
  <c r="AE506" i="2"/>
  <c r="AA507" i="2"/>
  <c r="AE507" i="2"/>
  <c r="U477" i="2"/>
  <c r="F138" i="1"/>
  <c r="AA419" i="2"/>
  <c r="AE419" i="2"/>
  <c r="AA428" i="2"/>
  <c r="AE428" i="2"/>
  <c r="AA433" i="2"/>
  <c r="AE433" i="2"/>
  <c r="AA436" i="2"/>
  <c r="AE436" i="2"/>
  <c r="AA437" i="2"/>
  <c r="AE437" i="2"/>
  <c r="AA435" i="2"/>
  <c r="AE435" i="2"/>
  <c r="AA410" i="2"/>
  <c r="AE410" i="2"/>
  <c r="G134" i="1"/>
  <c r="AA415" i="2"/>
  <c r="AE415" i="2"/>
  <c r="AA441" i="2"/>
  <c r="AE441" i="2"/>
  <c r="AA427" i="2"/>
  <c r="AE427" i="2"/>
  <c r="U410" i="2"/>
  <c r="F134" i="1"/>
  <c r="AA346" i="2"/>
  <c r="AE346" i="2"/>
  <c r="AA350" i="2"/>
  <c r="AE350" i="2"/>
  <c r="AA361" i="2"/>
  <c r="AE361" i="2"/>
  <c r="AA358" i="2"/>
  <c r="AE358" i="2"/>
  <c r="AA369" i="2"/>
  <c r="AE369" i="2"/>
  <c r="AA289" i="2"/>
  <c r="AE289" i="2"/>
  <c r="AE301" i="2"/>
  <c r="AA280" i="2"/>
  <c r="AE280" i="2"/>
  <c r="AA307" i="2"/>
  <c r="AE307" i="2"/>
  <c r="AA303" i="2"/>
  <c r="AE303" i="2"/>
  <c r="AA299" i="2"/>
  <c r="AE299" i="2"/>
  <c r="AA283" i="2"/>
  <c r="AE283" i="2"/>
  <c r="AA209" i="2"/>
  <c r="AE209" i="2"/>
  <c r="G120" i="1"/>
  <c r="AA219" i="2"/>
  <c r="AE219" i="2"/>
  <c r="AA211" i="2"/>
  <c r="AE211" i="2"/>
  <c r="AA235" i="2"/>
  <c r="AE235" i="2"/>
  <c r="AA226" i="2"/>
  <c r="AE226" i="2"/>
  <c r="AA230" i="2"/>
  <c r="AE230" i="2"/>
  <c r="AA215" i="2"/>
  <c r="AE215" i="2"/>
  <c r="AA238" i="2"/>
  <c r="AE238" i="2"/>
  <c r="AA218" i="2"/>
  <c r="AE218" i="2"/>
  <c r="AA229" i="2"/>
  <c r="AE229" i="2"/>
  <c r="AA216" i="2"/>
  <c r="AE216" i="2"/>
  <c r="AA162" i="2"/>
  <c r="AE162" i="2"/>
  <c r="AA168" i="2"/>
  <c r="AE168" i="2"/>
  <c r="AA145" i="2"/>
  <c r="AE145" i="2"/>
  <c r="AA152" i="2"/>
  <c r="AE152" i="2"/>
  <c r="AA164" i="2"/>
  <c r="AE164" i="2"/>
  <c r="AA146" i="2"/>
  <c r="AE146" i="2"/>
  <c r="AA165" i="2"/>
  <c r="AE165" i="2"/>
  <c r="AA169" i="2"/>
  <c r="AE169" i="2"/>
  <c r="AA170" i="2"/>
  <c r="AE170" i="2"/>
  <c r="AA147" i="2"/>
  <c r="AE147" i="2"/>
  <c r="AA166" i="2"/>
  <c r="AE166" i="2"/>
  <c r="AA148" i="2"/>
  <c r="AE148" i="2"/>
  <c r="AA155" i="2"/>
  <c r="AE155" i="2"/>
  <c r="AA161" i="2"/>
  <c r="AE161" i="2"/>
  <c r="AA79" i="2"/>
  <c r="AE79" i="2"/>
  <c r="AA96" i="2"/>
  <c r="AE96" i="2"/>
  <c r="AA91" i="2"/>
  <c r="AE91" i="2"/>
  <c r="AA102" i="2"/>
  <c r="AE102" i="2"/>
  <c r="AA75" i="2"/>
  <c r="AE75" i="2"/>
  <c r="G111" i="1"/>
  <c r="AA81" i="2"/>
  <c r="AE81" i="2"/>
  <c r="AA104" i="2"/>
  <c r="AE104" i="2"/>
  <c r="AA92" i="2"/>
  <c r="AE92" i="2"/>
  <c r="AA99" i="2"/>
  <c r="AE99" i="2"/>
  <c r="AA74" i="2"/>
  <c r="AE74" i="2"/>
  <c r="AA93" i="2"/>
  <c r="AE93" i="2"/>
  <c r="AA83" i="2"/>
  <c r="AE83" i="2"/>
  <c r="AA106" i="2"/>
  <c r="AE106" i="2"/>
  <c r="AA77" i="2"/>
  <c r="AE77" i="2"/>
  <c r="AA89" i="2"/>
  <c r="AE89" i="2"/>
  <c r="AD93" i="2"/>
  <c r="H76" i="2"/>
  <c r="AB76" i="2" s="1"/>
  <c r="C967" i="1"/>
  <c r="N143" i="2"/>
  <c r="O143" i="2" s="1"/>
  <c r="H2996" i="1"/>
  <c r="H2006" i="1"/>
  <c r="D1106" i="1"/>
  <c r="D3984" i="1"/>
  <c r="H3985" i="1"/>
  <c r="G3983" i="1"/>
  <c r="H3986" i="1"/>
  <c r="G3985" i="1"/>
  <c r="F3983" i="1"/>
  <c r="F3985" i="1"/>
  <c r="E3895" i="1"/>
  <c r="E3893" i="1"/>
  <c r="D3803" i="1"/>
  <c r="G3804" i="1"/>
  <c r="F1196" i="1"/>
  <c r="H3086" i="1"/>
  <c r="E3983" i="1"/>
  <c r="E3985" i="1"/>
  <c r="G3895" i="1"/>
  <c r="D3894" i="1"/>
  <c r="D3893" i="1"/>
  <c r="D3804" i="1"/>
  <c r="D3805" i="1"/>
  <c r="H1196" i="1"/>
  <c r="H3984" i="1"/>
  <c r="D3983" i="1"/>
  <c r="F3895" i="1"/>
  <c r="H3894" i="1"/>
  <c r="F3804" i="1"/>
  <c r="E3805" i="1"/>
  <c r="H1106" i="1"/>
  <c r="F3984" i="1"/>
  <c r="E3984" i="1"/>
  <c r="D3985" i="1"/>
  <c r="E3894" i="1"/>
  <c r="H3895" i="1"/>
  <c r="G3803" i="1"/>
  <c r="F3805" i="1"/>
  <c r="F3714" i="1"/>
  <c r="D3713" i="1"/>
  <c r="E3715" i="1"/>
  <c r="G3894" i="1"/>
  <c r="F3803" i="1"/>
  <c r="H3714" i="1"/>
  <c r="E3533" i="1"/>
  <c r="H3535" i="1"/>
  <c r="F3443" i="1"/>
  <c r="F3894" i="1"/>
  <c r="E3803" i="1"/>
  <c r="H3806" i="1"/>
  <c r="G3714" i="1"/>
  <c r="H3716" i="1"/>
  <c r="D3624" i="1"/>
  <c r="H3626" i="1"/>
  <c r="D3625" i="1"/>
  <c r="G3893" i="1"/>
  <c r="E3714" i="1"/>
  <c r="H3624" i="1"/>
  <c r="F3625" i="1"/>
  <c r="H3534" i="1"/>
  <c r="F3535" i="1"/>
  <c r="E3443" i="1"/>
  <c r="F3893" i="1"/>
  <c r="H3804" i="1"/>
  <c r="D3714" i="1"/>
  <c r="D3715" i="1"/>
  <c r="G3624" i="1"/>
  <c r="E3625" i="1"/>
  <c r="G3623" i="1"/>
  <c r="G3534" i="1"/>
  <c r="H3536" i="1"/>
  <c r="E3804" i="1"/>
  <c r="E3713" i="1"/>
  <c r="G3715" i="1"/>
  <c r="F3624" i="1"/>
  <c r="H3625" i="1"/>
  <c r="D3623" i="1"/>
  <c r="F3534" i="1"/>
  <c r="G3444" i="1"/>
  <c r="H3896" i="1"/>
  <c r="H3805" i="1"/>
  <c r="G3713" i="1"/>
  <c r="H3715" i="1"/>
  <c r="E3624" i="1"/>
  <c r="G3625" i="1"/>
  <c r="F3623" i="1"/>
  <c r="E3534" i="1"/>
  <c r="E3623" i="1"/>
  <c r="F3533" i="1"/>
  <c r="E3535" i="1"/>
  <c r="G3354" i="1"/>
  <c r="H3356" i="1"/>
  <c r="G3264" i="1"/>
  <c r="D3533" i="1"/>
  <c r="G3535" i="1"/>
  <c r="H3444" i="1"/>
  <c r="E3354" i="1"/>
  <c r="H3266" i="1"/>
  <c r="F3264" i="1"/>
  <c r="D3174" i="1"/>
  <c r="D3534" i="1"/>
  <c r="F3444" i="1"/>
  <c r="H3446" i="1"/>
  <c r="D3354" i="1"/>
  <c r="D3355" i="1"/>
  <c r="D3265" i="1"/>
  <c r="E3264" i="1"/>
  <c r="F3713" i="1"/>
  <c r="E3444" i="1"/>
  <c r="D3445" i="1"/>
  <c r="G3353" i="1"/>
  <c r="G3355" i="1"/>
  <c r="H3265" i="1"/>
  <c r="D3264" i="1"/>
  <c r="H3175" i="1"/>
  <c r="D3444" i="1"/>
  <c r="H3445" i="1"/>
  <c r="E3353" i="1"/>
  <c r="H3355" i="1"/>
  <c r="G3984" i="1"/>
  <c r="D3895" i="1"/>
  <c r="G3443" i="1"/>
  <c r="G3445" i="1"/>
  <c r="F3353" i="1"/>
  <c r="F3355" i="1"/>
  <c r="F3265" i="1"/>
  <c r="E3263" i="1"/>
  <c r="F3173" i="1"/>
  <c r="E3175" i="1"/>
  <c r="E3173" i="1"/>
  <c r="D3175" i="1"/>
  <c r="G3085" i="1"/>
  <c r="H3084" i="1"/>
  <c r="H2995" i="1"/>
  <c r="H2994" i="1"/>
  <c r="D2905" i="1"/>
  <c r="G3805" i="1"/>
  <c r="D3535" i="1"/>
  <c r="G3263" i="1"/>
  <c r="D3173" i="1"/>
  <c r="G3175" i="1"/>
  <c r="H3176" i="1"/>
  <c r="G3084" i="1"/>
  <c r="G2995" i="1"/>
  <c r="G2994" i="1"/>
  <c r="F2905" i="1"/>
  <c r="G2904" i="1"/>
  <c r="F3445" i="1"/>
  <c r="H3354" i="1"/>
  <c r="E3355" i="1"/>
  <c r="F3263" i="1"/>
  <c r="F3175" i="1"/>
  <c r="D3084" i="1"/>
  <c r="E2995" i="1"/>
  <c r="F2994" i="1"/>
  <c r="G2905" i="1"/>
  <c r="G3533" i="1"/>
  <c r="E3445" i="1"/>
  <c r="F3354" i="1"/>
  <c r="D3263" i="1"/>
  <c r="H3264" i="1"/>
  <c r="F3084" i="1"/>
  <c r="D2993" i="1"/>
  <c r="E2994" i="1"/>
  <c r="E2905" i="1"/>
  <c r="F3715" i="1"/>
  <c r="D3353" i="1"/>
  <c r="H3174" i="1"/>
  <c r="D3083" i="1"/>
  <c r="D3085" i="1"/>
  <c r="G2993" i="1"/>
  <c r="H2905" i="1"/>
  <c r="G3174" i="1"/>
  <c r="G3083" i="1"/>
  <c r="F3085" i="1"/>
  <c r="F2993" i="1"/>
  <c r="G2906" i="1"/>
  <c r="F2904" i="1"/>
  <c r="D3443" i="1"/>
  <c r="G3265" i="1"/>
  <c r="F3174" i="1"/>
  <c r="F3083" i="1"/>
  <c r="E3085" i="1"/>
  <c r="D2995" i="1"/>
  <c r="E2993" i="1"/>
  <c r="E2904" i="1"/>
  <c r="F2903" i="1"/>
  <c r="H2906" i="1"/>
  <c r="D2814" i="1"/>
  <c r="G2813" i="1"/>
  <c r="F2723" i="1"/>
  <c r="F2633" i="1"/>
  <c r="G2634" i="1"/>
  <c r="F2635" i="1"/>
  <c r="E3174" i="1"/>
  <c r="E2903" i="1"/>
  <c r="F2813" i="1"/>
  <c r="E2723" i="1"/>
  <c r="D2725" i="1"/>
  <c r="D2633" i="1"/>
  <c r="E2634" i="1"/>
  <c r="F2545" i="1"/>
  <c r="E2543" i="1"/>
  <c r="D2544" i="1"/>
  <c r="E3084" i="1"/>
  <c r="G2903" i="1"/>
  <c r="E2813" i="1"/>
  <c r="H2724" i="1"/>
  <c r="D2723" i="1"/>
  <c r="E2725" i="1"/>
  <c r="F2995" i="1"/>
  <c r="D2903" i="1"/>
  <c r="D2815" i="1"/>
  <c r="G2724" i="1"/>
  <c r="H2725" i="1"/>
  <c r="G2636" i="1"/>
  <c r="F2544" i="1"/>
  <c r="E2814" i="1"/>
  <c r="E2815" i="1"/>
  <c r="H2726" i="1"/>
  <c r="D2724" i="1"/>
  <c r="G2725" i="1"/>
  <c r="D2636" i="1"/>
  <c r="D2635" i="1"/>
  <c r="E2544" i="1"/>
  <c r="E3265" i="1"/>
  <c r="E3083" i="1"/>
  <c r="D2904" i="1"/>
  <c r="H2814" i="1"/>
  <c r="H2815" i="1"/>
  <c r="F2724" i="1"/>
  <c r="F2725" i="1"/>
  <c r="H2636" i="1"/>
  <c r="H2634" i="1"/>
  <c r="E2635" i="1"/>
  <c r="D2545" i="1"/>
  <c r="G3173" i="1"/>
  <c r="H3085" i="1"/>
  <c r="H2904" i="1"/>
  <c r="G2814" i="1"/>
  <c r="H2816" i="1"/>
  <c r="F2815" i="1"/>
  <c r="E2724" i="1"/>
  <c r="G2633" i="1"/>
  <c r="F2634" i="1"/>
  <c r="G2635" i="1"/>
  <c r="E2545" i="1"/>
  <c r="E2633" i="1"/>
  <c r="H2545" i="1"/>
  <c r="H2544" i="1"/>
  <c r="D2546" i="1"/>
  <c r="F2455" i="1"/>
  <c r="D2453" i="1"/>
  <c r="D2275" i="1"/>
  <c r="D2273" i="1"/>
  <c r="G2185" i="1"/>
  <c r="G2183" i="1"/>
  <c r="E2094" i="1"/>
  <c r="E2095" i="1"/>
  <c r="E2093" i="1"/>
  <c r="D2003" i="1"/>
  <c r="H2005" i="1"/>
  <c r="G2004" i="1"/>
  <c r="G2723" i="1"/>
  <c r="D2634" i="1"/>
  <c r="G2545" i="1"/>
  <c r="G2544" i="1"/>
  <c r="G2546" i="1"/>
  <c r="G2455" i="1"/>
  <c r="G2453" i="1"/>
  <c r="F2454" i="1"/>
  <c r="D2365" i="1"/>
  <c r="G2274" i="1"/>
  <c r="H2275" i="1"/>
  <c r="E2273" i="1"/>
  <c r="G2815" i="1"/>
  <c r="D2813" i="1"/>
  <c r="H2546" i="1"/>
  <c r="E2455" i="1"/>
  <c r="E2453" i="1"/>
  <c r="E2454" i="1"/>
  <c r="E2363" i="1"/>
  <c r="G2365" i="1"/>
  <c r="H2274" i="1"/>
  <c r="F2275" i="1"/>
  <c r="G2543" i="1"/>
  <c r="H2455" i="1"/>
  <c r="F2453" i="1"/>
  <c r="D2454" i="1"/>
  <c r="H2456" i="1"/>
  <c r="D2994" i="1"/>
  <c r="H2635" i="1"/>
  <c r="F2543" i="1"/>
  <c r="H2454" i="1"/>
  <c r="F2363" i="1"/>
  <c r="H2365" i="1"/>
  <c r="D2364" i="1"/>
  <c r="F2274" i="1"/>
  <c r="E2275" i="1"/>
  <c r="D2276" i="1"/>
  <c r="F2184" i="1"/>
  <c r="D2094" i="1"/>
  <c r="G2096" i="1"/>
  <c r="D2095" i="1"/>
  <c r="D2543" i="1"/>
  <c r="G2454" i="1"/>
  <c r="H2366" i="1"/>
  <c r="D2363" i="1"/>
  <c r="F2365" i="1"/>
  <c r="H2364" i="1"/>
  <c r="D2274" i="1"/>
  <c r="H2276" i="1"/>
  <c r="D2184" i="1"/>
  <c r="H2186" i="1"/>
  <c r="H2094" i="1"/>
  <c r="H2095" i="1"/>
  <c r="G2003" i="1"/>
  <c r="D2906" i="1"/>
  <c r="G2456" i="1"/>
  <c r="G2364" i="1"/>
  <c r="G2276" i="1"/>
  <c r="F2273" i="1"/>
  <c r="D2185" i="1"/>
  <c r="G2186" i="1"/>
  <c r="G2094" i="1"/>
  <c r="G2095" i="1"/>
  <c r="G2093" i="1"/>
  <c r="F2003" i="1"/>
  <c r="D2005" i="1"/>
  <c r="D2004" i="1"/>
  <c r="G2275" i="1"/>
  <c r="E2276" i="1"/>
  <c r="D2183" i="1"/>
  <c r="H1915" i="1"/>
  <c r="D2455" i="1"/>
  <c r="H2185" i="1"/>
  <c r="F2094" i="1"/>
  <c r="F2095" i="1"/>
  <c r="H2004" i="1"/>
  <c r="F1916" i="1"/>
  <c r="G1913" i="1"/>
  <c r="G1915" i="1"/>
  <c r="E2365" i="1"/>
  <c r="F2185" i="1"/>
  <c r="H2184" i="1"/>
  <c r="F2004" i="1"/>
  <c r="F1913" i="1"/>
  <c r="F1915" i="1"/>
  <c r="G1823" i="1"/>
  <c r="E2185" i="1"/>
  <c r="G2184" i="1"/>
  <c r="E2004" i="1"/>
  <c r="F2364" i="1"/>
  <c r="E2274" i="1"/>
  <c r="E2184" i="1"/>
  <c r="G1916" i="1"/>
  <c r="D1913" i="1"/>
  <c r="G1914" i="1"/>
  <c r="F1823" i="1"/>
  <c r="G2363" i="1"/>
  <c r="F2183" i="1"/>
  <c r="D2093" i="1"/>
  <c r="G2005" i="1"/>
  <c r="D1915" i="1"/>
  <c r="E1914" i="1"/>
  <c r="F2814" i="1"/>
  <c r="E2183" i="1"/>
  <c r="F2005" i="1"/>
  <c r="E1915" i="1"/>
  <c r="D1914" i="1"/>
  <c r="H1826" i="1"/>
  <c r="D1825" i="1"/>
  <c r="E1733" i="1"/>
  <c r="H1734" i="1"/>
  <c r="G1643" i="1"/>
  <c r="H1555" i="1"/>
  <c r="G1553" i="1"/>
  <c r="D1554" i="1"/>
  <c r="G1465" i="1"/>
  <c r="F1463" i="1"/>
  <c r="E1374" i="1"/>
  <c r="E1375" i="1"/>
  <c r="E1283" i="1"/>
  <c r="H1285" i="1"/>
  <c r="G1284" i="1"/>
  <c r="G2273" i="1"/>
  <c r="G1825" i="1"/>
  <c r="F1733" i="1"/>
  <c r="F1734" i="1"/>
  <c r="D1735" i="1"/>
  <c r="F1643" i="1"/>
  <c r="F1555" i="1"/>
  <c r="D1553" i="1"/>
  <c r="H1554" i="1"/>
  <c r="F1465" i="1"/>
  <c r="E1463" i="1"/>
  <c r="G1373" i="1"/>
  <c r="D1283" i="1"/>
  <c r="G1193" i="1"/>
  <c r="E1913" i="1"/>
  <c r="H1825" i="1"/>
  <c r="D1733" i="1"/>
  <c r="G1734" i="1"/>
  <c r="G1735" i="1"/>
  <c r="E1643" i="1"/>
  <c r="G1555" i="1"/>
  <c r="F1553" i="1"/>
  <c r="G1554" i="1"/>
  <c r="H1464" i="1"/>
  <c r="D1463" i="1"/>
  <c r="D1373" i="1"/>
  <c r="F1283" i="1"/>
  <c r="F1825" i="1"/>
  <c r="H1824" i="1"/>
  <c r="E1734" i="1"/>
  <c r="H1736" i="1"/>
  <c r="H1735" i="1"/>
  <c r="H1644" i="1"/>
  <c r="D1643" i="1"/>
  <c r="D1645" i="1"/>
  <c r="E1553" i="1"/>
  <c r="F1554" i="1"/>
  <c r="G1464" i="1"/>
  <c r="E2364" i="1"/>
  <c r="E1825" i="1"/>
  <c r="F1824" i="1"/>
  <c r="D1734" i="1"/>
  <c r="F1735" i="1"/>
  <c r="G1644" i="1"/>
  <c r="H1645" i="1"/>
  <c r="D1464" i="1"/>
  <c r="G1466" i="1"/>
  <c r="E1376" i="1"/>
  <c r="D1374" i="1"/>
  <c r="E1373" i="1"/>
  <c r="D1375" i="1"/>
  <c r="D1285" i="1"/>
  <c r="H1284" i="1"/>
  <c r="H2096" i="1"/>
  <c r="E2003" i="1"/>
  <c r="G1824" i="1"/>
  <c r="E1735" i="1"/>
  <c r="F1644" i="1"/>
  <c r="H1646" i="1"/>
  <c r="G1645" i="1"/>
  <c r="D1465" i="1"/>
  <c r="F1464" i="1"/>
  <c r="H1374" i="1"/>
  <c r="F1375" i="1"/>
  <c r="G1285" i="1"/>
  <c r="F1284" i="1"/>
  <c r="F2093" i="1"/>
  <c r="E2005" i="1"/>
  <c r="D1916" i="1"/>
  <c r="H1914" i="1"/>
  <c r="E1823" i="1"/>
  <c r="G1826" i="1"/>
  <c r="E1824" i="1"/>
  <c r="E1644" i="1"/>
  <c r="F1645" i="1"/>
  <c r="D1555" i="1"/>
  <c r="H1556" i="1"/>
  <c r="E1465" i="1"/>
  <c r="E1464" i="1"/>
  <c r="H1376" i="1"/>
  <c r="G1374" i="1"/>
  <c r="H1375" i="1"/>
  <c r="F1285" i="1"/>
  <c r="E1284" i="1"/>
  <c r="G1733" i="1"/>
  <c r="D1284" i="1"/>
  <c r="D1195" i="1"/>
  <c r="H1104" i="1"/>
  <c r="D1013" i="1"/>
  <c r="E1015" i="1"/>
  <c r="E924" i="1"/>
  <c r="D833" i="1"/>
  <c r="F834" i="1"/>
  <c r="G743" i="1"/>
  <c r="F744" i="1"/>
  <c r="F654" i="1"/>
  <c r="E1645" i="1"/>
  <c r="E1554" i="1"/>
  <c r="H1465" i="1"/>
  <c r="H1466" i="1"/>
  <c r="F1195" i="1"/>
  <c r="E1194" i="1"/>
  <c r="D1104" i="1"/>
  <c r="G1013" i="1"/>
  <c r="H1015" i="1"/>
  <c r="G1016" i="1"/>
  <c r="D924" i="1"/>
  <c r="F836" i="1"/>
  <c r="D835" i="1"/>
  <c r="E834" i="1"/>
  <c r="E743" i="1"/>
  <c r="D745" i="1"/>
  <c r="D655" i="1"/>
  <c r="D653" i="1"/>
  <c r="G1463" i="1"/>
  <c r="G1375" i="1"/>
  <c r="H1286" i="1"/>
  <c r="G1195" i="1"/>
  <c r="H1194" i="1"/>
  <c r="G1104" i="1"/>
  <c r="F1013" i="1"/>
  <c r="G1015" i="1"/>
  <c r="D1014" i="1"/>
  <c r="E923" i="1"/>
  <c r="E835" i="1"/>
  <c r="F745" i="1"/>
  <c r="E655" i="1"/>
  <c r="G653" i="1"/>
  <c r="H1916" i="1"/>
  <c r="D1824" i="1"/>
  <c r="E1555" i="1"/>
  <c r="G1286" i="1"/>
  <c r="H1195" i="1"/>
  <c r="G1194" i="1"/>
  <c r="E1104" i="1"/>
  <c r="D1105" i="1"/>
  <c r="E1013" i="1"/>
  <c r="F1015" i="1"/>
  <c r="H1014" i="1"/>
  <c r="H1016" i="1"/>
  <c r="G923" i="1"/>
  <c r="D925" i="1"/>
  <c r="F1374" i="1"/>
  <c r="G1283" i="1"/>
  <c r="E1195" i="1"/>
  <c r="F1194" i="1"/>
  <c r="G1103" i="1"/>
  <c r="G1105" i="1"/>
  <c r="E1014" i="1"/>
  <c r="F923" i="1"/>
  <c r="G925" i="1"/>
  <c r="E926" i="1"/>
  <c r="G835" i="1"/>
  <c r="E744" i="1"/>
  <c r="E745" i="1"/>
  <c r="G655" i="1"/>
  <c r="H656" i="1"/>
  <c r="E654" i="1"/>
  <c r="E653" i="1"/>
  <c r="G563" i="1"/>
  <c r="D1823" i="1"/>
  <c r="E1285" i="1"/>
  <c r="F1193" i="1"/>
  <c r="F1103" i="1"/>
  <c r="H1105" i="1"/>
  <c r="F1014" i="1"/>
  <c r="H924" i="1"/>
  <c r="E925" i="1"/>
  <c r="F833" i="1"/>
  <c r="H834" i="1"/>
  <c r="D743" i="1"/>
  <c r="E1193" i="1"/>
  <c r="D1103" i="1"/>
  <c r="F1104" i="1"/>
  <c r="F1105" i="1"/>
  <c r="D1015" i="1"/>
  <c r="G924" i="1"/>
  <c r="F925" i="1"/>
  <c r="H926" i="1"/>
  <c r="E833" i="1"/>
  <c r="G834" i="1"/>
  <c r="F743" i="1"/>
  <c r="D744" i="1"/>
  <c r="G654" i="1"/>
  <c r="F1373" i="1"/>
  <c r="D1193" i="1"/>
  <c r="E1105" i="1"/>
  <c r="H746" i="1"/>
  <c r="H654" i="1"/>
  <c r="F563" i="1"/>
  <c r="F564" i="1"/>
  <c r="D475" i="1"/>
  <c r="F383" i="1"/>
  <c r="D385" i="1"/>
  <c r="G294" i="1"/>
  <c r="E296" i="1"/>
  <c r="D295" i="1"/>
  <c r="E203" i="1"/>
  <c r="H205" i="1"/>
  <c r="G204" i="1"/>
  <c r="G386" i="1"/>
  <c r="E294" i="1"/>
  <c r="D1644" i="1"/>
  <c r="D1194" i="1"/>
  <c r="G744" i="1"/>
  <c r="G656" i="1"/>
  <c r="F653" i="1"/>
  <c r="D563" i="1"/>
  <c r="D565" i="1"/>
  <c r="H564" i="1"/>
  <c r="H474" i="1"/>
  <c r="H475" i="1"/>
  <c r="G383" i="1"/>
  <c r="H385" i="1"/>
  <c r="F294" i="1"/>
  <c r="H296" i="1"/>
  <c r="F295" i="1"/>
  <c r="E205" i="1"/>
  <c r="F204" i="1"/>
  <c r="F565" i="1"/>
  <c r="D473" i="1"/>
  <c r="D474" i="1"/>
  <c r="G833" i="1"/>
  <c r="H744" i="1"/>
  <c r="G565" i="1"/>
  <c r="G564" i="1"/>
  <c r="G473" i="1"/>
  <c r="G474" i="1"/>
  <c r="G475" i="1"/>
  <c r="E383" i="1"/>
  <c r="F385" i="1"/>
  <c r="H386" i="1"/>
  <c r="E295" i="1"/>
  <c r="G205" i="1"/>
  <c r="E204" i="1"/>
  <c r="H745" i="1"/>
  <c r="H655" i="1"/>
  <c r="E565" i="1"/>
  <c r="G566" i="1"/>
  <c r="E564" i="1"/>
  <c r="F473" i="1"/>
  <c r="F474" i="1"/>
  <c r="F475" i="1"/>
  <c r="E385" i="1"/>
  <c r="G384" i="1"/>
  <c r="D293" i="1"/>
  <c r="H295" i="1"/>
  <c r="D923" i="1"/>
  <c r="H835" i="1"/>
  <c r="D384" i="1"/>
  <c r="F1914" i="1"/>
  <c r="F924" i="1"/>
  <c r="H925" i="1"/>
  <c r="H836" i="1"/>
  <c r="G745" i="1"/>
  <c r="F655" i="1"/>
  <c r="H565" i="1"/>
  <c r="H566" i="1"/>
  <c r="E473" i="1"/>
  <c r="E474" i="1"/>
  <c r="E475" i="1"/>
  <c r="G385" i="1"/>
  <c r="E384" i="1"/>
  <c r="G293" i="1"/>
  <c r="G295" i="1"/>
  <c r="F293" i="1"/>
  <c r="E1103" i="1"/>
  <c r="F835" i="1"/>
  <c r="D834" i="1"/>
  <c r="G476" i="1"/>
  <c r="H384" i="1"/>
  <c r="E293" i="1"/>
  <c r="D294" i="1"/>
  <c r="D203" i="1"/>
  <c r="D205" i="1"/>
  <c r="H204" i="1"/>
  <c r="H476" i="1"/>
  <c r="G1014" i="1"/>
  <c r="D654" i="1"/>
  <c r="E563" i="1"/>
  <c r="D564" i="1"/>
  <c r="D383" i="1"/>
  <c r="F384" i="1"/>
  <c r="H294" i="1"/>
  <c r="F203" i="1"/>
  <c r="F205" i="1"/>
  <c r="D204" i="1"/>
  <c r="G203" i="1"/>
  <c r="H206" i="1"/>
  <c r="E3809" i="1"/>
  <c r="F3809" i="1"/>
  <c r="G3809" i="1"/>
  <c r="D2998" i="1"/>
  <c r="F2998" i="1"/>
  <c r="D2009" i="1"/>
  <c r="E1199" i="1"/>
  <c r="D1108" i="1"/>
  <c r="E3808" i="1"/>
  <c r="G749" i="1"/>
  <c r="G3808" i="1"/>
  <c r="F2009" i="1"/>
  <c r="G2009" i="1"/>
  <c r="D1199" i="1"/>
  <c r="E1198" i="1"/>
  <c r="D1109" i="1"/>
  <c r="E1109" i="1"/>
  <c r="D3088" i="1"/>
  <c r="E2009" i="1"/>
  <c r="F1199" i="1"/>
  <c r="E3089" i="1"/>
  <c r="E2998" i="1"/>
  <c r="F1108" i="1"/>
  <c r="E748" i="1"/>
  <c r="F3808" i="1"/>
  <c r="H3089" i="1"/>
  <c r="D3089" i="1"/>
  <c r="F3088" i="1"/>
  <c r="F1198" i="1"/>
  <c r="E1108" i="1"/>
  <c r="G1109" i="1"/>
  <c r="D748" i="1"/>
  <c r="F749" i="1"/>
  <c r="D3808" i="1"/>
  <c r="G1108" i="1"/>
  <c r="E3088" i="1"/>
  <c r="G3089" i="1"/>
  <c r="G1199" i="1"/>
  <c r="F1109" i="1"/>
  <c r="E749" i="1"/>
  <c r="D1198" i="1"/>
  <c r="F3089" i="1"/>
  <c r="F748" i="1"/>
  <c r="D749" i="1"/>
  <c r="F2999" i="1"/>
  <c r="D2999" i="1"/>
  <c r="H749" i="1"/>
  <c r="E3988" i="1"/>
  <c r="G3989" i="1"/>
  <c r="G748" i="1"/>
  <c r="H2009" i="1"/>
  <c r="H1109" i="1"/>
  <c r="D3988" i="1"/>
  <c r="H3990" i="1"/>
  <c r="F3989" i="1"/>
  <c r="H3900" i="1"/>
  <c r="H3899" i="1"/>
  <c r="G2999" i="1"/>
  <c r="E3989" i="1"/>
  <c r="G3899" i="1"/>
  <c r="D3898" i="1"/>
  <c r="H1199" i="1"/>
  <c r="H3809" i="1"/>
  <c r="G3088" i="1"/>
  <c r="D3989" i="1"/>
  <c r="F3899" i="1"/>
  <c r="D3809" i="1"/>
  <c r="E3899" i="1"/>
  <c r="H3810" i="1"/>
  <c r="G1198" i="1"/>
  <c r="G3988" i="1"/>
  <c r="G2998" i="1"/>
  <c r="H2999" i="1"/>
  <c r="F3988" i="1"/>
  <c r="H3989" i="1"/>
  <c r="G3898" i="1"/>
  <c r="E2999" i="1"/>
  <c r="D3899" i="1"/>
  <c r="E3898" i="1"/>
  <c r="D3719" i="1"/>
  <c r="D3628" i="1"/>
  <c r="H3629" i="1"/>
  <c r="D3538" i="1"/>
  <c r="G3448" i="1"/>
  <c r="G3629" i="1"/>
  <c r="G3718" i="1"/>
  <c r="F3629" i="1"/>
  <c r="E3448" i="1"/>
  <c r="F3718" i="1"/>
  <c r="H3719" i="1"/>
  <c r="H3630" i="1"/>
  <c r="E3629" i="1"/>
  <c r="E3718" i="1"/>
  <c r="G3719" i="1"/>
  <c r="G3628" i="1"/>
  <c r="D3629" i="1"/>
  <c r="H3540" i="1"/>
  <c r="G3539" i="1"/>
  <c r="D3718" i="1"/>
  <c r="F3719" i="1"/>
  <c r="F3628" i="1"/>
  <c r="G3538" i="1"/>
  <c r="F3359" i="1"/>
  <c r="E3268" i="1"/>
  <c r="H3269" i="1"/>
  <c r="E3628" i="1"/>
  <c r="E3359" i="1"/>
  <c r="D3268" i="1"/>
  <c r="F3269" i="1"/>
  <c r="H3539" i="1"/>
  <c r="F3448" i="1"/>
  <c r="H3449" i="1"/>
  <c r="D3359" i="1"/>
  <c r="G3269" i="1"/>
  <c r="H3270" i="1"/>
  <c r="H3179" i="1"/>
  <c r="F3538" i="1"/>
  <c r="F3539" i="1"/>
  <c r="D3448" i="1"/>
  <c r="G3449" i="1"/>
  <c r="G3358" i="1"/>
  <c r="E3269" i="1"/>
  <c r="G3179" i="1"/>
  <c r="F3898" i="1"/>
  <c r="E3538" i="1"/>
  <c r="E3539" i="1"/>
  <c r="F3449" i="1"/>
  <c r="H3360" i="1"/>
  <c r="F3358" i="1"/>
  <c r="E3719" i="1"/>
  <c r="D3539" i="1"/>
  <c r="H3450" i="1"/>
  <c r="E3449" i="1"/>
  <c r="E3358" i="1"/>
  <c r="E3179" i="1"/>
  <c r="D3449" i="1"/>
  <c r="D3358" i="1"/>
  <c r="D3179" i="1"/>
  <c r="D3178" i="1"/>
  <c r="H3090" i="1"/>
  <c r="H3359" i="1"/>
  <c r="H3720" i="1"/>
  <c r="G3359" i="1"/>
  <c r="G3178" i="1"/>
  <c r="G3268" i="1"/>
  <c r="D3269" i="1"/>
  <c r="H3180" i="1"/>
  <c r="F3178" i="1"/>
  <c r="H3000" i="1"/>
  <c r="E2909" i="1"/>
  <c r="F2908" i="1"/>
  <c r="E3178" i="1"/>
  <c r="D2909" i="1"/>
  <c r="D2818" i="1"/>
  <c r="D2728" i="1"/>
  <c r="G2729" i="1"/>
  <c r="F2639" i="1"/>
  <c r="D2638" i="1"/>
  <c r="F2729" i="1"/>
  <c r="D2640" i="1"/>
  <c r="E2639" i="1"/>
  <c r="F3268" i="1"/>
  <c r="E2729" i="1"/>
  <c r="D2639" i="1"/>
  <c r="G2908" i="1"/>
  <c r="H2819" i="1"/>
  <c r="H2820" i="1"/>
  <c r="D2729" i="1"/>
  <c r="H2730" i="1"/>
  <c r="F3179" i="1"/>
  <c r="E2908" i="1"/>
  <c r="G2819" i="1"/>
  <c r="G2730" i="1"/>
  <c r="H2909" i="1"/>
  <c r="D2908" i="1"/>
  <c r="G2818" i="1"/>
  <c r="F2819" i="1"/>
  <c r="G2728" i="1"/>
  <c r="G2638" i="1"/>
  <c r="G2909" i="1"/>
  <c r="F2818" i="1"/>
  <c r="E2819" i="1"/>
  <c r="F2728" i="1"/>
  <c r="H2640" i="1"/>
  <c r="H2639" i="1"/>
  <c r="F2638" i="1"/>
  <c r="H2550" i="1"/>
  <c r="E2728" i="1"/>
  <c r="G2549" i="1"/>
  <c r="D2459" i="1"/>
  <c r="E2458" i="1"/>
  <c r="D2368" i="1"/>
  <c r="G2279" i="1"/>
  <c r="D2278" i="1"/>
  <c r="D2189" i="1"/>
  <c r="E2099" i="1"/>
  <c r="H2100" i="1"/>
  <c r="D1919" i="1"/>
  <c r="F2549" i="1"/>
  <c r="H2460" i="1"/>
  <c r="D2458" i="1"/>
  <c r="F2279" i="1"/>
  <c r="F2909" i="1"/>
  <c r="E2818" i="1"/>
  <c r="G2548" i="1"/>
  <c r="E2549" i="1"/>
  <c r="G2460" i="1"/>
  <c r="E2279" i="1"/>
  <c r="H2910" i="1"/>
  <c r="D2819" i="1"/>
  <c r="F2548" i="1"/>
  <c r="D2549" i="1"/>
  <c r="H2729" i="1"/>
  <c r="E2548" i="1"/>
  <c r="H2459" i="1"/>
  <c r="F2369" i="1"/>
  <c r="F2188" i="1"/>
  <c r="H2189" i="1"/>
  <c r="E2098" i="1"/>
  <c r="F2008" i="1"/>
  <c r="H1919" i="1"/>
  <c r="D2548" i="1"/>
  <c r="G2459" i="1"/>
  <c r="G2368" i="1"/>
  <c r="G2369" i="1"/>
  <c r="F2280" i="1"/>
  <c r="G2278" i="1"/>
  <c r="D2190" i="1"/>
  <c r="E2188" i="1"/>
  <c r="G2189" i="1"/>
  <c r="H2099" i="1"/>
  <c r="D2098" i="1"/>
  <c r="E2008" i="1"/>
  <c r="G1919" i="1"/>
  <c r="G2639" i="1"/>
  <c r="D2550" i="1"/>
  <c r="F2459" i="1"/>
  <c r="G2458" i="1"/>
  <c r="E2368" i="1"/>
  <c r="H2370" i="1"/>
  <c r="E2369" i="1"/>
  <c r="F2278" i="1"/>
  <c r="D2188" i="1"/>
  <c r="F2189" i="1"/>
  <c r="G2099" i="1"/>
  <c r="D2008" i="1"/>
  <c r="F1919" i="1"/>
  <c r="E2459" i="1"/>
  <c r="H2369" i="1"/>
  <c r="D2279" i="1"/>
  <c r="E2100" i="1"/>
  <c r="G2008" i="1"/>
  <c r="G1920" i="1"/>
  <c r="D1918" i="1"/>
  <c r="D2369" i="1"/>
  <c r="E2278" i="1"/>
  <c r="E2189" i="1"/>
  <c r="F2368" i="1"/>
  <c r="H2190" i="1"/>
  <c r="H2010" i="1"/>
  <c r="G1828" i="1"/>
  <c r="G2098" i="1"/>
  <c r="G2010" i="1"/>
  <c r="H2280" i="1"/>
  <c r="F2190" i="1"/>
  <c r="G2188" i="1"/>
  <c r="F2098" i="1"/>
  <c r="E1828" i="1"/>
  <c r="E2638" i="1"/>
  <c r="D2099" i="1"/>
  <c r="F1918" i="1"/>
  <c r="E1829" i="1"/>
  <c r="F2458" i="1"/>
  <c r="H2279" i="1"/>
  <c r="H1920" i="1"/>
  <c r="E1918" i="1"/>
  <c r="D1830" i="1"/>
  <c r="D1829" i="1"/>
  <c r="D1738" i="1"/>
  <c r="G1739" i="1"/>
  <c r="D1648" i="1"/>
  <c r="E1650" i="1"/>
  <c r="D1559" i="1"/>
  <c r="H1469" i="1"/>
  <c r="G1378" i="1"/>
  <c r="H1829" i="1"/>
  <c r="F1739" i="1"/>
  <c r="G1558" i="1"/>
  <c r="G1469" i="1"/>
  <c r="F1378" i="1"/>
  <c r="E1380" i="1"/>
  <c r="G1288" i="1"/>
  <c r="H1290" i="1"/>
  <c r="F2099" i="1"/>
  <c r="F1828" i="1"/>
  <c r="G1829" i="1"/>
  <c r="E1739" i="1"/>
  <c r="F1558" i="1"/>
  <c r="F1469" i="1"/>
  <c r="E1378" i="1"/>
  <c r="F1288" i="1"/>
  <c r="G1918" i="1"/>
  <c r="D1828" i="1"/>
  <c r="F1829" i="1"/>
  <c r="D1739" i="1"/>
  <c r="H1649" i="1"/>
  <c r="E1558" i="1"/>
  <c r="E1469" i="1"/>
  <c r="G1649" i="1"/>
  <c r="H1559" i="1"/>
  <c r="D1558" i="1"/>
  <c r="D1469" i="1"/>
  <c r="H1470" i="1"/>
  <c r="G1468" i="1"/>
  <c r="G1379" i="1"/>
  <c r="D1288" i="1"/>
  <c r="F1289" i="1"/>
  <c r="G1738" i="1"/>
  <c r="H1740" i="1"/>
  <c r="G1648" i="1"/>
  <c r="H1650" i="1"/>
  <c r="F1649" i="1"/>
  <c r="G1559" i="1"/>
  <c r="F1468" i="1"/>
  <c r="F1379" i="1"/>
  <c r="E1289" i="1"/>
  <c r="H2549" i="1"/>
  <c r="E1919" i="1"/>
  <c r="H1830" i="1"/>
  <c r="F1738" i="1"/>
  <c r="F1648" i="1"/>
  <c r="G1650" i="1"/>
  <c r="E1649" i="1"/>
  <c r="F1559" i="1"/>
  <c r="H1560" i="1"/>
  <c r="E1468" i="1"/>
  <c r="H1380" i="1"/>
  <c r="E1379" i="1"/>
  <c r="D1289" i="1"/>
  <c r="D1468" i="1"/>
  <c r="D1019" i="1"/>
  <c r="H929" i="1"/>
  <c r="D928" i="1"/>
  <c r="F839" i="1"/>
  <c r="H659" i="1"/>
  <c r="F658" i="1"/>
  <c r="H570" i="1"/>
  <c r="E1288" i="1"/>
  <c r="H1200" i="1"/>
  <c r="G1018" i="1"/>
  <c r="G929" i="1"/>
  <c r="E839" i="1"/>
  <c r="H750" i="1"/>
  <c r="G659" i="1"/>
  <c r="E658" i="1"/>
  <c r="E1738" i="1"/>
  <c r="F1650" i="1"/>
  <c r="E1559" i="1"/>
  <c r="E1018" i="1"/>
  <c r="F929" i="1"/>
  <c r="D839" i="1"/>
  <c r="G838" i="1"/>
  <c r="G750" i="1"/>
  <c r="F659" i="1"/>
  <c r="D658" i="1"/>
  <c r="G568" i="1"/>
  <c r="E1648" i="1"/>
  <c r="D1649" i="1"/>
  <c r="F1018" i="1"/>
  <c r="E929" i="1"/>
  <c r="H930" i="1"/>
  <c r="E1200" i="1"/>
  <c r="H1110" i="1"/>
  <c r="D1018" i="1"/>
  <c r="H1019" i="1"/>
  <c r="H1020" i="1"/>
  <c r="D929" i="1"/>
  <c r="G930" i="1"/>
  <c r="E838" i="1"/>
  <c r="H660" i="1"/>
  <c r="D659" i="1"/>
  <c r="E568" i="1"/>
  <c r="D1379" i="1"/>
  <c r="H1289" i="1"/>
  <c r="G1019" i="1"/>
  <c r="F928" i="1"/>
  <c r="H839" i="1"/>
  <c r="D1290" i="1"/>
  <c r="G1289" i="1"/>
  <c r="E1019" i="1"/>
  <c r="E928" i="1"/>
  <c r="H840" i="1"/>
  <c r="G839" i="1"/>
  <c r="F750" i="1"/>
  <c r="G658" i="1"/>
  <c r="H1739" i="1"/>
  <c r="E750" i="1"/>
  <c r="E569" i="1"/>
  <c r="E478" i="1"/>
  <c r="G479" i="1"/>
  <c r="G388" i="1"/>
  <c r="E208" i="1"/>
  <c r="G1020" i="1"/>
  <c r="G480" i="1"/>
  <c r="H1379" i="1"/>
  <c r="F838" i="1"/>
  <c r="D569" i="1"/>
  <c r="D478" i="1"/>
  <c r="F479" i="1"/>
  <c r="F388" i="1"/>
  <c r="H209" i="1"/>
  <c r="D208" i="1"/>
  <c r="F389" i="1"/>
  <c r="F299" i="1"/>
  <c r="F1019" i="1"/>
  <c r="D838" i="1"/>
  <c r="F570" i="1"/>
  <c r="E479" i="1"/>
  <c r="H389" i="1"/>
  <c r="H390" i="1"/>
  <c r="E388" i="1"/>
  <c r="G209" i="1"/>
  <c r="G928" i="1"/>
  <c r="G660" i="1"/>
  <c r="D479" i="1"/>
  <c r="D389" i="1"/>
  <c r="F390" i="1"/>
  <c r="D388" i="1"/>
  <c r="H299" i="1"/>
  <c r="H210" i="1"/>
  <c r="F209" i="1"/>
  <c r="D568" i="1"/>
  <c r="H300" i="1"/>
  <c r="E659" i="1"/>
  <c r="F568" i="1"/>
  <c r="H480" i="1"/>
  <c r="G389" i="1"/>
  <c r="G299" i="1"/>
  <c r="G298" i="1"/>
  <c r="E209" i="1"/>
  <c r="D1378" i="1"/>
  <c r="G569" i="1"/>
  <c r="G478" i="1"/>
  <c r="E389" i="1"/>
  <c r="G300" i="1"/>
  <c r="E299" i="1"/>
  <c r="E298" i="1"/>
  <c r="G208" i="1"/>
  <c r="H569" i="1"/>
  <c r="F298" i="1"/>
  <c r="F569" i="1"/>
  <c r="F478" i="1"/>
  <c r="H479" i="1"/>
  <c r="F300" i="1"/>
  <c r="D299" i="1"/>
  <c r="D298" i="1"/>
  <c r="F208" i="1"/>
  <c r="D209" i="1"/>
  <c r="E3106" i="1"/>
  <c r="F1216" i="1"/>
  <c r="D766" i="1"/>
  <c r="F766" i="1"/>
  <c r="G766" i="1"/>
  <c r="D2026" i="1"/>
  <c r="E766" i="1"/>
  <c r="D3106" i="1"/>
  <c r="E3016" i="1"/>
  <c r="D3826" i="1"/>
  <c r="D1216" i="1"/>
  <c r="D1126" i="1"/>
  <c r="F1126" i="1"/>
  <c r="G1126" i="1"/>
  <c r="E3826" i="1"/>
  <c r="F3826" i="1"/>
  <c r="F3106" i="1"/>
  <c r="G3106" i="1"/>
  <c r="F2026" i="1"/>
  <c r="G1216" i="1"/>
  <c r="E1126" i="1"/>
  <c r="G3826" i="1"/>
  <c r="E2026" i="1"/>
  <c r="G2026" i="1"/>
  <c r="E1216" i="1"/>
  <c r="D3016" i="1"/>
  <c r="F4007" i="1"/>
  <c r="G3917" i="1"/>
  <c r="E4007" i="1"/>
  <c r="F3917" i="1"/>
  <c r="D4007" i="1"/>
  <c r="E3917" i="1"/>
  <c r="G4006" i="1"/>
  <c r="D3917" i="1"/>
  <c r="G3916" i="1"/>
  <c r="G3736" i="1"/>
  <c r="G3016" i="1"/>
  <c r="F4006" i="1"/>
  <c r="F3916" i="1"/>
  <c r="H3827" i="1"/>
  <c r="H4007" i="1"/>
  <c r="D4006" i="1"/>
  <c r="F3016" i="1"/>
  <c r="G4007" i="1"/>
  <c r="H3917" i="1"/>
  <c r="E3827" i="1"/>
  <c r="H3737" i="1"/>
  <c r="D3647" i="1"/>
  <c r="D3556" i="1"/>
  <c r="G3827" i="1"/>
  <c r="G3737" i="1"/>
  <c r="H3918" i="1"/>
  <c r="F3827" i="1"/>
  <c r="F3737" i="1"/>
  <c r="H4008" i="1"/>
  <c r="E4006" i="1"/>
  <c r="D3827" i="1"/>
  <c r="E3737" i="1"/>
  <c r="H3557" i="1"/>
  <c r="F3736" i="1"/>
  <c r="H3647" i="1"/>
  <c r="G3646" i="1"/>
  <c r="G3557" i="1"/>
  <c r="E3916" i="1"/>
  <c r="H3828" i="1"/>
  <c r="E3736" i="1"/>
  <c r="G3647" i="1"/>
  <c r="H3648" i="1"/>
  <c r="F3646" i="1"/>
  <c r="F3557" i="1"/>
  <c r="G3556" i="1"/>
  <c r="D3916" i="1"/>
  <c r="D3736" i="1"/>
  <c r="F3647" i="1"/>
  <c r="E3646" i="1"/>
  <c r="E3557" i="1"/>
  <c r="F3556" i="1"/>
  <c r="E3556" i="1"/>
  <c r="F3466" i="1"/>
  <c r="G3376" i="1"/>
  <c r="H3467" i="1"/>
  <c r="E3466" i="1"/>
  <c r="H3377" i="1"/>
  <c r="F3376" i="1"/>
  <c r="H3287" i="1"/>
  <c r="H3197" i="1"/>
  <c r="G3467" i="1"/>
  <c r="D3466" i="1"/>
  <c r="G3377" i="1"/>
  <c r="H3378" i="1"/>
  <c r="E3376" i="1"/>
  <c r="G3286" i="1"/>
  <c r="G3287" i="1"/>
  <c r="F3467" i="1"/>
  <c r="F3377" i="1"/>
  <c r="D3376" i="1"/>
  <c r="F3286" i="1"/>
  <c r="F3287" i="1"/>
  <c r="F3197" i="1"/>
  <c r="G3196" i="1"/>
  <c r="H3558" i="1"/>
  <c r="E3467" i="1"/>
  <c r="D3377" i="1"/>
  <c r="D3737" i="1"/>
  <c r="E3647" i="1"/>
  <c r="D3646" i="1"/>
  <c r="D3467" i="1"/>
  <c r="E3377" i="1"/>
  <c r="D3286" i="1"/>
  <c r="D3287" i="1"/>
  <c r="D3197" i="1"/>
  <c r="H3288" i="1"/>
  <c r="D3196" i="1"/>
  <c r="H3107" i="1"/>
  <c r="G3017" i="1"/>
  <c r="H3108" i="1"/>
  <c r="G3107" i="1"/>
  <c r="H3018" i="1"/>
  <c r="F3017" i="1"/>
  <c r="E2926" i="1"/>
  <c r="E3286" i="1"/>
  <c r="G3197" i="1"/>
  <c r="F3107" i="1"/>
  <c r="E3017" i="1"/>
  <c r="G3466" i="1"/>
  <c r="E3197" i="1"/>
  <c r="E3107" i="1"/>
  <c r="D3017" i="1"/>
  <c r="G2927" i="1"/>
  <c r="H3198" i="1"/>
  <c r="D3107" i="1"/>
  <c r="F2927" i="1"/>
  <c r="E3287" i="1"/>
  <c r="E2927" i="1"/>
  <c r="H3738" i="1"/>
  <c r="F3196" i="1"/>
  <c r="D2927" i="1"/>
  <c r="E2928" i="1"/>
  <c r="F2747" i="1"/>
  <c r="H2748" i="1"/>
  <c r="G2746" i="1"/>
  <c r="E2656" i="1"/>
  <c r="H3468" i="1"/>
  <c r="H3017" i="1"/>
  <c r="D2928" i="1"/>
  <c r="G2836" i="1"/>
  <c r="H2837" i="1"/>
  <c r="E2747" i="1"/>
  <c r="G2748" i="1"/>
  <c r="F2746" i="1"/>
  <c r="D2656" i="1"/>
  <c r="D2568" i="1"/>
  <c r="G2926" i="1"/>
  <c r="G2928" i="1"/>
  <c r="F2836" i="1"/>
  <c r="G2837" i="1"/>
  <c r="E2838" i="1"/>
  <c r="D2747" i="1"/>
  <c r="E2746" i="1"/>
  <c r="H2657" i="1"/>
  <c r="H2927" i="1"/>
  <c r="F2926" i="1"/>
  <c r="E2836" i="1"/>
  <c r="F2837" i="1"/>
  <c r="D2746" i="1"/>
  <c r="G2657" i="1"/>
  <c r="H2658" i="1"/>
  <c r="H2567" i="1"/>
  <c r="E3196" i="1"/>
  <c r="D2926" i="1"/>
  <c r="D2836" i="1"/>
  <c r="E2837" i="1"/>
  <c r="H2838" i="1"/>
  <c r="F2657" i="1"/>
  <c r="G2567" i="1"/>
  <c r="D2837" i="1"/>
  <c r="G2838" i="1"/>
  <c r="E2657" i="1"/>
  <c r="F2567" i="1"/>
  <c r="D3557" i="1"/>
  <c r="H2747" i="1"/>
  <c r="D2657" i="1"/>
  <c r="G2656" i="1"/>
  <c r="E2567" i="1"/>
  <c r="E2566" i="1"/>
  <c r="D2476" i="1"/>
  <c r="H2388" i="1"/>
  <c r="F2387" i="1"/>
  <c r="F2386" i="1"/>
  <c r="F2206" i="1"/>
  <c r="F2207" i="1"/>
  <c r="F2117" i="1"/>
  <c r="G2027" i="1"/>
  <c r="D2658" i="1"/>
  <c r="D2566" i="1"/>
  <c r="H2477" i="1"/>
  <c r="F2388" i="1"/>
  <c r="D2387" i="1"/>
  <c r="E2386" i="1"/>
  <c r="G2747" i="1"/>
  <c r="H2568" i="1"/>
  <c r="G2477" i="1"/>
  <c r="E2387" i="1"/>
  <c r="D2386" i="1"/>
  <c r="H2297" i="1"/>
  <c r="H2298" i="1"/>
  <c r="D2206" i="1"/>
  <c r="D2748" i="1"/>
  <c r="G2568" i="1"/>
  <c r="H2478" i="1"/>
  <c r="F2477" i="1"/>
  <c r="G2478" i="1"/>
  <c r="E2477" i="1"/>
  <c r="D2388" i="1"/>
  <c r="F2297" i="1"/>
  <c r="F2296" i="1"/>
  <c r="F2116" i="1"/>
  <c r="F2656" i="1"/>
  <c r="D2478" i="1"/>
  <c r="D2477" i="1"/>
  <c r="G2476" i="1"/>
  <c r="E2297" i="1"/>
  <c r="D2298" i="1"/>
  <c r="E2296" i="1"/>
  <c r="E2116" i="1"/>
  <c r="H2928" i="1"/>
  <c r="G2566" i="1"/>
  <c r="F2478" i="1"/>
  <c r="F2476" i="1"/>
  <c r="H2387" i="1"/>
  <c r="D2297" i="1"/>
  <c r="D2296" i="1"/>
  <c r="H2207" i="1"/>
  <c r="D2208" i="1"/>
  <c r="H2117" i="1"/>
  <c r="E2118" i="1"/>
  <c r="D2116" i="1"/>
  <c r="E1937" i="1"/>
  <c r="F2566" i="1"/>
  <c r="E2206" i="1"/>
  <c r="H2118" i="1"/>
  <c r="H2028" i="1"/>
  <c r="G1936" i="1"/>
  <c r="H1847" i="1"/>
  <c r="G2117" i="1"/>
  <c r="H2027" i="1"/>
  <c r="D2028" i="1"/>
  <c r="F1936" i="1"/>
  <c r="G1847" i="1"/>
  <c r="D2567" i="1"/>
  <c r="G2297" i="1"/>
  <c r="E2117" i="1"/>
  <c r="F2027" i="1"/>
  <c r="H1937" i="1"/>
  <c r="E1936" i="1"/>
  <c r="D1848" i="1"/>
  <c r="F1847" i="1"/>
  <c r="D2117" i="1"/>
  <c r="E2027" i="1"/>
  <c r="D1938" i="1"/>
  <c r="E2476" i="1"/>
  <c r="G2116" i="1"/>
  <c r="D2027" i="1"/>
  <c r="H1938" i="1"/>
  <c r="F1937" i="1"/>
  <c r="D1847" i="1"/>
  <c r="G2296" i="1"/>
  <c r="E2207" i="1"/>
  <c r="H1848" i="1"/>
  <c r="G2387" i="1"/>
  <c r="G2386" i="1"/>
  <c r="G2206" i="1"/>
  <c r="D2207" i="1"/>
  <c r="H2208" i="1"/>
  <c r="D2118" i="1"/>
  <c r="G1848" i="1"/>
  <c r="G1937" i="1"/>
  <c r="D1936" i="1"/>
  <c r="E1847" i="1"/>
  <c r="D1846" i="1"/>
  <c r="G1756" i="1"/>
  <c r="H1757" i="1"/>
  <c r="D1666" i="1"/>
  <c r="H1577" i="1"/>
  <c r="G1576" i="1"/>
  <c r="D1486" i="1"/>
  <c r="F1307" i="1"/>
  <c r="G2207" i="1"/>
  <c r="D1937" i="1"/>
  <c r="F1756" i="1"/>
  <c r="G1757" i="1"/>
  <c r="D1668" i="1"/>
  <c r="G1577" i="1"/>
  <c r="F1576" i="1"/>
  <c r="H1487" i="1"/>
  <c r="E1307" i="1"/>
  <c r="D1306" i="1"/>
  <c r="E1756" i="1"/>
  <c r="H1758" i="1"/>
  <c r="F1757" i="1"/>
  <c r="H1667" i="1"/>
  <c r="F1577" i="1"/>
  <c r="E1576" i="1"/>
  <c r="D1578" i="1"/>
  <c r="G1487" i="1"/>
  <c r="H1488" i="1"/>
  <c r="G1396" i="1"/>
  <c r="H1397" i="1"/>
  <c r="H1308" i="1"/>
  <c r="D1307" i="1"/>
  <c r="D1756" i="1"/>
  <c r="D1757" i="1"/>
  <c r="G1667" i="1"/>
  <c r="E1577" i="1"/>
  <c r="D1576" i="1"/>
  <c r="H1578" i="1"/>
  <c r="E1757" i="1"/>
  <c r="F1667" i="1"/>
  <c r="D1577" i="1"/>
  <c r="E1487" i="1"/>
  <c r="F1488" i="1"/>
  <c r="E1396" i="1"/>
  <c r="F1397" i="1"/>
  <c r="G1846" i="1"/>
  <c r="E1667" i="1"/>
  <c r="G1666" i="1"/>
  <c r="F1578" i="1"/>
  <c r="D1487" i="1"/>
  <c r="G1486" i="1"/>
  <c r="D1396" i="1"/>
  <c r="E1397" i="1"/>
  <c r="F1846" i="1"/>
  <c r="D1667" i="1"/>
  <c r="H1668" i="1"/>
  <c r="F1666" i="1"/>
  <c r="D1488" i="1"/>
  <c r="F1486" i="1"/>
  <c r="D1397" i="1"/>
  <c r="D1308" i="1"/>
  <c r="H1307" i="1"/>
  <c r="G1306" i="1"/>
  <c r="E1666" i="1"/>
  <c r="E1398" i="1"/>
  <c r="G1307" i="1"/>
  <c r="E1217" i="1"/>
  <c r="E1127" i="1"/>
  <c r="G1128" i="1"/>
  <c r="H1038" i="1"/>
  <c r="H947" i="1"/>
  <c r="D948" i="1"/>
  <c r="F946" i="1"/>
  <c r="E857" i="1"/>
  <c r="H767" i="1"/>
  <c r="E678" i="1"/>
  <c r="E676" i="1"/>
  <c r="G587" i="1"/>
  <c r="G1668" i="1"/>
  <c r="G1397" i="1"/>
  <c r="H1218" i="1"/>
  <c r="D1217" i="1"/>
  <c r="D1127" i="1"/>
  <c r="H1037" i="1"/>
  <c r="G1036" i="1"/>
  <c r="G947" i="1"/>
  <c r="E946" i="1"/>
  <c r="D857" i="1"/>
  <c r="E767" i="1"/>
  <c r="D678" i="1"/>
  <c r="D676" i="1"/>
  <c r="F587" i="1"/>
  <c r="E1486" i="1"/>
  <c r="G1037" i="1"/>
  <c r="F1036" i="1"/>
  <c r="F947" i="1"/>
  <c r="D946" i="1"/>
  <c r="D858" i="1"/>
  <c r="G767" i="1"/>
  <c r="E587" i="1"/>
  <c r="G1488" i="1"/>
  <c r="F1396" i="1"/>
  <c r="F1037" i="1"/>
  <c r="E1036" i="1"/>
  <c r="E947" i="1"/>
  <c r="F1306" i="1"/>
  <c r="E1037" i="1"/>
  <c r="D1036" i="1"/>
  <c r="D947" i="1"/>
  <c r="H948" i="1"/>
  <c r="F856" i="1"/>
  <c r="D767" i="1"/>
  <c r="G677" i="1"/>
  <c r="E1846" i="1"/>
  <c r="G1217" i="1"/>
  <c r="G1127" i="1"/>
  <c r="F948" i="1"/>
  <c r="G857" i="1"/>
  <c r="D856" i="1"/>
  <c r="F1487" i="1"/>
  <c r="H1398" i="1"/>
  <c r="F1217" i="1"/>
  <c r="F1127" i="1"/>
  <c r="H1128" i="1"/>
  <c r="G946" i="1"/>
  <c r="F857" i="1"/>
  <c r="D677" i="1"/>
  <c r="F676" i="1"/>
  <c r="D587" i="1"/>
  <c r="E856" i="1"/>
  <c r="H678" i="1"/>
  <c r="G497" i="1"/>
  <c r="G496" i="1"/>
  <c r="D406" i="1"/>
  <c r="G227" i="1"/>
  <c r="D317" i="1"/>
  <c r="G586" i="1"/>
  <c r="F497" i="1"/>
  <c r="F496" i="1"/>
  <c r="G408" i="1"/>
  <c r="G406" i="1"/>
  <c r="H317" i="1"/>
  <c r="F227" i="1"/>
  <c r="F226" i="1"/>
  <c r="H768" i="1"/>
  <c r="G676" i="1"/>
  <c r="H587" i="1"/>
  <c r="F586" i="1"/>
  <c r="E497" i="1"/>
  <c r="H498" i="1"/>
  <c r="E496" i="1"/>
  <c r="F406" i="1"/>
  <c r="G317" i="1"/>
  <c r="H228" i="1"/>
  <c r="E227" i="1"/>
  <c r="G226" i="1"/>
  <c r="H1217" i="1"/>
  <c r="D1037" i="1"/>
  <c r="E586" i="1"/>
  <c r="D497" i="1"/>
  <c r="D496" i="1"/>
  <c r="H407" i="1"/>
  <c r="E406" i="1"/>
  <c r="F317" i="1"/>
  <c r="D227" i="1"/>
  <c r="E226" i="1"/>
  <c r="H858" i="1"/>
  <c r="D498" i="1"/>
  <c r="H408" i="1"/>
  <c r="F316" i="1"/>
  <c r="D586" i="1"/>
  <c r="D408" i="1"/>
  <c r="G407" i="1"/>
  <c r="E317" i="1"/>
  <c r="G316" i="1"/>
  <c r="H318" i="1"/>
  <c r="D226" i="1"/>
  <c r="H857" i="1"/>
  <c r="F677" i="1"/>
  <c r="F407" i="1"/>
  <c r="E316" i="1"/>
  <c r="H677" i="1"/>
  <c r="D407" i="1"/>
  <c r="E1306" i="1"/>
  <c r="H1127" i="1"/>
  <c r="G856" i="1"/>
  <c r="F767" i="1"/>
  <c r="E677" i="1"/>
  <c r="H588" i="1"/>
  <c r="H497" i="1"/>
  <c r="E407" i="1"/>
  <c r="D316" i="1"/>
  <c r="H227" i="1"/>
  <c r="H478" i="2"/>
  <c r="D228" i="1" s="1"/>
  <c r="Z746" i="2"/>
  <c r="AA746" i="2" s="1"/>
  <c r="G3930" i="1"/>
  <c r="F4020" i="1"/>
  <c r="D4020" i="1"/>
  <c r="F3930" i="1"/>
  <c r="G4020" i="1"/>
  <c r="E3930" i="1"/>
  <c r="F3840" i="1"/>
  <c r="E3840" i="1"/>
  <c r="G3840" i="1"/>
  <c r="F3660" i="1"/>
  <c r="D3840" i="1"/>
  <c r="F3750" i="1"/>
  <c r="E3660" i="1"/>
  <c r="E3570" i="1"/>
  <c r="E3750" i="1"/>
  <c r="D3660" i="1"/>
  <c r="D3750" i="1"/>
  <c r="G3660" i="1"/>
  <c r="G3570" i="1"/>
  <c r="E4020" i="1"/>
  <c r="D3930" i="1"/>
  <c r="G3750" i="1"/>
  <c r="E3480" i="1"/>
  <c r="D3390" i="1"/>
  <c r="E3300" i="1"/>
  <c r="D3480" i="1"/>
  <c r="G3390" i="1"/>
  <c r="D3300" i="1"/>
  <c r="E3210" i="1"/>
  <c r="G3480" i="1"/>
  <c r="G3300" i="1"/>
  <c r="G3210" i="1"/>
  <c r="F3570" i="1"/>
  <c r="F3390" i="1"/>
  <c r="F3300" i="1"/>
  <c r="F3120" i="1"/>
  <c r="E3030" i="1"/>
  <c r="E2940" i="1"/>
  <c r="F3480" i="1"/>
  <c r="E3390" i="1"/>
  <c r="E3120" i="1"/>
  <c r="D3030" i="1"/>
  <c r="D2940" i="1"/>
  <c r="D3120" i="1"/>
  <c r="G3030" i="1"/>
  <c r="G2940" i="1"/>
  <c r="F3210" i="1"/>
  <c r="G3120" i="1"/>
  <c r="D3570" i="1"/>
  <c r="D3210" i="1"/>
  <c r="D2850" i="1"/>
  <c r="E2760" i="1"/>
  <c r="E2670" i="1"/>
  <c r="D2760" i="1"/>
  <c r="D2670" i="1"/>
  <c r="G2760" i="1"/>
  <c r="G2670" i="1"/>
  <c r="F2580" i="1"/>
  <c r="F2850" i="1"/>
  <c r="E2580" i="1"/>
  <c r="F3030" i="1"/>
  <c r="E2850" i="1"/>
  <c r="D2580" i="1"/>
  <c r="G2400" i="1"/>
  <c r="D2310" i="1"/>
  <c r="F2220" i="1"/>
  <c r="F1950" i="1"/>
  <c r="F2760" i="1"/>
  <c r="G2310" i="1"/>
  <c r="F2490" i="1"/>
  <c r="G2850" i="1"/>
  <c r="E2490" i="1"/>
  <c r="D2130" i="1"/>
  <c r="D2040" i="1"/>
  <c r="F2940" i="1"/>
  <c r="G2580" i="1"/>
  <c r="D2490" i="1"/>
  <c r="F2400" i="1"/>
  <c r="G2130" i="1"/>
  <c r="G2040" i="1"/>
  <c r="G2490" i="1"/>
  <c r="E2400" i="1"/>
  <c r="F2310" i="1"/>
  <c r="E2130" i="1"/>
  <c r="E2040" i="1"/>
  <c r="D1950" i="1"/>
  <c r="D2400" i="1"/>
  <c r="E2310" i="1"/>
  <c r="E2220" i="1"/>
  <c r="D2220" i="1"/>
  <c r="G2220" i="1"/>
  <c r="E1950" i="1"/>
  <c r="F2130" i="1"/>
  <c r="F2040" i="1"/>
  <c r="G1950" i="1"/>
  <c r="G1770" i="1"/>
  <c r="F1680" i="1"/>
  <c r="D1590" i="1"/>
  <c r="E1500" i="1"/>
  <c r="D1410" i="1"/>
  <c r="E1680" i="1"/>
  <c r="D1500" i="1"/>
  <c r="F1860" i="1"/>
  <c r="D1680" i="1"/>
  <c r="G1500" i="1"/>
  <c r="E1860" i="1"/>
  <c r="G1680" i="1"/>
  <c r="F2670" i="1"/>
  <c r="D1860" i="1"/>
  <c r="E1320" i="1"/>
  <c r="G1860" i="1"/>
  <c r="F1770" i="1"/>
  <c r="F1590" i="1"/>
  <c r="F1410" i="1"/>
  <c r="D1320" i="1"/>
  <c r="E1770" i="1"/>
  <c r="G1590" i="1"/>
  <c r="E1410" i="1"/>
  <c r="G1320" i="1"/>
  <c r="D1770" i="1"/>
  <c r="G1410" i="1"/>
  <c r="E1140" i="1"/>
  <c r="F960" i="1"/>
  <c r="D780" i="1"/>
  <c r="F690" i="1"/>
  <c r="F1230" i="1"/>
  <c r="G1140" i="1"/>
  <c r="E960" i="1"/>
  <c r="G780" i="1"/>
  <c r="E690" i="1"/>
  <c r="E1230" i="1"/>
  <c r="D1140" i="1"/>
  <c r="D960" i="1"/>
  <c r="D690" i="1"/>
  <c r="E1590" i="1"/>
  <c r="G1230" i="1"/>
  <c r="F1050" i="1"/>
  <c r="G960" i="1"/>
  <c r="D1230" i="1"/>
  <c r="E1050" i="1"/>
  <c r="G870" i="1"/>
  <c r="F1500" i="1"/>
  <c r="G1050" i="1"/>
  <c r="D870" i="1"/>
  <c r="F1320" i="1"/>
  <c r="F1140" i="1"/>
  <c r="E780" i="1"/>
  <c r="D1050" i="1"/>
  <c r="D510" i="1"/>
  <c r="G420" i="1"/>
  <c r="E330" i="1"/>
  <c r="F780" i="1"/>
  <c r="F870" i="1"/>
  <c r="G510" i="1"/>
  <c r="D330" i="1"/>
  <c r="G690" i="1"/>
  <c r="E870" i="1"/>
  <c r="E600" i="1"/>
  <c r="F600" i="1"/>
  <c r="F240" i="1"/>
  <c r="D600" i="1"/>
  <c r="F510" i="1"/>
  <c r="E420" i="1"/>
  <c r="F330" i="1"/>
  <c r="D240" i="1"/>
  <c r="F420" i="1"/>
  <c r="G600" i="1"/>
  <c r="E510" i="1"/>
  <c r="D420" i="1"/>
  <c r="G330" i="1"/>
  <c r="G240" i="1"/>
  <c r="E240" i="1"/>
  <c r="AB813" i="2"/>
  <c r="AE813" i="2"/>
  <c r="C789" i="1"/>
  <c r="C4028" i="1"/>
  <c r="B4027" i="1"/>
  <c r="B789" i="1"/>
  <c r="B4028" i="1"/>
  <c r="D787" i="1"/>
  <c r="C3939" i="1"/>
  <c r="B787" i="1"/>
  <c r="D4029" i="1"/>
  <c r="D3938" i="1"/>
  <c r="B3849" i="1"/>
  <c r="C4029" i="1"/>
  <c r="C3938" i="1"/>
  <c r="D3848" i="1"/>
  <c r="D3849" i="1"/>
  <c r="C4030" i="1"/>
  <c r="D789" i="1"/>
  <c r="D4028" i="1"/>
  <c r="B4030" i="1"/>
  <c r="D4027" i="1"/>
  <c r="D3940" i="1"/>
  <c r="D4030" i="1"/>
  <c r="B3850" i="1"/>
  <c r="C3759" i="1"/>
  <c r="B3758" i="1"/>
  <c r="D3760" i="1"/>
  <c r="B3668" i="1"/>
  <c r="D3579" i="1"/>
  <c r="B3938" i="1"/>
  <c r="D3937" i="1"/>
  <c r="C3849" i="1"/>
  <c r="B3759" i="1"/>
  <c r="D3757" i="1"/>
  <c r="C3760" i="1"/>
  <c r="C3579" i="1"/>
  <c r="D3578" i="1"/>
  <c r="B3937" i="1"/>
  <c r="B3757" i="1"/>
  <c r="B3760" i="1"/>
  <c r="B3669" i="1"/>
  <c r="D3670" i="1"/>
  <c r="C3940" i="1"/>
  <c r="D3939" i="1"/>
  <c r="D3669" i="1"/>
  <c r="C3670" i="1"/>
  <c r="B3578" i="1"/>
  <c r="D3580" i="1"/>
  <c r="B3940" i="1"/>
  <c r="B3939" i="1"/>
  <c r="C3669" i="1"/>
  <c r="B3670" i="1"/>
  <c r="B3577" i="1"/>
  <c r="B4029" i="1"/>
  <c r="D3577" i="1"/>
  <c r="B3580" i="1"/>
  <c r="C3848" i="1"/>
  <c r="B3847" i="1"/>
  <c r="D3850" i="1"/>
  <c r="D3758" i="1"/>
  <c r="B3667" i="1"/>
  <c r="D3668" i="1"/>
  <c r="D3847" i="1"/>
  <c r="C3578" i="1"/>
  <c r="C3489" i="1"/>
  <c r="B3397" i="1"/>
  <c r="B3309" i="1"/>
  <c r="D3310" i="1"/>
  <c r="C3850" i="1"/>
  <c r="C3310" i="1"/>
  <c r="D3218" i="1"/>
  <c r="B3848" i="1"/>
  <c r="D3759" i="1"/>
  <c r="D3667" i="1"/>
  <c r="C3580" i="1"/>
  <c r="D3399" i="1"/>
  <c r="B3310" i="1"/>
  <c r="D3488" i="1"/>
  <c r="D3487" i="1"/>
  <c r="C3399" i="1"/>
  <c r="D3400" i="1"/>
  <c r="B3218" i="1"/>
  <c r="C3758" i="1"/>
  <c r="C3488" i="1"/>
  <c r="D3490" i="1"/>
  <c r="B3487" i="1"/>
  <c r="B3399" i="1"/>
  <c r="D3398" i="1"/>
  <c r="C3668" i="1"/>
  <c r="B3579" i="1"/>
  <c r="B3488" i="1"/>
  <c r="C3490" i="1"/>
  <c r="C3398" i="1"/>
  <c r="B3400" i="1"/>
  <c r="C3308" i="1"/>
  <c r="B3307" i="1"/>
  <c r="C3219" i="1"/>
  <c r="B3130" i="1"/>
  <c r="D3129" i="1"/>
  <c r="D3397" i="1"/>
  <c r="C3218" i="1"/>
  <c r="B2948" i="1"/>
  <c r="B2949" i="1"/>
  <c r="D3489" i="1"/>
  <c r="B3398" i="1"/>
  <c r="D3217" i="1"/>
  <c r="D3220" i="1"/>
  <c r="B3489" i="1"/>
  <c r="C3400" i="1"/>
  <c r="D3309" i="1"/>
  <c r="B3217" i="1"/>
  <c r="C3220" i="1"/>
  <c r="D3040" i="1"/>
  <c r="D3038" i="1"/>
  <c r="B3490" i="1"/>
  <c r="C3309" i="1"/>
  <c r="D3307" i="1"/>
  <c r="B3220" i="1"/>
  <c r="D3128" i="1"/>
  <c r="B3127" i="1"/>
  <c r="C3040" i="1"/>
  <c r="C3038" i="1"/>
  <c r="B3039" i="1"/>
  <c r="B3037" i="1"/>
  <c r="D3308" i="1"/>
  <c r="C3128" i="1"/>
  <c r="D3127" i="1"/>
  <c r="B3040" i="1"/>
  <c r="B3038" i="1"/>
  <c r="C3039" i="1"/>
  <c r="D3037" i="1"/>
  <c r="B3308" i="1"/>
  <c r="D3219" i="1"/>
  <c r="D3130" i="1"/>
  <c r="B3128" i="1"/>
  <c r="C3129" i="1"/>
  <c r="D3039" i="1"/>
  <c r="B2947" i="1"/>
  <c r="B2950" i="1"/>
  <c r="B3129" i="1"/>
  <c r="D2948" i="1"/>
  <c r="D2950" i="1"/>
  <c r="C2859" i="1"/>
  <c r="D2860" i="1"/>
  <c r="B2680" i="1"/>
  <c r="B3219" i="1"/>
  <c r="C2948" i="1"/>
  <c r="C2950" i="1"/>
  <c r="B2857" i="1"/>
  <c r="D2858" i="1"/>
  <c r="C2860" i="1"/>
  <c r="B2677" i="1"/>
  <c r="D2947" i="1"/>
  <c r="D2857" i="1"/>
  <c r="C2858" i="1"/>
  <c r="B2860" i="1"/>
  <c r="D2677" i="1"/>
  <c r="C2949" i="1"/>
  <c r="B2858" i="1"/>
  <c r="B2767" i="1"/>
  <c r="D2679" i="1"/>
  <c r="D2949" i="1"/>
  <c r="D2767" i="1"/>
  <c r="B2769" i="1"/>
  <c r="D2770" i="1"/>
  <c r="D2678" i="1"/>
  <c r="C2679" i="1"/>
  <c r="D2768" i="1"/>
  <c r="D2769" i="1"/>
  <c r="C2770" i="1"/>
  <c r="C2678" i="1"/>
  <c r="B2859" i="1"/>
  <c r="C2768" i="1"/>
  <c r="C2769" i="1"/>
  <c r="B2770" i="1"/>
  <c r="B2678" i="1"/>
  <c r="D2680" i="1"/>
  <c r="C2589" i="1"/>
  <c r="B2589" i="1"/>
  <c r="C2498" i="1"/>
  <c r="B2408" i="1"/>
  <c r="B2409" i="1"/>
  <c r="D2410" i="1"/>
  <c r="D2317" i="1"/>
  <c r="D2320" i="1"/>
  <c r="C2229" i="1"/>
  <c r="B2138" i="1"/>
  <c r="C2140" i="1"/>
  <c r="C2050" i="1"/>
  <c r="C3130" i="1"/>
  <c r="D2589" i="1"/>
  <c r="B2498" i="1"/>
  <c r="C2410" i="1"/>
  <c r="B2317" i="1"/>
  <c r="C2320" i="1"/>
  <c r="C2319" i="1"/>
  <c r="D2590" i="1"/>
  <c r="B2410" i="1"/>
  <c r="D2318" i="1"/>
  <c r="B2320" i="1"/>
  <c r="D2319" i="1"/>
  <c r="D2859" i="1"/>
  <c r="D2588" i="1"/>
  <c r="C2590" i="1"/>
  <c r="B2499" i="1"/>
  <c r="B2587" i="1"/>
  <c r="C2588" i="1"/>
  <c r="B2590" i="1"/>
  <c r="D2499" i="1"/>
  <c r="B2318" i="1"/>
  <c r="B2227" i="1"/>
  <c r="B2137" i="1"/>
  <c r="C2139" i="1"/>
  <c r="B2048" i="1"/>
  <c r="D2049" i="1"/>
  <c r="D2047" i="1"/>
  <c r="D2587" i="1"/>
  <c r="B2588" i="1"/>
  <c r="C2499" i="1"/>
  <c r="D2500" i="1"/>
  <c r="D2228" i="1"/>
  <c r="D2137" i="1"/>
  <c r="C2049" i="1"/>
  <c r="B2047" i="1"/>
  <c r="C2680" i="1"/>
  <c r="B2679" i="1"/>
  <c r="B2497" i="1"/>
  <c r="C2500" i="1"/>
  <c r="D2407" i="1"/>
  <c r="D2408" i="1"/>
  <c r="D2409" i="1"/>
  <c r="C2228" i="1"/>
  <c r="D2138" i="1"/>
  <c r="B2230" i="1"/>
  <c r="D2227" i="1"/>
  <c r="D1957" i="1"/>
  <c r="B1960" i="1"/>
  <c r="B1869" i="1"/>
  <c r="C2409" i="1"/>
  <c r="D2140" i="1"/>
  <c r="B2768" i="1"/>
  <c r="B2500" i="1"/>
  <c r="B2319" i="1"/>
  <c r="B2140" i="1"/>
  <c r="D2497" i="1"/>
  <c r="B2407" i="1"/>
  <c r="B2139" i="1"/>
  <c r="D2048" i="1"/>
  <c r="D2139" i="1"/>
  <c r="C2048" i="1"/>
  <c r="B2049" i="1"/>
  <c r="D1959" i="1"/>
  <c r="C2318" i="1"/>
  <c r="D2230" i="1"/>
  <c r="B2229" i="1"/>
  <c r="B2050" i="1"/>
  <c r="C1958" i="1"/>
  <c r="D1960" i="1"/>
  <c r="D1869" i="1"/>
  <c r="D2498" i="1"/>
  <c r="C2408" i="1"/>
  <c r="C2230" i="1"/>
  <c r="B1957" i="1"/>
  <c r="B1958" i="1"/>
  <c r="C1960" i="1"/>
  <c r="C1869" i="1"/>
  <c r="B1959" i="1"/>
  <c r="C1868" i="1"/>
  <c r="D1688" i="1"/>
  <c r="C1599" i="1"/>
  <c r="B1419" i="1"/>
  <c r="C1959" i="1"/>
  <c r="B1868" i="1"/>
  <c r="D1779" i="1"/>
  <c r="C1688" i="1"/>
  <c r="D1690" i="1"/>
  <c r="D1600" i="1"/>
  <c r="D1419" i="1"/>
  <c r="D1418" i="1"/>
  <c r="D1328" i="1"/>
  <c r="D1327" i="1"/>
  <c r="D1867" i="1"/>
  <c r="C1779" i="1"/>
  <c r="D1778" i="1"/>
  <c r="B1688" i="1"/>
  <c r="C1690" i="1"/>
  <c r="C1600" i="1"/>
  <c r="D1509" i="1"/>
  <c r="C1418" i="1"/>
  <c r="D1420" i="1"/>
  <c r="C1328" i="1"/>
  <c r="B1327" i="1"/>
  <c r="D2050" i="1"/>
  <c r="D1958" i="1"/>
  <c r="B1867" i="1"/>
  <c r="B1779" i="1"/>
  <c r="C1778" i="1"/>
  <c r="B1690" i="1"/>
  <c r="B1600" i="1"/>
  <c r="B2228" i="1"/>
  <c r="C2138" i="1"/>
  <c r="B1778" i="1"/>
  <c r="D1689" i="1"/>
  <c r="B1507" i="1"/>
  <c r="D1508" i="1"/>
  <c r="B1509" i="1"/>
  <c r="B1417" i="1"/>
  <c r="B1420" i="1"/>
  <c r="B1240" i="1"/>
  <c r="D1870" i="1"/>
  <c r="D1780" i="1"/>
  <c r="D1777" i="1"/>
  <c r="B1689" i="1"/>
  <c r="D1598" i="1"/>
  <c r="D1507" i="1"/>
  <c r="C1508" i="1"/>
  <c r="D1510" i="1"/>
  <c r="D1417" i="1"/>
  <c r="D1330" i="1"/>
  <c r="D1329" i="1"/>
  <c r="C1870" i="1"/>
  <c r="C1780" i="1"/>
  <c r="B1777" i="1"/>
  <c r="C1689" i="1"/>
  <c r="D1687" i="1"/>
  <c r="C1598" i="1"/>
  <c r="D1597" i="1"/>
  <c r="B1599" i="1"/>
  <c r="B1508" i="1"/>
  <c r="C1510" i="1"/>
  <c r="C1330" i="1"/>
  <c r="C1329" i="1"/>
  <c r="C1239" i="1"/>
  <c r="D1059" i="1"/>
  <c r="B968" i="1"/>
  <c r="D967" i="1"/>
  <c r="C879" i="1"/>
  <c r="D878" i="1"/>
  <c r="C880" i="1"/>
  <c r="D788" i="1"/>
  <c r="D698" i="1"/>
  <c r="C699" i="1"/>
  <c r="D609" i="1"/>
  <c r="B1687" i="1"/>
  <c r="B1597" i="1"/>
  <c r="D1150" i="1"/>
  <c r="D1060" i="1"/>
  <c r="B967" i="1"/>
  <c r="C878" i="1"/>
  <c r="B880" i="1"/>
  <c r="C788" i="1"/>
  <c r="B697" i="1"/>
  <c r="C698" i="1"/>
  <c r="B699" i="1"/>
  <c r="C609" i="1"/>
  <c r="D1868" i="1"/>
  <c r="B1330" i="1"/>
  <c r="C1150" i="1"/>
  <c r="C1060" i="1"/>
  <c r="B878" i="1"/>
  <c r="B788" i="1"/>
  <c r="D697" i="1"/>
  <c r="B698" i="1"/>
  <c r="D699" i="1"/>
  <c r="C1509" i="1"/>
  <c r="B1418" i="1"/>
  <c r="B1328" i="1"/>
  <c r="B1149" i="1"/>
  <c r="B1150" i="1"/>
  <c r="D1148" i="1"/>
  <c r="B1060" i="1"/>
  <c r="B1780" i="1"/>
  <c r="B1329" i="1"/>
  <c r="C1149" i="1"/>
  <c r="C1148" i="1"/>
  <c r="D970" i="1"/>
  <c r="D969" i="1"/>
  <c r="B877" i="1"/>
  <c r="C790" i="1"/>
  <c r="C700" i="1"/>
  <c r="D2229" i="1"/>
  <c r="B1510" i="1"/>
  <c r="C1419" i="1"/>
  <c r="D1240" i="1"/>
  <c r="C1238" i="1"/>
  <c r="B1239" i="1"/>
  <c r="B1237" i="1"/>
  <c r="D1147" i="1"/>
  <c r="C1058" i="1"/>
  <c r="D1057" i="1"/>
  <c r="B1059" i="1"/>
  <c r="D968" i="1"/>
  <c r="B970" i="1"/>
  <c r="B969" i="1"/>
  <c r="B879" i="1"/>
  <c r="B1598" i="1"/>
  <c r="C1420" i="1"/>
  <c r="C1240" i="1"/>
  <c r="B1238" i="1"/>
  <c r="D1239" i="1"/>
  <c r="D1237" i="1"/>
  <c r="B1058" i="1"/>
  <c r="C1059" i="1"/>
  <c r="C968" i="1"/>
  <c r="D879" i="1"/>
  <c r="D880" i="1"/>
  <c r="C969" i="1"/>
  <c r="B790" i="1"/>
  <c r="B608" i="1"/>
  <c r="C518" i="1"/>
  <c r="C428" i="1"/>
  <c r="D427" i="1"/>
  <c r="D337" i="1"/>
  <c r="B249" i="1"/>
  <c r="C248" i="1"/>
  <c r="B250" i="1"/>
  <c r="D1058" i="1"/>
  <c r="B518" i="1"/>
  <c r="B428" i="1"/>
  <c r="D430" i="1"/>
  <c r="B427" i="1"/>
  <c r="B248" i="1"/>
  <c r="B1870" i="1"/>
  <c r="D520" i="1"/>
  <c r="D1149" i="1"/>
  <c r="B1057" i="1"/>
  <c r="D607" i="1"/>
  <c r="D519" i="1"/>
  <c r="C429" i="1"/>
  <c r="C430" i="1"/>
  <c r="D340" i="1"/>
  <c r="B607" i="1"/>
  <c r="D517" i="1"/>
  <c r="B519" i="1"/>
  <c r="D429" i="1"/>
  <c r="B430" i="1"/>
  <c r="C340" i="1"/>
  <c r="D1238" i="1"/>
  <c r="C338" i="1"/>
  <c r="C970" i="1"/>
  <c r="D877" i="1"/>
  <c r="B517" i="1"/>
  <c r="C519" i="1"/>
  <c r="B429" i="1"/>
  <c r="D339" i="1"/>
  <c r="D338" i="1"/>
  <c r="B340" i="1"/>
  <c r="D610" i="1"/>
  <c r="D1599" i="1"/>
  <c r="B1147" i="1"/>
  <c r="D700" i="1"/>
  <c r="B609" i="1"/>
  <c r="D608" i="1"/>
  <c r="C610" i="1"/>
  <c r="C520" i="1"/>
  <c r="B339" i="1"/>
  <c r="B338" i="1"/>
  <c r="D247" i="1"/>
  <c r="C249" i="1"/>
  <c r="D250" i="1"/>
  <c r="C339" i="1"/>
  <c r="B1148" i="1"/>
  <c r="D790" i="1"/>
  <c r="B700" i="1"/>
  <c r="C608" i="1"/>
  <c r="B610" i="1"/>
  <c r="D518" i="1"/>
  <c r="B520" i="1"/>
  <c r="D428" i="1"/>
  <c r="B337" i="1"/>
  <c r="B247" i="1"/>
  <c r="D249" i="1"/>
  <c r="D248" i="1"/>
  <c r="C250" i="1"/>
  <c r="C2047" i="1"/>
  <c r="T76" i="2"/>
  <c r="D3080" i="1"/>
  <c r="E3079" i="1"/>
  <c r="E2990" i="1"/>
  <c r="E1189" i="1"/>
  <c r="E1100" i="1"/>
  <c r="E738" i="1"/>
  <c r="D3079" i="1"/>
  <c r="F3080" i="1"/>
  <c r="F1190" i="1"/>
  <c r="E740" i="1"/>
  <c r="H1999" i="1"/>
  <c r="G738" i="1"/>
  <c r="E3080" i="1"/>
  <c r="D740" i="1"/>
  <c r="F738" i="1"/>
  <c r="D738" i="1"/>
  <c r="D3800" i="1"/>
  <c r="E3800" i="1"/>
  <c r="E2989" i="1"/>
  <c r="F740" i="1"/>
  <c r="D1099" i="1"/>
  <c r="H1101" i="1"/>
  <c r="F3800" i="1"/>
  <c r="F2990" i="1"/>
  <c r="D1190" i="1"/>
  <c r="D1189" i="1"/>
  <c r="D1100" i="1"/>
  <c r="D2990" i="1"/>
  <c r="D1999" i="1"/>
  <c r="E1999" i="1"/>
  <c r="E1190" i="1"/>
  <c r="F1101" i="1"/>
  <c r="D3078" i="1"/>
  <c r="D2989" i="1"/>
  <c r="E1099" i="1"/>
  <c r="H3800" i="1"/>
  <c r="G3080" i="1"/>
  <c r="G3078" i="1"/>
  <c r="E3978" i="1"/>
  <c r="F2989" i="1"/>
  <c r="H1099" i="1"/>
  <c r="H3080" i="1"/>
  <c r="F3078" i="1"/>
  <c r="D3978" i="1"/>
  <c r="G3980" i="1"/>
  <c r="H2989" i="1"/>
  <c r="G1099" i="1"/>
  <c r="D3798" i="1"/>
  <c r="G740" i="1"/>
  <c r="F3979" i="1"/>
  <c r="F3978" i="1"/>
  <c r="F3980" i="1"/>
  <c r="E3889" i="1"/>
  <c r="D3799" i="1"/>
  <c r="G2989" i="1"/>
  <c r="F1099" i="1"/>
  <c r="G3798" i="1"/>
  <c r="H740" i="1"/>
  <c r="E3979" i="1"/>
  <c r="G3978" i="1"/>
  <c r="E3980" i="1"/>
  <c r="E3888" i="1"/>
  <c r="G3890" i="1"/>
  <c r="D3889" i="1"/>
  <c r="H3799" i="1"/>
  <c r="F1999" i="1"/>
  <c r="F3798" i="1"/>
  <c r="H3801" i="1"/>
  <c r="F1100" i="1"/>
  <c r="F1189" i="1"/>
  <c r="D3979" i="1"/>
  <c r="D3980" i="1"/>
  <c r="D3888" i="1"/>
  <c r="H3891" i="1"/>
  <c r="F3890" i="1"/>
  <c r="G3889" i="1"/>
  <c r="H2990" i="1"/>
  <c r="G1190" i="1"/>
  <c r="H1100" i="1"/>
  <c r="H3079" i="1"/>
  <c r="G1189" i="1"/>
  <c r="H3979" i="1"/>
  <c r="G3888" i="1"/>
  <c r="H1190" i="1"/>
  <c r="G3800" i="1"/>
  <c r="G3079" i="1"/>
  <c r="E3078" i="1"/>
  <c r="H3890" i="1"/>
  <c r="F3799" i="1"/>
  <c r="F3079" i="1"/>
  <c r="H3981" i="1"/>
  <c r="G3799" i="1"/>
  <c r="D3708" i="1"/>
  <c r="F3619" i="1"/>
  <c r="E3620" i="1"/>
  <c r="D3618" i="1"/>
  <c r="H3531" i="1"/>
  <c r="D3529" i="1"/>
  <c r="G2990" i="1"/>
  <c r="G1100" i="1"/>
  <c r="H1189" i="1"/>
  <c r="H3980" i="1"/>
  <c r="G3710" i="1"/>
  <c r="G3708" i="1"/>
  <c r="H3621" i="1"/>
  <c r="G3619" i="1"/>
  <c r="D3620" i="1"/>
  <c r="G3618" i="1"/>
  <c r="H3529" i="1"/>
  <c r="G3528" i="1"/>
  <c r="H3440" i="1"/>
  <c r="G3439" i="1"/>
  <c r="F3710" i="1"/>
  <c r="F3708" i="1"/>
  <c r="E3619" i="1"/>
  <c r="F3618" i="1"/>
  <c r="G3529" i="1"/>
  <c r="E3710" i="1"/>
  <c r="F3709" i="1"/>
  <c r="D3619" i="1"/>
  <c r="F3889" i="1"/>
  <c r="D3710" i="1"/>
  <c r="E3709" i="1"/>
  <c r="H3619" i="1"/>
  <c r="G3530" i="1"/>
  <c r="G1999" i="1"/>
  <c r="F3888" i="1"/>
  <c r="E3890" i="1"/>
  <c r="H3889" i="1"/>
  <c r="H3711" i="1"/>
  <c r="H3710" i="1"/>
  <c r="D3709" i="1"/>
  <c r="G3620" i="1"/>
  <c r="F3530" i="1"/>
  <c r="G3440" i="1"/>
  <c r="E3438" i="1"/>
  <c r="F3439" i="1"/>
  <c r="E3798" i="1"/>
  <c r="G3979" i="1"/>
  <c r="D3890" i="1"/>
  <c r="H3709" i="1"/>
  <c r="H3620" i="1"/>
  <c r="F3529" i="1"/>
  <c r="E3530" i="1"/>
  <c r="E3528" i="1"/>
  <c r="E3799" i="1"/>
  <c r="G3709" i="1"/>
  <c r="F3440" i="1"/>
  <c r="F3438" i="1"/>
  <c r="E3349" i="1"/>
  <c r="H3261" i="1"/>
  <c r="G3259" i="1"/>
  <c r="E3708" i="1"/>
  <c r="F3620" i="1"/>
  <c r="H3530" i="1"/>
  <c r="E3440" i="1"/>
  <c r="G3438" i="1"/>
  <c r="G3350" i="1"/>
  <c r="D3349" i="1"/>
  <c r="E3348" i="1"/>
  <c r="E3618" i="1"/>
  <c r="D3530" i="1"/>
  <c r="D3440" i="1"/>
  <c r="H3441" i="1"/>
  <c r="F3350" i="1"/>
  <c r="H3349" i="1"/>
  <c r="D3348" i="1"/>
  <c r="E3258" i="1"/>
  <c r="E3350" i="1"/>
  <c r="G3349" i="1"/>
  <c r="G3348" i="1"/>
  <c r="G3260" i="1"/>
  <c r="D3258" i="1"/>
  <c r="E3529" i="1"/>
  <c r="D3528" i="1"/>
  <c r="E3439" i="1"/>
  <c r="D3350" i="1"/>
  <c r="F3528" i="1"/>
  <c r="D3439" i="1"/>
  <c r="H3350" i="1"/>
  <c r="E3260" i="1"/>
  <c r="E3259" i="1"/>
  <c r="F3258" i="1"/>
  <c r="D3168" i="1"/>
  <c r="H3439" i="1"/>
  <c r="F3349" i="1"/>
  <c r="D3260" i="1"/>
  <c r="G3258" i="1"/>
  <c r="E3169" i="1"/>
  <c r="G2988" i="1"/>
  <c r="H3260" i="1"/>
  <c r="D3169" i="1"/>
  <c r="H3081" i="1"/>
  <c r="F2988" i="1"/>
  <c r="D2899" i="1"/>
  <c r="G2900" i="1"/>
  <c r="E2898" i="1"/>
  <c r="F3259" i="1"/>
  <c r="E3168" i="1"/>
  <c r="G3170" i="1"/>
  <c r="H3169" i="1"/>
  <c r="D3259" i="1"/>
  <c r="F3168" i="1"/>
  <c r="F3170" i="1"/>
  <c r="E2900" i="1"/>
  <c r="H3259" i="1"/>
  <c r="G3168" i="1"/>
  <c r="H3170" i="1"/>
  <c r="H2991" i="1"/>
  <c r="D2900" i="1"/>
  <c r="H3351" i="1"/>
  <c r="E3170" i="1"/>
  <c r="H2901" i="1"/>
  <c r="F2899" i="1"/>
  <c r="H2900" i="1"/>
  <c r="H3171" i="1"/>
  <c r="D3170" i="1"/>
  <c r="F3169" i="1"/>
  <c r="E2988" i="1"/>
  <c r="G2901" i="1"/>
  <c r="H2899" i="1"/>
  <c r="D3438" i="1"/>
  <c r="D2988" i="1"/>
  <c r="G2898" i="1"/>
  <c r="H2811" i="1"/>
  <c r="D2810" i="1"/>
  <c r="G2808" i="1"/>
  <c r="F2629" i="1"/>
  <c r="F2630" i="1"/>
  <c r="F3260" i="1"/>
  <c r="G2899" i="1"/>
  <c r="F2900" i="1"/>
  <c r="F2808" i="1"/>
  <c r="H2721" i="1"/>
  <c r="E2629" i="1"/>
  <c r="H2630" i="1"/>
  <c r="E2899" i="1"/>
  <c r="F2809" i="1"/>
  <c r="G2721" i="1"/>
  <c r="G2720" i="1"/>
  <c r="F2719" i="1"/>
  <c r="H2631" i="1"/>
  <c r="D2629" i="1"/>
  <c r="E2630" i="1"/>
  <c r="F3348" i="1"/>
  <c r="G3169" i="1"/>
  <c r="E2809" i="1"/>
  <c r="F2720" i="1"/>
  <c r="E2719" i="1"/>
  <c r="G2629" i="1"/>
  <c r="D2630" i="1"/>
  <c r="H2541" i="1"/>
  <c r="D2809" i="1"/>
  <c r="G2810" i="1"/>
  <c r="E2718" i="1"/>
  <c r="E2720" i="1"/>
  <c r="D2719" i="1"/>
  <c r="E2628" i="1"/>
  <c r="H2629" i="1"/>
  <c r="G2541" i="1"/>
  <c r="H2809" i="1"/>
  <c r="H2810" i="1"/>
  <c r="D2718" i="1"/>
  <c r="H2720" i="1"/>
  <c r="G2719" i="1"/>
  <c r="D2628" i="1"/>
  <c r="F2541" i="1"/>
  <c r="D2898" i="1"/>
  <c r="G2809" i="1"/>
  <c r="F2810" i="1"/>
  <c r="E2808" i="1"/>
  <c r="G2718" i="1"/>
  <c r="D2720" i="1"/>
  <c r="H2719" i="1"/>
  <c r="F2628" i="1"/>
  <c r="F2539" i="1"/>
  <c r="F2451" i="1"/>
  <c r="E2449" i="1"/>
  <c r="G2358" i="1"/>
  <c r="G2271" i="1"/>
  <c r="E2269" i="1"/>
  <c r="H2270" i="1"/>
  <c r="F2090" i="1"/>
  <c r="D1998" i="1"/>
  <c r="H2000" i="1"/>
  <c r="G2539" i="1"/>
  <c r="H2449" i="1"/>
  <c r="D2269" i="1"/>
  <c r="G2628" i="1"/>
  <c r="E2539" i="1"/>
  <c r="E2538" i="1"/>
  <c r="G2450" i="1"/>
  <c r="E2448" i="1"/>
  <c r="D2449" i="1"/>
  <c r="F2359" i="1"/>
  <c r="H2269" i="1"/>
  <c r="G2630" i="1"/>
  <c r="G2540" i="1"/>
  <c r="D2539" i="1"/>
  <c r="D2538" i="1"/>
  <c r="F2450" i="1"/>
  <c r="G2448" i="1"/>
  <c r="G2359" i="1"/>
  <c r="G2360" i="1"/>
  <c r="F2898" i="1"/>
  <c r="E2810" i="1"/>
  <c r="F2540" i="1"/>
  <c r="H2539" i="1"/>
  <c r="F2538" i="1"/>
  <c r="E2450" i="1"/>
  <c r="D2448" i="1"/>
  <c r="E2359" i="1"/>
  <c r="E2360" i="1"/>
  <c r="G2270" i="1"/>
  <c r="D2268" i="1"/>
  <c r="H2181" i="1"/>
  <c r="E2179" i="1"/>
  <c r="E2178" i="1"/>
  <c r="F2180" i="1"/>
  <c r="E2089" i="1"/>
  <c r="D2088" i="1"/>
  <c r="D2808" i="1"/>
  <c r="E2540" i="1"/>
  <c r="G2538" i="1"/>
  <c r="D2450" i="1"/>
  <c r="F2448" i="1"/>
  <c r="D2359" i="1"/>
  <c r="F2360" i="1"/>
  <c r="E2358" i="1"/>
  <c r="F2270" i="1"/>
  <c r="G2268" i="1"/>
  <c r="D2179" i="1"/>
  <c r="D2178" i="1"/>
  <c r="E2180" i="1"/>
  <c r="D2089" i="1"/>
  <c r="F2088" i="1"/>
  <c r="D2540" i="1"/>
  <c r="H2451" i="1"/>
  <c r="H2450" i="1"/>
  <c r="F2449" i="1"/>
  <c r="H2359" i="1"/>
  <c r="H2360" i="1"/>
  <c r="D2358" i="1"/>
  <c r="H2271" i="1"/>
  <c r="E2270" i="1"/>
  <c r="F2268" i="1"/>
  <c r="H2179" i="1"/>
  <c r="G2178" i="1"/>
  <c r="D2180" i="1"/>
  <c r="H2089" i="1"/>
  <c r="G2090" i="1"/>
  <c r="G2088" i="1"/>
  <c r="H2001" i="1"/>
  <c r="E1998" i="1"/>
  <c r="G2000" i="1"/>
  <c r="H2540" i="1"/>
  <c r="D2360" i="1"/>
  <c r="F2179" i="1"/>
  <c r="G2180" i="1"/>
  <c r="E2088" i="1"/>
  <c r="G1909" i="1"/>
  <c r="E1908" i="1"/>
  <c r="H1910" i="1"/>
  <c r="F2718" i="1"/>
  <c r="F2358" i="1"/>
  <c r="D2270" i="1"/>
  <c r="G2179" i="1"/>
  <c r="H2180" i="1"/>
  <c r="H2090" i="1"/>
  <c r="F2000" i="1"/>
  <c r="H1911" i="1"/>
  <c r="H1909" i="1"/>
  <c r="D1908" i="1"/>
  <c r="D1818" i="1"/>
  <c r="E2090" i="1"/>
  <c r="E2000" i="1"/>
  <c r="G1908" i="1"/>
  <c r="F1818" i="1"/>
  <c r="F2269" i="1"/>
  <c r="F2089" i="1"/>
  <c r="D2090" i="1"/>
  <c r="D2000" i="1"/>
  <c r="G2449" i="1"/>
  <c r="H2361" i="1"/>
  <c r="G2269" i="1"/>
  <c r="H2091" i="1"/>
  <c r="G2089" i="1"/>
  <c r="D1911" i="1"/>
  <c r="G1910" i="1"/>
  <c r="E2268" i="1"/>
  <c r="G1998" i="1"/>
  <c r="E1909" i="1"/>
  <c r="E1910" i="1"/>
  <c r="H1821" i="1"/>
  <c r="D1819" i="1"/>
  <c r="D2001" i="1"/>
  <c r="D1909" i="1"/>
  <c r="D1910" i="1"/>
  <c r="G1819" i="1"/>
  <c r="F2178" i="1"/>
  <c r="G2001" i="1"/>
  <c r="H1819" i="1"/>
  <c r="G1820" i="1"/>
  <c r="G1730" i="1"/>
  <c r="G1550" i="1"/>
  <c r="H1549" i="1"/>
  <c r="E1458" i="1"/>
  <c r="F1369" i="1"/>
  <c r="D1370" i="1"/>
  <c r="F1278" i="1"/>
  <c r="F1998" i="1"/>
  <c r="F1820" i="1"/>
  <c r="F1730" i="1"/>
  <c r="F1639" i="1"/>
  <c r="G1640" i="1"/>
  <c r="E1638" i="1"/>
  <c r="F1550" i="1"/>
  <c r="D1458" i="1"/>
  <c r="G1369" i="1"/>
  <c r="E1368" i="1"/>
  <c r="G1280" i="1"/>
  <c r="E1279" i="1"/>
  <c r="E1820" i="1"/>
  <c r="E1730" i="1"/>
  <c r="G1639" i="1"/>
  <c r="F1640" i="1"/>
  <c r="D1638" i="1"/>
  <c r="E1548" i="1"/>
  <c r="H1550" i="1"/>
  <c r="F1459" i="1"/>
  <c r="F1458" i="1"/>
  <c r="E1369" i="1"/>
  <c r="F1368" i="1"/>
  <c r="F1280" i="1"/>
  <c r="D1820" i="1"/>
  <c r="H1731" i="1"/>
  <c r="F1729" i="1"/>
  <c r="D1730" i="1"/>
  <c r="E1639" i="1"/>
  <c r="E1640" i="1"/>
  <c r="F1638" i="1"/>
  <c r="D1548" i="1"/>
  <c r="E1550" i="1"/>
  <c r="H1461" i="1"/>
  <c r="F1908" i="1"/>
  <c r="E1818" i="1"/>
  <c r="H1820" i="1"/>
  <c r="G1731" i="1"/>
  <c r="E1729" i="1"/>
  <c r="H1730" i="1"/>
  <c r="E1728" i="1"/>
  <c r="D1639" i="1"/>
  <c r="H1641" i="1"/>
  <c r="D1640" i="1"/>
  <c r="G1638" i="1"/>
  <c r="F1548" i="1"/>
  <c r="H1551" i="1"/>
  <c r="D1550" i="1"/>
  <c r="F1549" i="1"/>
  <c r="E1459" i="1"/>
  <c r="F1460" i="1"/>
  <c r="H1369" i="1"/>
  <c r="G1370" i="1"/>
  <c r="G1368" i="1"/>
  <c r="D1280" i="1"/>
  <c r="G1279" i="1"/>
  <c r="F1910" i="1"/>
  <c r="G1818" i="1"/>
  <c r="F1731" i="1"/>
  <c r="D1729" i="1"/>
  <c r="D1728" i="1"/>
  <c r="H1639" i="1"/>
  <c r="G1641" i="1"/>
  <c r="H1640" i="1"/>
  <c r="G1548" i="1"/>
  <c r="G1551" i="1"/>
  <c r="E1549" i="1"/>
  <c r="D1459" i="1"/>
  <c r="E1460" i="1"/>
  <c r="H1371" i="1"/>
  <c r="H1370" i="1"/>
  <c r="E1278" i="1"/>
  <c r="H1280" i="1"/>
  <c r="F1819" i="1"/>
  <c r="H1729" i="1"/>
  <c r="G1728" i="1"/>
  <c r="G1549" i="1"/>
  <c r="H1459" i="1"/>
  <c r="H1460" i="1"/>
  <c r="G1371" i="1"/>
  <c r="F1370" i="1"/>
  <c r="D1278" i="1"/>
  <c r="D1460" i="1"/>
  <c r="G1278" i="1"/>
  <c r="E1188" i="1"/>
  <c r="D1098" i="1"/>
  <c r="F1008" i="1"/>
  <c r="F1010" i="1"/>
  <c r="G1009" i="1"/>
  <c r="G919" i="1"/>
  <c r="D831" i="1"/>
  <c r="G828" i="1"/>
  <c r="G651" i="1"/>
  <c r="G648" i="1"/>
  <c r="F650" i="1"/>
  <c r="E1819" i="1"/>
  <c r="D1369" i="1"/>
  <c r="E1280" i="1"/>
  <c r="H1191" i="1"/>
  <c r="D1188" i="1"/>
  <c r="E1098" i="1"/>
  <c r="D1010" i="1"/>
  <c r="D918" i="1"/>
  <c r="F919" i="1"/>
  <c r="E650" i="1"/>
  <c r="F1909" i="1"/>
  <c r="G1729" i="1"/>
  <c r="G1188" i="1"/>
  <c r="F1098" i="1"/>
  <c r="H1010" i="1"/>
  <c r="F918" i="1"/>
  <c r="D919" i="1"/>
  <c r="F829" i="1"/>
  <c r="H741" i="1"/>
  <c r="D650" i="1"/>
  <c r="D1461" i="1"/>
  <c r="F1188" i="1"/>
  <c r="G1098" i="1"/>
  <c r="F920" i="1"/>
  <c r="E918" i="1"/>
  <c r="H919" i="1"/>
  <c r="D1549" i="1"/>
  <c r="E1370" i="1"/>
  <c r="F1009" i="1"/>
  <c r="E920" i="1"/>
  <c r="G918" i="1"/>
  <c r="H831" i="1"/>
  <c r="D829" i="1"/>
  <c r="F830" i="1"/>
  <c r="H739" i="1"/>
  <c r="E741" i="1"/>
  <c r="E649" i="1"/>
  <c r="F1728" i="1"/>
  <c r="D1279" i="1"/>
  <c r="D1008" i="1"/>
  <c r="G1010" i="1"/>
  <c r="E1009" i="1"/>
  <c r="H920" i="1"/>
  <c r="H921" i="1"/>
  <c r="F831" i="1"/>
  <c r="H829" i="1"/>
  <c r="D830" i="1"/>
  <c r="D828" i="1"/>
  <c r="G1459" i="1"/>
  <c r="G1460" i="1"/>
  <c r="G1458" i="1"/>
  <c r="H1279" i="1"/>
  <c r="G1008" i="1"/>
  <c r="H1011" i="1"/>
  <c r="E1010" i="1"/>
  <c r="H1009" i="1"/>
  <c r="G920" i="1"/>
  <c r="E919" i="1"/>
  <c r="E831" i="1"/>
  <c r="H830" i="1"/>
  <c r="F828" i="1"/>
  <c r="G739" i="1"/>
  <c r="H651" i="1"/>
  <c r="D648" i="1"/>
  <c r="H650" i="1"/>
  <c r="H649" i="1"/>
  <c r="D561" i="1"/>
  <c r="G831" i="1"/>
  <c r="G829" i="1"/>
  <c r="H560" i="1"/>
  <c r="E559" i="1"/>
  <c r="H381" i="1"/>
  <c r="F380" i="1"/>
  <c r="E379" i="1"/>
  <c r="E290" i="1"/>
  <c r="G291" i="1"/>
  <c r="D289" i="1"/>
  <c r="H201" i="1"/>
  <c r="G199" i="1"/>
  <c r="E198" i="1"/>
  <c r="G468" i="1"/>
  <c r="E470" i="1"/>
  <c r="G830" i="1"/>
  <c r="E648" i="1"/>
  <c r="F649" i="1"/>
  <c r="E560" i="1"/>
  <c r="D559" i="1"/>
  <c r="E380" i="1"/>
  <c r="D379" i="1"/>
  <c r="D290" i="1"/>
  <c r="F291" i="1"/>
  <c r="E288" i="1"/>
  <c r="G289" i="1"/>
  <c r="D198" i="1"/>
  <c r="F289" i="1"/>
  <c r="H1281" i="1"/>
  <c r="D920" i="1"/>
  <c r="E830" i="1"/>
  <c r="F648" i="1"/>
  <c r="D649" i="1"/>
  <c r="D560" i="1"/>
  <c r="G559" i="1"/>
  <c r="H471" i="1"/>
  <c r="E468" i="1"/>
  <c r="F469" i="1"/>
  <c r="F381" i="1"/>
  <c r="H380" i="1"/>
  <c r="G379" i="1"/>
  <c r="H290" i="1"/>
  <c r="D288" i="1"/>
  <c r="F201" i="1"/>
  <c r="G200" i="1"/>
  <c r="F198" i="1"/>
  <c r="G649" i="1"/>
  <c r="H561" i="1"/>
  <c r="H559" i="1"/>
  <c r="G471" i="1"/>
  <c r="D468" i="1"/>
  <c r="E469" i="1"/>
  <c r="G470" i="1"/>
  <c r="E378" i="1"/>
  <c r="D380" i="1"/>
  <c r="G288" i="1"/>
  <c r="E201" i="1"/>
  <c r="F200" i="1"/>
  <c r="G198" i="1"/>
  <c r="E1008" i="1"/>
  <c r="E739" i="1"/>
  <c r="G650" i="1"/>
  <c r="D558" i="1"/>
  <c r="G378" i="1"/>
  <c r="D1009" i="1"/>
  <c r="E828" i="1"/>
  <c r="F739" i="1"/>
  <c r="E558" i="1"/>
  <c r="F468" i="1"/>
  <c r="G469" i="1"/>
  <c r="F470" i="1"/>
  <c r="D378" i="1"/>
  <c r="F288" i="1"/>
  <c r="D201" i="1"/>
  <c r="F199" i="1"/>
  <c r="E200" i="1"/>
  <c r="F1279" i="1"/>
  <c r="D739" i="1"/>
  <c r="G560" i="1"/>
  <c r="F558" i="1"/>
  <c r="H469" i="1"/>
  <c r="D470" i="1"/>
  <c r="F378" i="1"/>
  <c r="F379" i="1"/>
  <c r="G290" i="1"/>
  <c r="E289" i="1"/>
  <c r="D199" i="1"/>
  <c r="H200" i="1"/>
  <c r="D469" i="1"/>
  <c r="D1368" i="1"/>
  <c r="E829" i="1"/>
  <c r="D741" i="1"/>
  <c r="F560" i="1"/>
  <c r="F559" i="1"/>
  <c r="G558" i="1"/>
  <c r="H470" i="1"/>
  <c r="G380" i="1"/>
  <c r="H379" i="1"/>
  <c r="F290" i="1"/>
  <c r="H291" i="1"/>
  <c r="H289" i="1"/>
  <c r="H199" i="1"/>
  <c r="D200" i="1"/>
  <c r="E199" i="1"/>
  <c r="H545" i="2"/>
  <c r="I545" i="2" s="1"/>
  <c r="E2033" i="1"/>
  <c r="D771" i="1"/>
  <c r="H2033" i="1"/>
  <c r="H771" i="1"/>
  <c r="F2033" i="1"/>
  <c r="G2033" i="1"/>
  <c r="E771" i="1"/>
  <c r="D4012" i="1"/>
  <c r="E4011" i="1"/>
  <c r="E4010" i="1"/>
  <c r="D3922" i="1"/>
  <c r="G771" i="1"/>
  <c r="G4012" i="1"/>
  <c r="D4011" i="1"/>
  <c r="G3922" i="1"/>
  <c r="H773" i="1"/>
  <c r="H1223" i="1"/>
  <c r="F771" i="1"/>
  <c r="H3833" i="1"/>
  <c r="H3113" i="1"/>
  <c r="H4012" i="1"/>
  <c r="F4011" i="1"/>
  <c r="H3922" i="1"/>
  <c r="E3921" i="1"/>
  <c r="F3920" i="1"/>
  <c r="E3830" i="1"/>
  <c r="E3831" i="1"/>
  <c r="F3832" i="1"/>
  <c r="H4011" i="1"/>
  <c r="D3921" i="1"/>
  <c r="G3830" i="1"/>
  <c r="D3831" i="1"/>
  <c r="E3832" i="1"/>
  <c r="G4011" i="1"/>
  <c r="H3921" i="1"/>
  <c r="F3830" i="1"/>
  <c r="F3831" i="1"/>
  <c r="G3832" i="1"/>
  <c r="F4012" i="1"/>
  <c r="G4010" i="1"/>
  <c r="H4013" i="1"/>
  <c r="F3922" i="1"/>
  <c r="G3921" i="1"/>
  <c r="E4012" i="1"/>
  <c r="F4010" i="1"/>
  <c r="E3922" i="1"/>
  <c r="D3920" i="1"/>
  <c r="G3920" i="1"/>
  <c r="D3830" i="1"/>
  <c r="F3740" i="1"/>
  <c r="G3741" i="1"/>
  <c r="D3652" i="1"/>
  <c r="F3651" i="1"/>
  <c r="H3653" i="1"/>
  <c r="E3920" i="1"/>
  <c r="F3742" i="1"/>
  <c r="E3740" i="1"/>
  <c r="F3741" i="1"/>
  <c r="H3652" i="1"/>
  <c r="H3651" i="1"/>
  <c r="F3562" i="1"/>
  <c r="D3832" i="1"/>
  <c r="E3742" i="1"/>
  <c r="G3740" i="1"/>
  <c r="G3651" i="1"/>
  <c r="D3560" i="1"/>
  <c r="H3563" i="1"/>
  <c r="H3023" i="1"/>
  <c r="H3832" i="1"/>
  <c r="D3742" i="1"/>
  <c r="D3650" i="1"/>
  <c r="E3560" i="1"/>
  <c r="D3562" i="1"/>
  <c r="D3561" i="1"/>
  <c r="H3742" i="1"/>
  <c r="E3650" i="1"/>
  <c r="G3560" i="1"/>
  <c r="G3562" i="1"/>
  <c r="H3831" i="1"/>
  <c r="G3742" i="1"/>
  <c r="E3741" i="1"/>
  <c r="F3652" i="1"/>
  <c r="G3650" i="1"/>
  <c r="F3560" i="1"/>
  <c r="H3562" i="1"/>
  <c r="H3561" i="1"/>
  <c r="G3831" i="1"/>
  <c r="H3743" i="1"/>
  <c r="D3741" i="1"/>
  <c r="G3652" i="1"/>
  <c r="E3651" i="1"/>
  <c r="F3650" i="1"/>
  <c r="D3740" i="1"/>
  <c r="D3472" i="1"/>
  <c r="E3382" i="1"/>
  <c r="F3381" i="1"/>
  <c r="H3293" i="1"/>
  <c r="D3292" i="1"/>
  <c r="F3921" i="1"/>
  <c r="G3472" i="1"/>
  <c r="E3471" i="1"/>
  <c r="D3382" i="1"/>
  <c r="H3292" i="1"/>
  <c r="E3202" i="1"/>
  <c r="H3203" i="1"/>
  <c r="G3200" i="1"/>
  <c r="H3741" i="1"/>
  <c r="H3472" i="1"/>
  <c r="D3471" i="1"/>
  <c r="H3473" i="1"/>
  <c r="H3383" i="1"/>
  <c r="H3382" i="1"/>
  <c r="G3292" i="1"/>
  <c r="E3291" i="1"/>
  <c r="H3923" i="1"/>
  <c r="D3651" i="1"/>
  <c r="E3562" i="1"/>
  <c r="D3470" i="1"/>
  <c r="H3471" i="1"/>
  <c r="G3382" i="1"/>
  <c r="D3380" i="1"/>
  <c r="D3290" i="1"/>
  <c r="D3291" i="1"/>
  <c r="G3202" i="1"/>
  <c r="F3200" i="1"/>
  <c r="E3561" i="1"/>
  <c r="G3470" i="1"/>
  <c r="G3471" i="1"/>
  <c r="E3381" i="1"/>
  <c r="F3561" i="1"/>
  <c r="E3470" i="1"/>
  <c r="F3471" i="1"/>
  <c r="D3381" i="1"/>
  <c r="F3380" i="1"/>
  <c r="F3290" i="1"/>
  <c r="G3291" i="1"/>
  <c r="D3201" i="1"/>
  <c r="G3561" i="1"/>
  <c r="H3381" i="1"/>
  <c r="G3380" i="1"/>
  <c r="F3292" i="1"/>
  <c r="G3201" i="1"/>
  <c r="D3110" i="1"/>
  <c r="D3021" i="1"/>
  <c r="H2932" i="1"/>
  <c r="G3381" i="1"/>
  <c r="E3380" i="1"/>
  <c r="E3292" i="1"/>
  <c r="G3110" i="1"/>
  <c r="E3111" i="1"/>
  <c r="G3021" i="1"/>
  <c r="G2932" i="1"/>
  <c r="E3652" i="1"/>
  <c r="F3472" i="1"/>
  <c r="G3290" i="1"/>
  <c r="F3202" i="1"/>
  <c r="F3110" i="1"/>
  <c r="D3111" i="1"/>
  <c r="H3021" i="1"/>
  <c r="F3022" i="1"/>
  <c r="E3472" i="1"/>
  <c r="E3290" i="1"/>
  <c r="D3202" i="1"/>
  <c r="E3110" i="1"/>
  <c r="F3111" i="1"/>
  <c r="F3112" i="1"/>
  <c r="F3021" i="1"/>
  <c r="E3022" i="1"/>
  <c r="E2931" i="1"/>
  <c r="F2930" i="1"/>
  <c r="F3470" i="1"/>
  <c r="H3202" i="1"/>
  <c r="D3200" i="1"/>
  <c r="H3111" i="1"/>
  <c r="E3112" i="1"/>
  <c r="D3022" i="1"/>
  <c r="D3020" i="1"/>
  <c r="D2931" i="1"/>
  <c r="G2930" i="1"/>
  <c r="D4010" i="1"/>
  <c r="E3201" i="1"/>
  <c r="E3200" i="1"/>
  <c r="G3111" i="1"/>
  <c r="D3112" i="1"/>
  <c r="G3022" i="1"/>
  <c r="E3020" i="1"/>
  <c r="F2932" i="1"/>
  <c r="G2931" i="1"/>
  <c r="E2930" i="1"/>
  <c r="H3291" i="1"/>
  <c r="H3201" i="1"/>
  <c r="G3112" i="1"/>
  <c r="H3022" i="1"/>
  <c r="G3020" i="1"/>
  <c r="E2932" i="1"/>
  <c r="H2931" i="1"/>
  <c r="F3291" i="1"/>
  <c r="F2931" i="1"/>
  <c r="F2840" i="1"/>
  <c r="G2750" i="1"/>
  <c r="F2752" i="1"/>
  <c r="E2662" i="1"/>
  <c r="H2933" i="1"/>
  <c r="H2843" i="1"/>
  <c r="E2841" i="1"/>
  <c r="G2840" i="1"/>
  <c r="E2751" i="1"/>
  <c r="F2750" i="1"/>
  <c r="G2752" i="1"/>
  <c r="D2662" i="1"/>
  <c r="D2660" i="1"/>
  <c r="F2571" i="1"/>
  <c r="F3201" i="1"/>
  <c r="F3020" i="1"/>
  <c r="G2933" i="1"/>
  <c r="D2841" i="1"/>
  <c r="F2751" i="1"/>
  <c r="E2752" i="1"/>
  <c r="H2662" i="1"/>
  <c r="E2660" i="1"/>
  <c r="D2932" i="1"/>
  <c r="F2842" i="1"/>
  <c r="G2841" i="1"/>
  <c r="D2751" i="1"/>
  <c r="D2752" i="1"/>
  <c r="G2662" i="1"/>
  <c r="E2661" i="1"/>
  <c r="G2660" i="1"/>
  <c r="H2571" i="1"/>
  <c r="E3021" i="1"/>
  <c r="E2842" i="1"/>
  <c r="F2841" i="1"/>
  <c r="H2751" i="1"/>
  <c r="H2752" i="1"/>
  <c r="D2661" i="1"/>
  <c r="F2660" i="1"/>
  <c r="H2663" i="1"/>
  <c r="G2571" i="1"/>
  <c r="F3382" i="1"/>
  <c r="D2930" i="1"/>
  <c r="G2842" i="1"/>
  <c r="H2841" i="1"/>
  <c r="G2751" i="1"/>
  <c r="H2753" i="1"/>
  <c r="F2661" i="1"/>
  <c r="H3112" i="1"/>
  <c r="D2842" i="1"/>
  <c r="D2840" i="1"/>
  <c r="D2750" i="1"/>
  <c r="H2661" i="1"/>
  <c r="H2842" i="1"/>
  <c r="G2661" i="1"/>
  <c r="D2572" i="1"/>
  <c r="H2482" i="1"/>
  <c r="F2481" i="1"/>
  <c r="E2391" i="1"/>
  <c r="F2392" i="1"/>
  <c r="G2300" i="1"/>
  <c r="H2213" i="1"/>
  <c r="H2212" i="1"/>
  <c r="D2211" i="1"/>
  <c r="D2120" i="1"/>
  <c r="H2123" i="1"/>
  <c r="D2030" i="1"/>
  <c r="G2032" i="1"/>
  <c r="G1940" i="1"/>
  <c r="E2750" i="1"/>
  <c r="G2572" i="1"/>
  <c r="H2483" i="1"/>
  <c r="D2481" i="1"/>
  <c r="D2391" i="1"/>
  <c r="E2392" i="1"/>
  <c r="F2300" i="1"/>
  <c r="D2570" i="1"/>
  <c r="H2572" i="1"/>
  <c r="H2573" i="1"/>
  <c r="H2481" i="1"/>
  <c r="H2391" i="1"/>
  <c r="D2392" i="1"/>
  <c r="H2303" i="1"/>
  <c r="E2301" i="1"/>
  <c r="E2300" i="1"/>
  <c r="E2302" i="1"/>
  <c r="E2570" i="1"/>
  <c r="G2481" i="1"/>
  <c r="G2391" i="1"/>
  <c r="F2662" i="1"/>
  <c r="G2570" i="1"/>
  <c r="F2573" i="1"/>
  <c r="F2482" i="1"/>
  <c r="D2480" i="1"/>
  <c r="F2391" i="1"/>
  <c r="G2390" i="1"/>
  <c r="G2392" i="1"/>
  <c r="H2301" i="1"/>
  <c r="H2302" i="1"/>
  <c r="D2210" i="1"/>
  <c r="D2121" i="1"/>
  <c r="E2122" i="1"/>
  <c r="D2031" i="1"/>
  <c r="F2032" i="1"/>
  <c r="H1941" i="1"/>
  <c r="E2840" i="1"/>
  <c r="F2570" i="1"/>
  <c r="E2482" i="1"/>
  <c r="E2480" i="1"/>
  <c r="F2390" i="1"/>
  <c r="G2301" i="1"/>
  <c r="G2302" i="1"/>
  <c r="F2212" i="1"/>
  <c r="G2210" i="1"/>
  <c r="F2121" i="1"/>
  <c r="G2122" i="1"/>
  <c r="H2031" i="1"/>
  <c r="E2032" i="1"/>
  <c r="G1941" i="1"/>
  <c r="E2571" i="1"/>
  <c r="F2572" i="1"/>
  <c r="D2482" i="1"/>
  <c r="G2480" i="1"/>
  <c r="E2390" i="1"/>
  <c r="F2301" i="1"/>
  <c r="E2212" i="1"/>
  <c r="F2210" i="1"/>
  <c r="H2121" i="1"/>
  <c r="D2122" i="1"/>
  <c r="G2031" i="1"/>
  <c r="D2032" i="1"/>
  <c r="D1940" i="1"/>
  <c r="D2571" i="1"/>
  <c r="F2211" i="1"/>
  <c r="F2120" i="1"/>
  <c r="F2122" i="1"/>
  <c r="F1941" i="1"/>
  <c r="D1942" i="1"/>
  <c r="E2210" i="1"/>
  <c r="H2122" i="1"/>
  <c r="H2032" i="1"/>
  <c r="E1940" i="1"/>
  <c r="H1942" i="1"/>
  <c r="G2482" i="1"/>
  <c r="H2392" i="1"/>
  <c r="D2301" i="1"/>
  <c r="F2302" i="1"/>
  <c r="G2030" i="1"/>
  <c r="F1940" i="1"/>
  <c r="F2480" i="1"/>
  <c r="D2300" i="1"/>
  <c r="D2302" i="1"/>
  <c r="G2213" i="1"/>
  <c r="F2030" i="1"/>
  <c r="E2121" i="1"/>
  <c r="E2030" i="1"/>
  <c r="E2031" i="1"/>
  <c r="D2390" i="1"/>
  <c r="H2393" i="1"/>
  <c r="G2212" i="1"/>
  <c r="H2211" i="1"/>
  <c r="E2120" i="1"/>
  <c r="G2123" i="1"/>
  <c r="E1941" i="1"/>
  <c r="E1942" i="1"/>
  <c r="E1850" i="1"/>
  <c r="H1133" i="1"/>
  <c r="E2572" i="1"/>
  <c r="G2211" i="1"/>
  <c r="G2120" i="1"/>
  <c r="D1941" i="1"/>
  <c r="G1942" i="1"/>
  <c r="H1851" i="1"/>
  <c r="E1853" i="1"/>
  <c r="F1762" i="1"/>
  <c r="D1760" i="1"/>
  <c r="E1672" i="1"/>
  <c r="G1671" i="1"/>
  <c r="D1582" i="1"/>
  <c r="G1581" i="1"/>
  <c r="H1491" i="1"/>
  <c r="G1490" i="1"/>
  <c r="D1401" i="1"/>
  <c r="H1313" i="1"/>
  <c r="E1311" i="1"/>
  <c r="D1310" i="1"/>
  <c r="E2481" i="1"/>
  <c r="G2121" i="1"/>
  <c r="F1852" i="1"/>
  <c r="G1851" i="1"/>
  <c r="E1761" i="1"/>
  <c r="E1762" i="1"/>
  <c r="G1760" i="1"/>
  <c r="D1672" i="1"/>
  <c r="D1670" i="1"/>
  <c r="H1673" i="1"/>
  <c r="H1582" i="1"/>
  <c r="H1581" i="1"/>
  <c r="G1491" i="1"/>
  <c r="F1490" i="1"/>
  <c r="G1401" i="1"/>
  <c r="G1313" i="1"/>
  <c r="D1311" i="1"/>
  <c r="G1310" i="1"/>
  <c r="F2031" i="1"/>
  <c r="E1852" i="1"/>
  <c r="F1851" i="1"/>
  <c r="D1761" i="1"/>
  <c r="D1762" i="1"/>
  <c r="F1760" i="1"/>
  <c r="H1672" i="1"/>
  <c r="G1670" i="1"/>
  <c r="D1580" i="1"/>
  <c r="F1492" i="1"/>
  <c r="E1403" i="1"/>
  <c r="D1400" i="1"/>
  <c r="F1401" i="1"/>
  <c r="H1311" i="1"/>
  <c r="F1310" i="1"/>
  <c r="E2211" i="1"/>
  <c r="F1942" i="1"/>
  <c r="D1852" i="1"/>
  <c r="H1761" i="1"/>
  <c r="H1763" i="1"/>
  <c r="H1762" i="1"/>
  <c r="E1760" i="1"/>
  <c r="G1672" i="1"/>
  <c r="F1670" i="1"/>
  <c r="H1583" i="1"/>
  <c r="E1580" i="1"/>
  <c r="H1852" i="1"/>
  <c r="G1761" i="1"/>
  <c r="G1762" i="1"/>
  <c r="E1671" i="1"/>
  <c r="E1670" i="1"/>
  <c r="G1580" i="1"/>
  <c r="D1492" i="1"/>
  <c r="E1400" i="1"/>
  <c r="E1402" i="1"/>
  <c r="E1312" i="1"/>
  <c r="F1311" i="1"/>
  <c r="E1221" i="1"/>
  <c r="D2212" i="1"/>
  <c r="D1850" i="1"/>
  <c r="G1852" i="1"/>
  <c r="H1853" i="1"/>
  <c r="F1761" i="1"/>
  <c r="D1671" i="1"/>
  <c r="F1582" i="1"/>
  <c r="F1583" i="1"/>
  <c r="E1581" i="1"/>
  <c r="F1580" i="1"/>
  <c r="E1491" i="1"/>
  <c r="G1492" i="1"/>
  <c r="G1400" i="1"/>
  <c r="D1402" i="1"/>
  <c r="D1312" i="1"/>
  <c r="F1221" i="1"/>
  <c r="H1943" i="1"/>
  <c r="G1850" i="1"/>
  <c r="E1851" i="1"/>
  <c r="H1671" i="1"/>
  <c r="E1582" i="1"/>
  <c r="D1581" i="1"/>
  <c r="D1491" i="1"/>
  <c r="D1490" i="1"/>
  <c r="H1492" i="1"/>
  <c r="G1402" i="1"/>
  <c r="H1312" i="1"/>
  <c r="D1221" i="1"/>
  <c r="F1850" i="1"/>
  <c r="F1581" i="1"/>
  <c r="E1401" i="1"/>
  <c r="G1221" i="1"/>
  <c r="G1222" i="1"/>
  <c r="H1132" i="1"/>
  <c r="F1042" i="1"/>
  <c r="E1040" i="1"/>
  <c r="G951" i="1"/>
  <c r="G862" i="1"/>
  <c r="D861" i="1"/>
  <c r="E770" i="1"/>
  <c r="E772" i="1"/>
  <c r="F682" i="1"/>
  <c r="F1853" i="1"/>
  <c r="H1401" i="1"/>
  <c r="F1312" i="1"/>
  <c r="H1221" i="1"/>
  <c r="D1130" i="1"/>
  <c r="E1042" i="1"/>
  <c r="G1040" i="1"/>
  <c r="F951" i="1"/>
  <c r="F863" i="1"/>
  <c r="D862" i="1"/>
  <c r="F861" i="1"/>
  <c r="G770" i="1"/>
  <c r="D772" i="1"/>
  <c r="E682" i="1"/>
  <c r="G1582" i="1"/>
  <c r="E1490" i="1"/>
  <c r="G1312" i="1"/>
  <c r="D1220" i="1"/>
  <c r="E1130" i="1"/>
  <c r="D1042" i="1"/>
  <c r="E1041" i="1"/>
  <c r="D950" i="1"/>
  <c r="H862" i="1"/>
  <c r="H861" i="1"/>
  <c r="H772" i="1"/>
  <c r="D680" i="1"/>
  <c r="D682" i="1"/>
  <c r="E681" i="1"/>
  <c r="F1402" i="1"/>
  <c r="G1311" i="1"/>
  <c r="E1220" i="1"/>
  <c r="E1131" i="1"/>
  <c r="F1130" i="1"/>
  <c r="H1042" i="1"/>
  <c r="D1041" i="1"/>
  <c r="F952" i="1"/>
  <c r="G950" i="1"/>
  <c r="H953" i="1"/>
  <c r="F1943" i="1"/>
  <c r="F1671" i="1"/>
  <c r="F1491" i="1"/>
  <c r="H1403" i="1"/>
  <c r="H1402" i="1"/>
  <c r="F1222" i="1"/>
  <c r="F1220" i="1"/>
  <c r="D1131" i="1"/>
  <c r="G1130" i="1"/>
  <c r="F1132" i="1"/>
  <c r="G1042" i="1"/>
  <c r="G1041" i="1"/>
  <c r="H1043" i="1"/>
  <c r="E952" i="1"/>
  <c r="F950" i="1"/>
  <c r="E860" i="1"/>
  <c r="E680" i="1"/>
  <c r="G682" i="1"/>
  <c r="D681" i="1"/>
  <c r="D1222" i="1"/>
  <c r="G1131" i="1"/>
  <c r="D1132" i="1"/>
  <c r="D1040" i="1"/>
  <c r="H1041" i="1"/>
  <c r="D951" i="1"/>
  <c r="H952" i="1"/>
  <c r="F860" i="1"/>
  <c r="F862" i="1"/>
  <c r="D1851" i="1"/>
  <c r="F1672" i="1"/>
  <c r="H1493" i="1"/>
  <c r="F1400" i="1"/>
  <c r="E1310" i="1"/>
  <c r="H1222" i="1"/>
  <c r="H1131" i="1"/>
  <c r="G1132" i="1"/>
  <c r="F1040" i="1"/>
  <c r="E1043" i="1"/>
  <c r="H951" i="1"/>
  <c r="G952" i="1"/>
  <c r="H863" i="1"/>
  <c r="E862" i="1"/>
  <c r="E861" i="1"/>
  <c r="F770" i="1"/>
  <c r="F772" i="1"/>
  <c r="G1043" i="1"/>
  <c r="G680" i="1"/>
  <c r="H591" i="1"/>
  <c r="F592" i="1"/>
  <c r="H593" i="1"/>
  <c r="D501" i="1"/>
  <c r="D502" i="1"/>
  <c r="G411" i="1"/>
  <c r="F413" i="1"/>
  <c r="D320" i="1"/>
  <c r="E230" i="1"/>
  <c r="H232" i="1"/>
  <c r="D952" i="1"/>
  <c r="H681" i="1"/>
  <c r="H322" i="1"/>
  <c r="E1132" i="1"/>
  <c r="D860" i="1"/>
  <c r="G772" i="1"/>
  <c r="G591" i="1"/>
  <c r="E592" i="1"/>
  <c r="G593" i="1"/>
  <c r="H501" i="1"/>
  <c r="G502" i="1"/>
  <c r="D500" i="1"/>
  <c r="F412" i="1"/>
  <c r="E413" i="1"/>
  <c r="G320" i="1"/>
  <c r="E231" i="1"/>
  <c r="G232" i="1"/>
  <c r="G410" i="1"/>
  <c r="E1222" i="1"/>
  <c r="G860" i="1"/>
  <c r="H683" i="1"/>
  <c r="F591" i="1"/>
  <c r="D592" i="1"/>
  <c r="F593" i="1"/>
  <c r="F501" i="1"/>
  <c r="H502" i="1"/>
  <c r="G500" i="1"/>
  <c r="H503" i="1"/>
  <c r="E412" i="1"/>
  <c r="F320" i="1"/>
  <c r="E321" i="1"/>
  <c r="D231" i="1"/>
  <c r="E1492" i="1"/>
  <c r="D863" i="1"/>
  <c r="G861" i="1"/>
  <c r="G683" i="1"/>
  <c r="G681" i="1"/>
  <c r="H592" i="1"/>
  <c r="G501" i="1"/>
  <c r="E500" i="1"/>
  <c r="D412" i="1"/>
  <c r="D410" i="1"/>
  <c r="E320" i="1"/>
  <c r="F322" i="1"/>
  <c r="D321" i="1"/>
  <c r="G231" i="1"/>
  <c r="D233" i="1"/>
  <c r="H682" i="1"/>
  <c r="G1220" i="1"/>
  <c r="F1041" i="1"/>
  <c r="D770" i="1"/>
  <c r="F681" i="1"/>
  <c r="G592" i="1"/>
  <c r="D593" i="1"/>
  <c r="D590" i="1"/>
  <c r="F500" i="1"/>
  <c r="F503" i="1"/>
  <c r="H412" i="1"/>
  <c r="E411" i="1"/>
  <c r="E410" i="1"/>
  <c r="H323" i="1"/>
  <c r="E322" i="1"/>
  <c r="G321" i="1"/>
  <c r="H231" i="1"/>
  <c r="G590" i="1"/>
  <c r="G412" i="1"/>
  <c r="D411" i="1"/>
  <c r="E951" i="1"/>
  <c r="E950" i="1"/>
  <c r="E591" i="1"/>
  <c r="F590" i="1"/>
  <c r="F502" i="1"/>
  <c r="H411" i="1"/>
  <c r="H413" i="1"/>
  <c r="F410" i="1"/>
  <c r="D322" i="1"/>
  <c r="H321" i="1"/>
  <c r="G230" i="1"/>
  <c r="E232" i="1"/>
  <c r="F953" i="1"/>
  <c r="F680" i="1"/>
  <c r="D591" i="1"/>
  <c r="E590" i="1"/>
  <c r="E501" i="1"/>
  <c r="E502" i="1"/>
  <c r="F411" i="1"/>
  <c r="G322" i="1"/>
  <c r="F230" i="1"/>
  <c r="D232" i="1"/>
  <c r="H233" i="1"/>
  <c r="F231" i="1"/>
  <c r="F1131" i="1"/>
  <c r="F321" i="1"/>
  <c r="D230" i="1"/>
  <c r="F232" i="1"/>
  <c r="T679" i="2"/>
  <c r="D4019" i="1"/>
  <c r="F3929" i="1"/>
  <c r="D3749" i="1"/>
  <c r="G4019" i="1"/>
  <c r="F3749" i="1"/>
  <c r="F4019" i="1"/>
  <c r="D3839" i="1"/>
  <c r="D3929" i="1"/>
  <c r="E3929" i="1"/>
  <c r="D3659" i="1"/>
  <c r="E3659" i="1"/>
  <c r="D3569" i="1"/>
  <c r="E4019" i="1"/>
  <c r="E3749" i="1"/>
  <c r="G3659" i="1"/>
  <c r="E3569" i="1"/>
  <c r="E3839" i="1"/>
  <c r="G3749" i="1"/>
  <c r="F3659" i="1"/>
  <c r="G3569" i="1"/>
  <c r="G3839" i="1"/>
  <c r="F3569" i="1"/>
  <c r="F3839" i="1"/>
  <c r="D3479" i="1"/>
  <c r="G3479" i="1"/>
  <c r="G3929" i="1"/>
  <c r="E3479" i="1"/>
  <c r="F3479" i="1"/>
  <c r="D3299" i="1"/>
  <c r="G3389" i="1"/>
  <c r="F3299" i="1"/>
  <c r="F3119" i="1"/>
  <c r="D3389" i="1"/>
  <c r="G3299" i="1"/>
  <c r="D3209" i="1"/>
  <c r="F2939" i="1"/>
  <c r="F3389" i="1"/>
  <c r="E3299" i="1"/>
  <c r="G3209" i="1"/>
  <c r="E3389" i="1"/>
  <c r="E3209" i="1"/>
  <c r="D3029" i="1"/>
  <c r="F3209" i="1"/>
  <c r="E3029" i="1"/>
  <c r="D3119" i="1"/>
  <c r="G3029" i="1"/>
  <c r="E3119" i="1"/>
  <c r="F3029" i="1"/>
  <c r="G2849" i="1"/>
  <c r="D2759" i="1"/>
  <c r="D2939" i="1"/>
  <c r="F2849" i="1"/>
  <c r="E2759" i="1"/>
  <c r="G2939" i="1"/>
  <c r="G2759" i="1"/>
  <c r="D2669" i="1"/>
  <c r="E2939" i="1"/>
  <c r="F2759" i="1"/>
  <c r="E2669" i="1"/>
  <c r="G2669" i="1"/>
  <c r="F2669" i="1"/>
  <c r="D2849" i="1"/>
  <c r="F2399" i="1"/>
  <c r="G2129" i="1"/>
  <c r="E2399" i="1"/>
  <c r="G3119" i="1"/>
  <c r="D2579" i="1"/>
  <c r="D2489" i="1"/>
  <c r="E2579" i="1"/>
  <c r="E2489" i="1"/>
  <c r="G2579" i="1"/>
  <c r="G2489" i="1"/>
  <c r="D2309" i="1"/>
  <c r="E2219" i="1"/>
  <c r="G2039" i="1"/>
  <c r="E2849" i="1"/>
  <c r="F2579" i="1"/>
  <c r="F2489" i="1"/>
  <c r="G2309" i="1"/>
  <c r="F2039" i="1"/>
  <c r="D2399" i="1"/>
  <c r="F2309" i="1"/>
  <c r="D2129" i="1"/>
  <c r="E1949" i="1"/>
  <c r="E2129" i="1"/>
  <c r="G1949" i="1"/>
  <c r="D1859" i="1"/>
  <c r="D2219" i="1"/>
  <c r="F2129" i="1"/>
  <c r="F1949" i="1"/>
  <c r="G2399" i="1"/>
  <c r="E2309" i="1"/>
  <c r="G2219" i="1"/>
  <c r="D2039" i="1"/>
  <c r="F2219" i="1"/>
  <c r="E2039" i="1"/>
  <c r="D1949" i="1"/>
  <c r="E1769" i="1"/>
  <c r="D1589" i="1"/>
  <c r="F1499" i="1"/>
  <c r="G1859" i="1"/>
  <c r="D1679" i="1"/>
  <c r="E1589" i="1"/>
  <c r="F1859" i="1"/>
  <c r="G1679" i="1"/>
  <c r="G1589" i="1"/>
  <c r="E1859" i="1"/>
  <c r="E1679" i="1"/>
  <c r="F1589" i="1"/>
  <c r="F1679" i="1"/>
  <c r="D1409" i="1"/>
  <c r="D1769" i="1"/>
  <c r="D1499" i="1"/>
  <c r="F1409" i="1"/>
  <c r="D1319" i="1"/>
  <c r="G1769" i="1"/>
  <c r="E1499" i="1"/>
  <c r="E1409" i="1"/>
  <c r="G1319" i="1"/>
  <c r="F1319" i="1"/>
  <c r="G1229" i="1"/>
  <c r="G1049" i="1"/>
  <c r="G959" i="1"/>
  <c r="G869" i="1"/>
  <c r="D779" i="1"/>
  <c r="E1319" i="1"/>
  <c r="F959" i="1"/>
  <c r="F869" i="1"/>
  <c r="F779" i="1"/>
  <c r="D1139" i="1"/>
  <c r="E959" i="1"/>
  <c r="G779" i="1"/>
  <c r="E1139" i="1"/>
  <c r="G1499" i="1"/>
  <c r="F1139" i="1"/>
  <c r="F689" i="1"/>
  <c r="G1409" i="1"/>
  <c r="E1229" i="1"/>
  <c r="F1049" i="1"/>
  <c r="D869" i="1"/>
  <c r="F1769" i="1"/>
  <c r="F1229" i="1"/>
  <c r="E1049" i="1"/>
  <c r="D959" i="1"/>
  <c r="E869" i="1"/>
  <c r="G1139" i="1"/>
  <c r="D689" i="1"/>
  <c r="G509" i="1"/>
  <c r="E779" i="1"/>
  <c r="E689" i="1"/>
  <c r="E509" i="1"/>
  <c r="D329" i="1"/>
  <c r="E419" i="1"/>
  <c r="G689" i="1"/>
  <c r="F509" i="1"/>
  <c r="D419" i="1"/>
  <c r="F329" i="1"/>
  <c r="D239" i="1"/>
  <c r="D599" i="1"/>
  <c r="G419" i="1"/>
  <c r="G329" i="1"/>
  <c r="F239" i="1"/>
  <c r="G599" i="1"/>
  <c r="F419" i="1"/>
  <c r="E329" i="1"/>
  <c r="G239" i="1"/>
  <c r="F599" i="1"/>
  <c r="D1229" i="1"/>
  <c r="D1049" i="1"/>
  <c r="E599" i="1"/>
  <c r="D509" i="1"/>
  <c r="E239" i="1"/>
  <c r="Z76" i="2"/>
  <c r="AA76" i="2" s="1"/>
  <c r="N545" i="2"/>
  <c r="O545" i="2" s="1"/>
  <c r="T344" i="2"/>
  <c r="U344" i="2" s="1"/>
  <c r="G1207" i="1"/>
  <c r="F3008" i="1"/>
  <c r="E1117" i="1"/>
  <c r="F1117" i="1"/>
  <c r="E758" i="1"/>
  <c r="G3097" i="1"/>
  <c r="E3097" i="1"/>
  <c r="F3097" i="1"/>
  <c r="D2018" i="1"/>
  <c r="F1207" i="1"/>
  <c r="F1118" i="1"/>
  <c r="G1118" i="1"/>
  <c r="D3818" i="1"/>
  <c r="D3817" i="1"/>
  <c r="E3817" i="1"/>
  <c r="F3098" i="1"/>
  <c r="G3098" i="1"/>
  <c r="D1208" i="1"/>
  <c r="D1207" i="1"/>
  <c r="G1208" i="1"/>
  <c r="D1118" i="1"/>
  <c r="E3007" i="1"/>
  <c r="E3818" i="1"/>
  <c r="F3818" i="1"/>
  <c r="F3817" i="1"/>
  <c r="D3008" i="1"/>
  <c r="D3007" i="1"/>
  <c r="F2018" i="1"/>
  <c r="E1208" i="1"/>
  <c r="D1117" i="1"/>
  <c r="G758" i="1"/>
  <c r="G3818" i="1"/>
  <c r="E3008" i="1"/>
  <c r="E2018" i="1"/>
  <c r="G2018" i="1"/>
  <c r="E1118" i="1"/>
  <c r="F758" i="1"/>
  <c r="G3817" i="1"/>
  <c r="D3098" i="1"/>
  <c r="D3097" i="1"/>
  <c r="F3007" i="1"/>
  <c r="E1207" i="1"/>
  <c r="D757" i="1"/>
  <c r="E3098" i="1"/>
  <c r="G3008" i="1"/>
  <c r="F1208" i="1"/>
  <c r="D758" i="1"/>
  <c r="F757" i="1"/>
  <c r="E757" i="1"/>
  <c r="G1117" i="1"/>
  <c r="H1208" i="1"/>
  <c r="H3998" i="1"/>
  <c r="G3998" i="1"/>
  <c r="H3908" i="1"/>
  <c r="G757" i="1"/>
  <c r="G3997" i="1"/>
  <c r="H3999" i="1"/>
  <c r="F3998" i="1"/>
  <c r="H3909" i="1"/>
  <c r="G3908" i="1"/>
  <c r="H3008" i="1"/>
  <c r="F3997" i="1"/>
  <c r="E3998" i="1"/>
  <c r="F3908" i="1"/>
  <c r="H2018" i="1"/>
  <c r="H758" i="1"/>
  <c r="E3997" i="1"/>
  <c r="D3998" i="1"/>
  <c r="E3908" i="1"/>
  <c r="H3818" i="1"/>
  <c r="G3007" i="1"/>
  <c r="H1118" i="1"/>
  <c r="E3907" i="1"/>
  <c r="H3098" i="1"/>
  <c r="D3728" i="1"/>
  <c r="E3638" i="1"/>
  <c r="E3548" i="1"/>
  <c r="D3997" i="1"/>
  <c r="G3907" i="1"/>
  <c r="H3819" i="1"/>
  <c r="G3637" i="1"/>
  <c r="D3638" i="1"/>
  <c r="D3548" i="1"/>
  <c r="F3907" i="1"/>
  <c r="F3637" i="1"/>
  <c r="H3549" i="1"/>
  <c r="D3907" i="1"/>
  <c r="G3727" i="1"/>
  <c r="H3729" i="1"/>
  <c r="E3637" i="1"/>
  <c r="G3547" i="1"/>
  <c r="H3728" i="1"/>
  <c r="F3727" i="1"/>
  <c r="D3637" i="1"/>
  <c r="F3547" i="1"/>
  <c r="D3908" i="1"/>
  <c r="G3728" i="1"/>
  <c r="E3727" i="1"/>
  <c r="H3638" i="1"/>
  <c r="H3548" i="1"/>
  <c r="E3547" i="1"/>
  <c r="F3728" i="1"/>
  <c r="D3727" i="1"/>
  <c r="G3638" i="1"/>
  <c r="G3548" i="1"/>
  <c r="D3547" i="1"/>
  <c r="G3458" i="1"/>
  <c r="E3367" i="1"/>
  <c r="D3368" i="1"/>
  <c r="D3277" i="1"/>
  <c r="G3278" i="1"/>
  <c r="F3638" i="1"/>
  <c r="F3458" i="1"/>
  <c r="D3367" i="1"/>
  <c r="F3278" i="1"/>
  <c r="E3458" i="1"/>
  <c r="E3278" i="1"/>
  <c r="G3457" i="1"/>
  <c r="D3458" i="1"/>
  <c r="D3278" i="1"/>
  <c r="H3188" i="1"/>
  <c r="H3639" i="1"/>
  <c r="F3457" i="1"/>
  <c r="E3457" i="1"/>
  <c r="G3368" i="1"/>
  <c r="G3277" i="1"/>
  <c r="F3188" i="1"/>
  <c r="G3188" i="1"/>
  <c r="H3369" i="1"/>
  <c r="E3188" i="1"/>
  <c r="H3009" i="1"/>
  <c r="H2919" i="1"/>
  <c r="E3728" i="1"/>
  <c r="D3188" i="1"/>
  <c r="G3187" i="1"/>
  <c r="H3278" i="1"/>
  <c r="F3187" i="1"/>
  <c r="G2918" i="1"/>
  <c r="H3459" i="1"/>
  <c r="G3367" i="1"/>
  <c r="H3368" i="1"/>
  <c r="H3279" i="1"/>
  <c r="H3189" i="1"/>
  <c r="E3187" i="1"/>
  <c r="F2919" i="1"/>
  <c r="F2918" i="1"/>
  <c r="F3548" i="1"/>
  <c r="H3458" i="1"/>
  <c r="F3367" i="1"/>
  <c r="F3368" i="1"/>
  <c r="E3277" i="1"/>
  <c r="D3187" i="1"/>
  <c r="E2918" i="1"/>
  <c r="D3457" i="1"/>
  <c r="E3368" i="1"/>
  <c r="F3277" i="1"/>
  <c r="H3099" i="1"/>
  <c r="D2918" i="1"/>
  <c r="G2917" i="1"/>
  <c r="D2827" i="1"/>
  <c r="G2828" i="1"/>
  <c r="H2739" i="1"/>
  <c r="F2917" i="1"/>
  <c r="F2828" i="1"/>
  <c r="D2647" i="1"/>
  <c r="D2558" i="1"/>
  <c r="H2918" i="1"/>
  <c r="E2917" i="1"/>
  <c r="E2828" i="1"/>
  <c r="H2648" i="1"/>
  <c r="D2917" i="1"/>
  <c r="H2829" i="1"/>
  <c r="D2828" i="1"/>
  <c r="H2738" i="1"/>
  <c r="G2648" i="1"/>
  <c r="D2649" i="1"/>
  <c r="G2737" i="1"/>
  <c r="G2738" i="1"/>
  <c r="F2648" i="1"/>
  <c r="G2827" i="1"/>
  <c r="F2737" i="1"/>
  <c r="F2738" i="1"/>
  <c r="E2648" i="1"/>
  <c r="H2558" i="1"/>
  <c r="F2827" i="1"/>
  <c r="E2737" i="1"/>
  <c r="E2738" i="1"/>
  <c r="D2648" i="1"/>
  <c r="G2647" i="1"/>
  <c r="G2558" i="1"/>
  <c r="E2468" i="1"/>
  <c r="F2379" i="1"/>
  <c r="D2287" i="1"/>
  <c r="H2288" i="1"/>
  <c r="F2289" i="1"/>
  <c r="H2199" i="1"/>
  <c r="D2197" i="1"/>
  <c r="E2198" i="1"/>
  <c r="E2108" i="1"/>
  <c r="F2107" i="1"/>
  <c r="E2017" i="1"/>
  <c r="G2557" i="1"/>
  <c r="D2468" i="1"/>
  <c r="H2378" i="1"/>
  <c r="D2738" i="1"/>
  <c r="H2649" i="1"/>
  <c r="F2558" i="1"/>
  <c r="F2557" i="1"/>
  <c r="F2378" i="1"/>
  <c r="F2288" i="1"/>
  <c r="E2827" i="1"/>
  <c r="E2558" i="1"/>
  <c r="E2557" i="1"/>
  <c r="G2467" i="1"/>
  <c r="D2737" i="1"/>
  <c r="F2647" i="1"/>
  <c r="D2557" i="1"/>
  <c r="F2467" i="1"/>
  <c r="H2469" i="1"/>
  <c r="G2377" i="1"/>
  <c r="E2378" i="1"/>
  <c r="D2288" i="1"/>
  <c r="D2199" i="1"/>
  <c r="H2019" i="1"/>
  <c r="E2647" i="1"/>
  <c r="E2467" i="1"/>
  <c r="G2469" i="1"/>
  <c r="H2468" i="1"/>
  <c r="E2377" i="1"/>
  <c r="D2378" i="1"/>
  <c r="G2287" i="1"/>
  <c r="G2197" i="1"/>
  <c r="H2198" i="1"/>
  <c r="H2108" i="1"/>
  <c r="E2109" i="1"/>
  <c r="H2828" i="1"/>
  <c r="H2559" i="1"/>
  <c r="D2467" i="1"/>
  <c r="G2468" i="1"/>
  <c r="F2377" i="1"/>
  <c r="H2379" i="1"/>
  <c r="F2287" i="1"/>
  <c r="H2289" i="1"/>
  <c r="F2197" i="1"/>
  <c r="G2198" i="1"/>
  <c r="G2108" i="1"/>
  <c r="G2017" i="1"/>
  <c r="G2378" i="1"/>
  <c r="E2288" i="1"/>
  <c r="F1928" i="1"/>
  <c r="G1837" i="1"/>
  <c r="E2197" i="1"/>
  <c r="F2198" i="1"/>
  <c r="F2108" i="1"/>
  <c r="F2017" i="1"/>
  <c r="E1928" i="1"/>
  <c r="G1927" i="1"/>
  <c r="F1837" i="1"/>
  <c r="F1838" i="1"/>
  <c r="D2198" i="1"/>
  <c r="D2108" i="1"/>
  <c r="D2017" i="1"/>
  <c r="D1928" i="1"/>
  <c r="F1927" i="1"/>
  <c r="E1837" i="1"/>
  <c r="F2468" i="1"/>
  <c r="H2109" i="1"/>
  <c r="D1927" i="1"/>
  <c r="E2107" i="1"/>
  <c r="H1928" i="1"/>
  <c r="E2287" i="1"/>
  <c r="G2288" i="1"/>
  <c r="D2107" i="1"/>
  <c r="G1928" i="1"/>
  <c r="H1838" i="1"/>
  <c r="F1748" i="1"/>
  <c r="E1657" i="1"/>
  <c r="G1658" i="1"/>
  <c r="H1569" i="1"/>
  <c r="E1567" i="1"/>
  <c r="G1479" i="1"/>
  <c r="E1478" i="1"/>
  <c r="E1477" i="1"/>
  <c r="E1388" i="1"/>
  <c r="H1389" i="1"/>
  <c r="D1387" i="1"/>
  <c r="G1297" i="1"/>
  <c r="H1298" i="1"/>
  <c r="G2107" i="1"/>
  <c r="E1748" i="1"/>
  <c r="D1657" i="1"/>
  <c r="F1658" i="1"/>
  <c r="D1567" i="1"/>
  <c r="F1479" i="1"/>
  <c r="D1478" i="1"/>
  <c r="D1477" i="1"/>
  <c r="D1388" i="1"/>
  <c r="F1297" i="1"/>
  <c r="G1298" i="1"/>
  <c r="D2377" i="1"/>
  <c r="E1927" i="1"/>
  <c r="D1837" i="1"/>
  <c r="G1747" i="1"/>
  <c r="D1748" i="1"/>
  <c r="E1658" i="1"/>
  <c r="E1297" i="1"/>
  <c r="F1298" i="1"/>
  <c r="F1747" i="1"/>
  <c r="H1659" i="1"/>
  <c r="D1658" i="1"/>
  <c r="H1568" i="1"/>
  <c r="F1569" i="1"/>
  <c r="H1929" i="1"/>
  <c r="H1839" i="1"/>
  <c r="G1838" i="1"/>
  <c r="E1747" i="1"/>
  <c r="G1568" i="1"/>
  <c r="H1299" i="1"/>
  <c r="D1298" i="1"/>
  <c r="E1838" i="1"/>
  <c r="D1747" i="1"/>
  <c r="H1749" i="1"/>
  <c r="F1659" i="1"/>
  <c r="F1568" i="1"/>
  <c r="H1478" i="1"/>
  <c r="H1388" i="1"/>
  <c r="G1387" i="1"/>
  <c r="F1839" i="1"/>
  <c r="D1838" i="1"/>
  <c r="G1749" i="1"/>
  <c r="H1748" i="1"/>
  <c r="G1657" i="1"/>
  <c r="E1659" i="1"/>
  <c r="E1568" i="1"/>
  <c r="G1567" i="1"/>
  <c r="G1478" i="1"/>
  <c r="G1477" i="1"/>
  <c r="G1388" i="1"/>
  <c r="F1387" i="1"/>
  <c r="G937" i="1"/>
  <c r="G848" i="1"/>
  <c r="F847" i="1"/>
  <c r="H759" i="1"/>
  <c r="D667" i="1"/>
  <c r="G1748" i="1"/>
  <c r="E1389" i="1"/>
  <c r="H1119" i="1"/>
  <c r="H1028" i="1"/>
  <c r="F937" i="1"/>
  <c r="H939" i="1"/>
  <c r="H938" i="1"/>
  <c r="F848" i="1"/>
  <c r="E847" i="1"/>
  <c r="G759" i="1"/>
  <c r="F1478" i="1"/>
  <c r="F1388" i="1"/>
  <c r="E1387" i="1"/>
  <c r="D1299" i="1"/>
  <c r="F1028" i="1"/>
  <c r="E937" i="1"/>
  <c r="G938" i="1"/>
  <c r="E848" i="1"/>
  <c r="D847" i="1"/>
  <c r="E759" i="1"/>
  <c r="G577" i="1"/>
  <c r="E1298" i="1"/>
  <c r="G1028" i="1"/>
  <c r="D937" i="1"/>
  <c r="F939" i="1"/>
  <c r="F938" i="1"/>
  <c r="H1479" i="1"/>
  <c r="F1477" i="1"/>
  <c r="H1209" i="1"/>
  <c r="G1027" i="1"/>
  <c r="E1028" i="1"/>
  <c r="H1029" i="1"/>
  <c r="E938" i="1"/>
  <c r="H849" i="1"/>
  <c r="G668" i="1"/>
  <c r="E577" i="1"/>
  <c r="H1658" i="1"/>
  <c r="D1568" i="1"/>
  <c r="F1567" i="1"/>
  <c r="D1209" i="1"/>
  <c r="F1027" i="1"/>
  <c r="F849" i="1"/>
  <c r="F759" i="1"/>
  <c r="F1657" i="1"/>
  <c r="D1027" i="1"/>
  <c r="H848" i="1"/>
  <c r="G847" i="1"/>
  <c r="D759" i="1"/>
  <c r="E667" i="1"/>
  <c r="D668" i="1"/>
  <c r="F668" i="1"/>
  <c r="F487" i="1"/>
  <c r="E488" i="1"/>
  <c r="F398" i="1"/>
  <c r="F397" i="1"/>
  <c r="D308" i="1"/>
  <c r="H309" i="1"/>
  <c r="D307" i="1"/>
  <c r="D217" i="1"/>
  <c r="G218" i="1"/>
  <c r="D578" i="1"/>
  <c r="G307" i="1"/>
  <c r="D1479" i="1"/>
  <c r="E1027" i="1"/>
  <c r="D939" i="1"/>
  <c r="D848" i="1"/>
  <c r="E668" i="1"/>
  <c r="H578" i="1"/>
  <c r="E487" i="1"/>
  <c r="D488" i="1"/>
  <c r="E398" i="1"/>
  <c r="E397" i="1"/>
  <c r="F218" i="1"/>
  <c r="G308" i="1"/>
  <c r="E1119" i="1"/>
  <c r="D938" i="1"/>
  <c r="G578" i="1"/>
  <c r="D487" i="1"/>
  <c r="H489" i="1"/>
  <c r="D397" i="1"/>
  <c r="E218" i="1"/>
  <c r="D1297" i="1"/>
  <c r="H579" i="1"/>
  <c r="F578" i="1"/>
  <c r="D218" i="1"/>
  <c r="H488" i="1"/>
  <c r="G579" i="1"/>
  <c r="E578" i="1"/>
  <c r="H308" i="1"/>
  <c r="F577" i="1"/>
  <c r="D1028" i="1"/>
  <c r="G667" i="1"/>
  <c r="H669" i="1"/>
  <c r="D577" i="1"/>
  <c r="D489" i="1"/>
  <c r="G488" i="1"/>
  <c r="D398" i="1"/>
  <c r="H399" i="1"/>
  <c r="F308" i="1"/>
  <c r="F307" i="1"/>
  <c r="F217" i="1"/>
  <c r="H398" i="1"/>
  <c r="F667" i="1"/>
  <c r="H668" i="1"/>
  <c r="G487" i="1"/>
  <c r="F488" i="1"/>
  <c r="G398" i="1"/>
  <c r="G399" i="1"/>
  <c r="G397" i="1"/>
  <c r="E308" i="1"/>
  <c r="E307" i="1"/>
  <c r="E217" i="1"/>
  <c r="H218" i="1"/>
  <c r="G217" i="1"/>
  <c r="H219" i="1"/>
  <c r="T545" i="2"/>
  <c r="U545" i="2" s="1"/>
  <c r="G4015" i="1"/>
  <c r="F4015" i="1"/>
  <c r="E3835" i="1"/>
  <c r="D3745" i="1"/>
  <c r="E4015" i="1"/>
  <c r="G3925" i="1"/>
  <c r="D3835" i="1"/>
  <c r="D4015" i="1"/>
  <c r="F3925" i="1"/>
  <c r="D3925" i="1"/>
  <c r="G3835" i="1"/>
  <c r="E3745" i="1"/>
  <c r="E3925" i="1"/>
  <c r="F3835" i="1"/>
  <c r="G3745" i="1"/>
  <c r="G3565" i="1"/>
  <c r="F3745" i="1"/>
  <c r="F3565" i="1"/>
  <c r="G3655" i="1"/>
  <c r="E3565" i="1"/>
  <c r="F3655" i="1"/>
  <c r="D3565" i="1"/>
  <c r="E3655" i="1"/>
  <c r="F3475" i="1"/>
  <c r="E3385" i="1"/>
  <c r="E3475" i="1"/>
  <c r="F3385" i="1"/>
  <c r="D3475" i="1"/>
  <c r="D3385" i="1"/>
  <c r="F3295" i="1"/>
  <c r="E3205" i="1"/>
  <c r="F3025" i="1"/>
  <c r="D3205" i="1"/>
  <c r="G3115" i="1"/>
  <c r="E3025" i="1"/>
  <c r="G2935" i="1"/>
  <c r="G3385" i="1"/>
  <c r="F3115" i="1"/>
  <c r="D2935" i="1"/>
  <c r="E3115" i="1"/>
  <c r="F2935" i="1"/>
  <c r="D3655" i="1"/>
  <c r="G3295" i="1"/>
  <c r="D3115" i="1"/>
  <c r="E2935" i="1"/>
  <c r="G3475" i="1"/>
  <c r="E3295" i="1"/>
  <c r="D3295" i="1"/>
  <c r="G3205" i="1"/>
  <c r="G3025" i="1"/>
  <c r="D2845" i="1"/>
  <c r="D3025" i="1"/>
  <c r="G2755" i="1"/>
  <c r="G2665" i="1"/>
  <c r="F2755" i="1"/>
  <c r="F2665" i="1"/>
  <c r="E2755" i="1"/>
  <c r="E2665" i="1"/>
  <c r="G2845" i="1"/>
  <c r="D2755" i="1"/>
  <c r="D2665" i="1"/>
  <c r="F2845" i="1"/>
  <c r="F3205" i="1"/>
  <c r="E2575" i="1"/>
  <c r="D2215" i="1"/>
  <c r="F2125" i="1"/>
  <c r="D2575" i="1"/>
  <c r="G2485" i="1"/>
  <c r="F2485" i="1"/>
  <c r="E2845" i="1"/>
  <c r="E2485" i="1"/>
  <c r="G2395" i="1"/>
  <c r="G2305" i="1"/>
  <c r="E2035" i="1"/>
  <c r="D2485" i="1"/>
  <c r="E2395" i="1"/>
  <c r="F2305" i="1"/>
  <c r="G2215" i="1"/>
  <c r="D2035" i="1"/>
  <c r="G2575" i="1"/>
  <c r="F2395" i="1"/>
  <c r="D2305" i="1"/>
  <c r="F2215" i="1"/>
  <c r="F2035" i="1"/>
  <c r="D2395" i="1"/>
  <c r="G2125" i="1"/>
  <c r="G1945" i="1"/>
  <c r="F2575" i="1"/>
  <c r="E2125" i="1"/>
  <c r="F1945" i="1"/>
  <c r="D2125" i="1"/>
  <c r="D1945" i="1"/>
  <c r="E2305" i="1"/>
  <c r="G2035" i="1"/>
  <c r="D1675" i="1"/>
  <c r="E1585" i="1"/>
  <c r="D1405" i="1"/>
  <c r="G1855" i="1"/>
  <c r="G1765" i="1"/>
  <c r="G1495" i="1"/>
  <c r="E1405" i="1"/>
  <c r="G1315" i="1"/>
  <c r="E1945" i="1"/>
  <c r="F1855" i="1"/>
  <c r="E1765" i="1"/>
  <c r="F1495" i="1"/>
  <c r="F1315" i="1"/>
  <c r="E1855" i="1"/>
  <c r="F1765" i="1"/>
  <c r="D1855" i="1"/>
  <c r="D1765" i="1"/>
  <c r="D1495" i="1"/>
  <c r="D1315" i="1"/>
  <c r="E2215" i="1"/>
  <c r="G1675" i="1"/>
  <c r="G1585" i="1"/>
  <c r="G1225" i="1"/>
  <c r="F1675" i="1"/>
  <c r="F1585" i="1"/>
  <c r="G1405" i="1"/>
  <c r="F1225" i="1"/>
  <c r="F1405" i="1"/>
  <c r="D1225" i="1"/>
  <c r="F1045" i="1"/>
  <c r="G955" i="1"/>
  <c r="E1315" i="1"/>
  <c r="E1225" i="1"/>
  <c r="E1045" i="1"/>
  <c r="F955" i="1"/>
  <c r="G685" i="1"/>
  <c r="E955" i="1"/>
  <c r="F775" i="1"/>
  <c r="D685" i="1"/>
  <c r="D1585" i="1"/>
  <c r="G1135" i="1"/>
  <c r="D955" i="1"/>
  <c r="D1135" i="1"/>
  <c r="G865" i="1"/>
  <c r="D775" i="1"/>
  <c r="E685" i="1"/>
  <c r="E1135" i="1"/>
  <c r="D1045" i="1"/>
  <c r="E865" i="1"/>
  <c r="G1045" i="1"/>
  <c r="D865" i="1"/>
  <c r="F865" i="1"/>
  <c r="D595" i="1"/>
  <c r="E505" i="1"/>
  <c r="F325" i="1"/>
  <c r="F1135" i="1"/>
  <c r="G775" i="1"/>
  <c r="F685" i="1"/>
  <c r="D505" i="1"/>
  <c r="D325" i="1"/>
  <c r="E1495" i="1"/>
  <c r="E775" i="1"/>
  <c r="E1675" i="1"/>
  <c r="G235" i="1"/>
  <c r="F415" i="1"/>
  <c r="F235" i="1"/>
  <c r="F595" i="1"/>
  <c r="G505" i="1"/>
  <c r="E415" i="1"/>
  <c r="E325" i="1"/>
  <c r="E235" i="1"/>
  <c r="G595" i="1"/>
  <c r="D415" i="1"/>
  <c r="E595" i="1"/>
  <c r="F505" i="1"/>
  <c r="G415" i="1"/>
  <c r="G325" i="1"/>
  <c r="D235" i="1"/>
  <c r="N277" i="2"/>
  <c r="O277" i="2" s="1"/>
  <c r="AE277" i="2"/>
  <c r="H3005" i="1"/>
  <c r="D3993" i="1"/>
  <c r="F3994" i="1"/>
  <c r="D3992" i="1"/>
  <c r="H3904" i="1"/>
  <c r="G3902" i="1"/>
  <c r="E3903" i="1"/>
  <c r="G3904" i="1"/>
  <c r="F3902" i="1"/>
  <c r="H3905" i="1"/>
  <c r="E3904" i="1"/>
  <c r="E3902" i="1"/>
  <c r="H3813" i="1"/>
  <c r="F3814" i="1"/>
  <c r="H3815" i="1"/>
  <c r="H1115" i="1"/>
  <c r="H1205" i="1"/>
  <c r="F3904" i="1"/>
  <c r="D3902" i="1"/>
  <c r="G3813" i="1"/>
  <c r="H3993" i="1"/>
  <c r="D3994" i="1"/>
  <c r="H3903" i="1"/>
  <c r="F3813" i="1"/>
  <c r="H3095" i="1"/>
  <c r="F3993" i="1"/>
  <c r="H3995" i="1"/>
  <c r="G3994" i="1"/>
  <c r="F3992" i="1"/>
  <c r="F3903" i="1"/>
  <c r="E3993" i="1"/>
  <c r="E3994" i="1"/>
  <c r="E3992" i="1"/>
  <c r="D3904" i="1"/>
  <c r="D3903" i="1"/>
  <c r="G3992" i="1"/>
  <c r="E3812" i="1"/>
  <c r="G3814" i="1"/>
  <c r="H3633" i="1"/>
  <c r="G3544" i="1"/>
  <c r="D3543" i="1"/>
  <c r="D3812" i="1"/>
  <c r="F3723" i="1"/>
  <c r="D3633" i="1"/>
  <c r="D3632" i="1"/>
  <c r="F3544" i="1"/>
  <c r="F3543" i="1"/>
  <c r="G3542" i="1"/>
  <c r="H3723" i="1"/>
  <c r="D3724" i="1"/>
  <c r="G3633" i="1"/>
  <c r="G3632" i="1"/>
  <c r="E3543" i="1"/>
  <c r="G3993" i="1"/>
  <c r="D3813" i="1"/>
  <c r="G3723" i="1"/>
  <c r="H3724" i="1"/>
  <c r="G3722" i="1"/>
  <c r="H3725" i="1"/>
  <c r="F3633" i="1"/>
  <c r="E3635" i="1"/>
  <c r="D3634" i="1"/>
  <c r="F3632" i="1"/>
  <c r="E3542" i="1"/>
  <c r="G3903" i="1"/>
  <c r="E3813" i="1"/>
  <c r="E3723" i="1"/>
  <c r="F3724" i="1"/>
  <c r="F3722" i="1"/>
  <c r="E3634" i="1"/>
  <c r="E3632" i="1"/>
  <c r="D3814" i="1"/>
  <c r="D3723" i="1"/>
  <c r="E3724" i="1"/>
  <c r="D3722" i="1"/>
  <c r="H3634" i="1"/>
  <c r="D3544" i="1"/>
  <c r="H3545" i="1"/>
  <c r="G3812" i="1"/>
  <c r="E3814" i="1"/>
  <c r="G3724" i="1"/>
  <c r="E3722" i="1"/>
  <c r="H3635" i="1"/>
  <c r="G3634" i="1"/>
  <c r="E3544" i="1"/>
  <c r="H3543" i="1"/>
  <c r="H3453" i="1"/>
  <c r="F3454" i="1"/>
  <c r="E3452" i="1"/>
  <c r="G3363" i="1"/>
  <c r="G3274" i="1"/>
  <c r="E3275" i="1"/>
  <c r="E3273" i="1"/>
  <c r="G3453" i="1"/>
  <c r="D3452" i="1"/>
  <c r="F3363" i="1"/>
  <c r="H3365" i="1"/>
  <c r="D3364" i="1"/>
  <c r="H3274" i="1"/>
  <c r="H3275" i="1"/>
  <c r="D3273" i="1"/>
  <c r="F3183" i="1"/>
  <c r="D3184" i="1"/>
  <c r="F3453" i="1"/>
  <c r="E3455" i="1"/>
  <c r="E3363" i="1"/>
  <c r="G3364" i="1"/>
  <c r="G3362" i="1"/>
  <c r="F3274" i="1"/>
  <c r="F3634" i="1"/>
  <c r="H3544" i="1"/>
  <c r="E3453" i="1"/>
  <c r="D3363" i="1"/>
  <c r="H3364" i="1"/>
  <c r="F3362" i="1"/>
  <c r="E3274" i="1"/>
  <c r="H3185" i="1"/>
  <c r="E3183" i="1"/>
  <c r="G3184" i="1"/>
  <c r="G3182" i="1"/>
  <c r="F3812" i="1"/>
  <c r="D3453" i="1"/>
  <c r="H3455" i="1"/>
  <c r="D3454" i="1"/>
  <c r="F3364" i="1"/>
  <c r="E3362" i="1"/>
  <c r="H3454" i="1"/>
  <c r="E3364" i="1"/>
  <c r="D3362" i="1"/>
  <c r="E3272" i="1"/>
  <c r="F3273" i="1"/>
  <c r="H3814" i="1"/>
  <c r="G3454" i="1"/>
  <c r="G3272" i="1"/>
  <c r="G3273" i="1"/>
  <c r="F3182" i="1"/>
  <c r="E3092" i="1"/>
  <c r="E3004" i="1"/>
  <c r="E3633" i="1"/>
  <c r="E3454" i="1"/>
  <c r="F3272" i="1"/>
  <c r="H3184" i="1"/>
  <c r="E3182" i="1"/>
  <c r="D3093" i="1"/>
  <c r="D3094" i="1"/>
  <c r="H3004" i="1"/>
  <c r="E2914" i="1"/>
  <c r="G2913" i="1"/>
  <c r="F3542" i="1"/>
  <c r="D3272" i="1"/>
  <c r="E3184" i="1"/>
  <c r="D3182" i="1"/>
  <c r="H3093" i="1"/>
  <c r="F3094" i="1"/>
  <c r="E3003" i="1"/>
  <c r="D3002" i="1"/>
  <c r="F3004" i="1"/>
  <c r="D3542" i="1"/>
  <c r="H3363" i="1"/>
  <c r="H3183" i="1"/>
  <c r="F3184" i="1"/>
  <c r="E3093" i="1"/>
  <c r="E3094" i="1"/>
  <c r="D3003" i="1"/>
  <c r="G3002" i="1"/>
  <c r="G3004" i="1"/>
  <c r="G2914" i="1"/>
  <c r="H3994" i="1"/>
  <c r="G3183" i="1"/>
  <c r="G3093" i="1"/>
  <c r="H3094" i="1"/>
  <c r="H3003" i="1"/>
  <c r="F3002" i="1"/>
  <c r="H2915" i="1"/>
  <c r="D3183" i="1"/>
  <c r="D3092" i="1"/>
  <c r="F3093" i="1"/>
  <c r="G3094" i="1"/>
  <c r="G3003" i="1"/>
  <c r="E3002" i="1"/>
  <c r="G3543" i="1"/>
  <c r="G3452" i="1"/>
  <c r="G3092" i="1"/>
  <c r="F3003" i="1"/>
  <c r="G2915" i="1"/>
  <c r="E2913" i="1"/>
  <c r="F3092" i="1"/>
  <c r="F2913" i="1"/>
  <c r="E2822" i="1"/>
  <c r="D2823" i="1"/>
  <c r="G2734" i="1"/>
  <c r="G2733" i="1"/>
  <c r="D2822" i="1"/>
  <c r="H2823" i="1"/>
  <c r="F2733" i="1"/>
  <c r="D2643" i="1"/>
  <c r="F2554" i="1"/>
  <c r="D2552" i="1"/>
  <c r="G2823" i="1"/>
  <c r="H2825" i="1"/>
  <c r="D2824" i="1"/>
  <c r="E2733" i="1"/>
  <c r="F2643" i="1"/>
  <c r="F3452" i="1"/>
  <c r="H3273" i="1"/>
  <c r="E2823" i="1"/>
  <c r="H2824" i="1"/>
  <c r="D2735" i="1"/>
  <c r="E2642" i="1"/>
  <c r="H2643" i="1"/>
  <c r="D2644" i="1"/>
  <c r="H2645" i="1"/>
  <c r="H2553" i="1"/>
  <c r="D2914" i="1"/>
  <c r="D2912" i="1"/>
  <c r="F2823" i="1"/>
  <c r="G2824" i="1"/>
  <c r="D2734" i="1"/>
  <c r="G2732" i="1"/>
  <c r="H2735" i="1"/>
  <c r="G2642" i="1"/>
  <c r="G2643" i="1"/>
  <c r="G2644" i="1"/>
  <c r="G2553" i="1"/>
  <c r="D3004" i="1"/>
  <c r="F2914" i="1"/>
  <c r="G2912" i="1"/>
  <c r="F2824" i="1"/>
  <c r="F2734" i="1"/>
  <c r="F2732" i="1"/>
  <c r="F2642" i="1"/>
  <c r="E2643" i="1"/>
  <c r="E2644" i="1"/>
  <c r="F2553" i="1"/>
  <c r="D2554" i="1"/>
  <c r="H2914" i="1"/>
  <c r="D2913" i="1"/>
  <c r="F2912" i="1"/>
  <c r="G2822" i="1"/>
  <c r="E2824" i="1"/>
  <c r="H2734" i="1"/>
  <c r="E2732" i="1"/>
  <c r="D2733" i="1"/>
  <c r="D2642" i="1"/>
  <c r="H2644" i="1"/>
  <c r="E2553" i="1"/>
  <c r="E2554" i="1"/>
  <c r="G2552" i="1"/>
  <c r="H2913" i="1"/>
  <c r="F2822" i="1"/>
  <c r="F2644" i="1"/>
  <c r="D2464" i="1"/>
  <c r="H2463" i="1"/>
  <c r="E2462" i="1"/>
  <c r="F2374" i="1"/>
  <c r="G2373" i="1"/>
  <c r="E2283" i="1"/>
  <c r="E2284" i="1"/>
  <c r="G2282" i="1"/>
  <c r="D2194" i="1"/>
  <c r="F2192" i="1"/>
  <c r="H2104" i="1"/>
  <c r="F2102" i="1"/>
  <c r="G2013" i="1"/>
  <c r="G2012" i="1"/>
  <c r="F1922" i="1"/>
  <c r="H1923" i="1"/>
  <c r="H2554" i="1"/>
  <c r="H2555" i="1"/>
  <c r="F2464" i="1"/>
  <c r="G2463" i="1"/>
  <c r="F2462" i="1"/>
  <c r="E2374" i="1"/>
  <c r="E2373" i="1"/>
  <c r="D2283" i="1"/>
  <c r="D2553" i="1"/>
  <c r="G2554" i="1"/>
  <c r="G2464" i="1"/>
  <c r="D2463" i="1"/>
  <c r="G2372" i="1"/>
  <c r="D2373" i="1"/>
  <c r="E2375" i="1"/>
  <c r="H2285" i="1"/>
  <c r="D2282" i="1"/>
  <c r="E2464" i="1"/>
  <c r="H2733" i="1"/>
  <c r="H2464" i="1"/>
  <c r="E2372" i="1"/>
  <c r="G2375" i="1"/>
  <c r="D2284" i="1"/>
  <c r="H2193" i="1"/>
  <c r="E2194" i="1"/>
  <c r="F2103" i="1"/>
  <c r="H2014" i="1"/>
  <c r="H2015" i="1"/>
  <c r="E3365" i="1"/>
  <c r="E2734" i="1"/>
  <c r="F2555" i="1"/>
  <c r="D2374" i="1"/>
  <c r="D2372" i="1"/>
  <c r="F2283" i="1"/>
  <c r="F2284" i="1"/>
  <c r="G2193" i="1"/>
  <c r="H2195" i="1"/>
  <c r="E2103" i="1"/>
  <c r="G2014" i="1"/>
  <c r="D3274" i="1"/>
  <c r="F2552" i="1"/>
  <c r="F2463" i="1"/>
  <c r="D2462" i="1"/>
  <c r="H2374" i="1"/>
  <c r="F2373" i="1"/>
  <c r="H2283" i="1"/>
  <c r="H2284" i="1"/>
  <c r="E2193" i="1"/>
  <c r="G2195" i="1"/>
  <c r="D2013" i="1"/>
  <c r="E2014" i="1"/>
  <c r="H2465" i="1"/>
  <c r="H2375" i="1"/>
  <c r="F2194" i="1"/>
  <c r="D2012" i="1"/>
  <c r="E1922" i="1"/>
  <c r="E1923" i="1"/>
  <c r="F1924" i="1"/>
  <c r="E2463" i="1"/>
  <c r="G2283" i="1"/>
  <c r="G2192" i="1"/>
  <c r="D2104" i="1"/>
  <c r="G2102" i="1"/>
  <c r="H2013" i="1"/>
  <c r="D1922" i="1"/>
  <c r="D1923" i="1"/>
  <c r="D1834" i="1"/>
  <c r="F1832" i="1"/>
  <c r="D2192" i="1"/>
  <c r="D2103" i="1"/>
  <c r="E2104" i="1"/>
  <c r="E2102" i="1"/>
  <c r="F2013" i="1"/>
  <c r="G1834" i="1"/>
  <c r="D1832" i="1"/>
  <c r="D2732" i="1"/>
  <c r="G2374" i="1"/>
  <c r="E2192" i="1"/>
  <c r="H2103" i="1"/>
  <c r="G2104" i="1"/>
  <c r="D2102" i="1"/>
  <c r="E2013" i="1"/>
  <c r="E2552" i="1"/>
  <c r="F2372" i="1"/>
  <c r="F2282" i="1"/>
  <c r="F2193" i="1"/>
  <c r="E2195" i="1"/>
  <c r="G2103" i="1"/>
  <c r="F2104" i="1"/>
  <c r="D2014" i="1"/>
  <c r="D1924" i="1"/>
  <c r="F1834" i="1"/>
  <c r="H1833" i="1"/>
  <c r="E2912" i="1"/>
  <c r="G2462" i="1"/>
  <c r="G2194" i="1"/>
  <c r="E2015" i="1"/>
  <c r="F2012" i="1"/>
  <c r="G1923" i="1"/>
  <c r="E1924" i="1"/>
  <c r="E1833" i="1"/>
  <c r="G2555" i="1"/>
  <c r="H2194" i="1"/>
  <c r="H2105" i="1"/>
  <c r="D2015" i="1"/>
  <c r="E2012" i="1"/>
  <c r="G1922" i="1"/>
  <c r="F1923" i="1"/>
  <c r="G1924" i="1"/>
  <c r="D1833" i="1"/>
  <c r="G1832" i="1"/>
  <c r="G2284" i="1"/>
  <c r="F1833" i="1"/>
  <c r="E1832" i="1"/>
  <c r="G1745" i="1"/>
  <c r="E1744" i="1"/>
  <c r="D1743" i="1"/>
  <c r="H1653" i="1"/>
  <c r="E1654" i="1"/>
  <c r="E1652" i="1"/>
  <c r="E1563" i="1"/>
  <c r="G1473" i="1"/>
  <c r="F1475" i="1"/>
  <c r="F1382" i="1"/>
  <c r="D1384" i="1"/>
  <c r="D1295" i="1"/>
  <c r="D1292" i="1"/>
  <c r="H1924" i="1"/>
  <c r="G1833" i="1"/>
  <c r="G1742" i="1"/>
  <c r="G1653" i="1"/>
  <c r="F1654" i="1"/>
  <c r="D1652" i="1"/>
  <c r="F1565" i="1"/>
  <c r="G1562" i="1"/>
  <c r="G1563" i="1"/>
  <c r="D1473" i="1"/>
  <c r="G1472" i="1"/>
  <c r="E1382" i="1"/>
  <c r="F1384" i="1"/>
  <c r="D1383" i="1"/>
  <c r="H1295" i="1"/>
  <c r="F1292" i="1"/>
  <c r="H1293" i="1"/>
  <c r="E1203" i="1"/>
  <c r="D1202" i="1"/>
  <c r="F1742" i="1"/>
  <c r="F1653" i="1"/>
  <c r="F1562" i="1"/>
  <c r="F1563" i="1"/>
  <c r="D1474" i="1"/>
  <c r="F1473" i="1"/>
  <c r="F1472" i="1"/>
  <c r="H1384" i="1"/>
  <c r="H1383" i="1"/>
  <c r="G1295" i="1"/>
  <c r="D1294" i="1"/>
  <c r="E1292" i="1"/>
  <c r="E2282" i="1"/>
  <c r="E1742" i="1"/>
  <c r="E1653" i="1"/>
  <c r="D1564" i="1"/>
  <c r="D1562" i="1"/>
  <c r="H1474" i="1"/>
  <c r="E1473" i="1"/>
  <c r="F2014" i="1"/>
  <c r="H1834" i="1"/>
  <c r="D1744" i="1"/>
  <c r="D1742" i="1"/>
  <c r="H1743" i="1"/>
  <c r="D1653" i="1"/>
  <c r="H1565" i="1"/>
  <c r="F1564" i="1"/>
  <c r="E1562" i="1"/>
  <c r="G1474" i="1"/>
  <c r="D1472" i="1"/>
  <c r="H1475" i="1"/>
  <c r="G1384" i="1"/>
  <c r="F1383" i="1"/>
  <c r="H1294" i="1"/>
  <c r="F1293" i="1"/>
  <c r="F1203" i="1"/>
  <c r="H2373" i="1"/>
  <c r="H1925" i="1"/>
  <c r="E1834" i="1"/>
  <c r="E1745" i="1"/>
  <c r="H1744" i="1"/>
  <c r="G1743" i="1"/>
  <c r="D1654" i="1"/>
  <c r="E1564" i="1"/>
  <c r="F1474" i="1"/>
  <c r="H1385" i="1"/>
  <c r="E1383" i="1"/>
  <c r="G1294" i="1"/>
  <c r="D1293" i="1"/>
  <c r="D1203" i="1"/>
  <c r="D2193" i="1"/>
  <c r="H1835" i="1"/>
  <c r="G1744" i="1"/>
  <c r="F1743" i="1"/>
  <c r="H1654" i="1"/>
  <c r="G1652" i="1"/>
  <c r="H1564" i="1"/>
  <c r="D1563" i="1"/>
  <c r="E1474" i="1"/>
  <c r="G1382" i="1"/>
  <c r="G1385" i="1"/>
  <c r="E1294" i="1"/>
  <c r="G1114" i="1"/>
  <c r="G1112" i="1"/>
  <c r="F1113" i="1"/>
  <c r="E1022" i="1"/>
  <c r="G1023" i="1"/>
  <c r="G933" i="1"/>
  <c r="D844" i="1"/>
  <c r="G754" i="1"/>
  <c r="E752" i="1"/>
  <c r="G663" i="1"/>
  <c r="D1204" i="1"/>
  <c r="H1114" i="1"/>
  <c r="F1112" i="1"/>
  <c r="G1113" i="1"/>
  <c r="D1024" i="1"/>
  <c r="D1023" i="1"/>
  <c r="E933" i="1"/>
  <c r="G932" i="1"/>
  <c r="H935" i="1"/>
  <c r="G842" i="1"/>
  <c r="E844" i="1"/>
  <c r="D843" i="1"/>
  <c r="E663" i="1"/>
  <c r="H575" i="1"/>
  <c r="E1293" i="1"/>
  <c r="H1203" i="1"/>
  <c r="G1202" i="1"/>
  <c r="F1204" i="1"/>
  <c r="F1114" i="1"/>
  <c r="D1112" i="1"/>
  <c r="E1113" i="1"/>
  <c r="F1024" i="1"/>
  <c r="F1023" i="1"/>
  <c r="D933" i="1"/>
  <c r="F932" i="1"/>
  <c r="D934" i="1"/>
  <c r="F842" i="1"/>
  <c r="H844" i="1"/>
  <c r="H843" i="1"/>
  <c r="F663" i="1"/>
  <c r="D664" i="1"/>
  <c r="E572" i="1"/>
  <c r="F1744" i="1"/>
  <c r="E1743" i="1"/>
  <c r="G1383" i="1"/>
  <c r="G1293" i="1"/>
  <c r="G1203" i="1"/>
  <c r="F1202" i="1"/>
  <c r="E1204" i="1"/>
  <c r="E1024" i="1"/>
  <c r="E932" i="1"/>
  <c r="H934" i="1"/>
  <c r="H1745" i="1"/>
  <c r="H1655" i="1"/>
  <c r="D1382" i="1"/>
  <c r="E1202" i="1"/>
  <c r="H1204" i="1"/>
  <c r="D1025" i="1"/>
  <c r="H1024" i="1"/>
  <c r="D932" i="1"/>
  <c r="G934" i="1"/>
  <c r="D842" i="1"/>
  <c r="H845" i="1"/>
  <c r="F844" i="1"/>
  <c r="F843" i="1"/>
  <c r="H755" i="1"/>
  <c r="E753" i="1"/>
  <c r="D754" i="1"/>
  <c r="F662" i="1"/>
  <c r="H665" i="1"/>
  <c r="H664" i="1"/>
  <c r="F572" i="1"/>
  <c r="F1652" i="1"/>
  <c r="G1292" i="1"/>
  <c r="D1114" i="1"/>
  <c r="D1113" i="1"/>
  <c r="E1025" i="1"/>
  <c r="D1022" i="1"/>
  <c r="H1023" i="1"/>
  <c r="H933" i="1"/>
  <c r="E934" i="1"/>
  <c r="H753" i="1"/>
  <c r="F754" i="1"/>
  <c r="G1564" i="1"/>
  <c r="E1384" i="1"/>
  <c r="E1114" i="1"/>
  <c r="E1112" i="1"/>
  <c r="H1113" i="1"/>
  <c r="H1025" i="1"/>
  <c r="F1022" i="1"/>
  <c r="E1023" i="1"/>
  <c r="F933" i="1"/>
  <c r="F753" i="1"/>
  <c r="E754" i="1"/>
  <c r="G752" i="1"/>
  <c r="H663" i="1"/>
  <c r="E1472" i="1"/>
  <c r="G1022" i="1"/>
  <c r="F752" i="1"/>
  <c r="E664" i="1"/>
  <c r="G572" i="1"/>
  <c r="H573" i="1"/>
  <c r="E482" i="1"/>
  <c r="E483" i="1"/>
  <c r="E484" i="1"/>
  <c r="D392" i="1"/>
  <c r="D302" i="1"/>
  <c r="D214" i="1"/>
  <c r="H1563" i="1"/>
  <c r="D752" i="1"/>
  <c r="D663" i="1"/>
  <c r="G664" i="1"/>
  <c r="D572" i="1"/>
  <c r="F573" i="1"/>
  <c r="D482" i="1"/>
  <c r="D483" i="1"/>
  <c r="F484" i="1"/>
  <c r="E392" i="1"/>
  <c r="D304" i="1"/>
  <c r="G302" i="1"/>
  <c r="E303" i="1"/>
  <c r="H214" i="1"/>
  <c r="H213" i="1"/>
  <c r="E842" i="1"/>
  <c r="G843" i="1"/>
  <c r="D662" i="1"/>
  <c r="H574" i="1"/>
  <c r="G304" i="1"/>
  <c r="G1654" i="1"/>
  <c r="G755" i="1"/>
  <c r="G573" i="1"/>
  <c r="G392" i="1"/>
  <c r="F304" i="1"/>
  <c r="F302" i="1"/>
  <c r="H303" i="1"/>
  <c r="E214" i="1"/>
  <c r="E213" i="1"/>
  <c r="G1025" i="1"/>
  <c r="G753" i="1"/>
  <c r="G662" i="1"/>
  <c r="D574" i="1"/>
  <c r="E573" i="1"/>
  <c r="H395" i="1"/>
  <c r="G393" i="1"/>
  <c r="D394" i="1"/>
  <c r="F392" i="1"/>
  <c r="E304" i="1"/>
  <c r="E302" i="1"/>
  <c r="F303" i="1"/>
  <c r="G212" i="1"/>
  <c r="G214" i="1"/>
  <c r="D213" i="1"/>
  <c r="D485" i="1"/>
  <c r="D484" i="1"/>
  <c r="D393" i="1"/>
  <c r="F394" i="1"/>
  <c r="F1294" i="1"/>
  <c r="D753" i="1"/>
  <c r="E662" i="1"/>
  <c r="G574" i="1"/>
  <c r="D573" i="1"/>
  <c r="E393" i="1"/>
  <c r="E394" i="1"/>
  <c r="H305" i="1"/>
  <c r="H304" i="1"/>
  <c r="G303" i="1"/>
  <c r="F212" i="1"/>
  <c r="F214" i="1"/>
  <c r="G213" i="1"/>
  <c r="G844" i="1"/>
  <c r="D303" i="1"/>
  <c r="G1024" i="1"/>
  <c r="E843" i="1"/>
  <c r="H754" i="1"/>
  <c r="F574" i="1"/>
  <c r="G482" i="1"/>
  <c r="H485" i="1"/>
  <c r="G483" i="1"/>
  <c r="H484" i="1"/>
  <c r="H393" i="1"/>
  <c r="H394" i="1"/>
  <c r="D305" i="1"/>
  <c r="D212" i="1"/>
  <c r="H215" i="1"/>
  <c r="H483" i="1"/>
  <c r="H1473" i="1"/>
  <c r="G1204" i="1"/>
  <c r="F934" i="1"/>
  <c r="F664" i="1"/>
  <c r="E574" i="1"/>
  <c r="F482" i="1"/>
  <c r="G485" i="1"/>
  <c r="F483" i="1"/>
  <c r="G484" i="1"/>
  <c r="F393" i="1"/>
  <c r="G394" i="1"/>
  <c r="G215" i="1"/>
  <c r="E212" i="1"/>
  <c r="F213" i="1"/>
  <c r="H411" i="2"/>
  <c r="I411" i="2" s="1"/>
  <c r="E1214" i="1"/>
  <c r="H763" i="1"/>
  <c r="H3104" i="1"/>
  <c r="F1124" i="1"/>
  <c r="D1214" i="1"/>
  <c r="D763" i="1"/>
  <c r="D4002" i="1"/>
  <c r="D3912" i="1"/>
  <c r="H1124" i="1"/>
  <c r="G4001" i="1"/>
  <c r="H4002" i="1"/>
  <c r="H3912" i="1"/>
  <c r="E763" i="1"/>
  <c r="H4004" i="1"/>
  <c r="F4001" i="1"/>
  <c r="G4002" i="1"/>
  <c r="G3912" i="1"/>
  <c r="H3914" i="1"/>
  <c r="D3822" i="1"/>
  <c r="F3823" i="1"/>
  <c r="H3824" i="1"/>
  <c r="H764" i="1"/>
  <c r="H3014" i="1"/>
  <c r="F763" i="1"/>
  <c r="D4001" i="1"/>
  <c r="E4003" i="1"/>
  <c r="F4002" i="1"/>
  <c r="E3913" i="1"/>
  <c r="E3912" i="1"/>
  <c r="E3822" i="1"/>
  <c r="H3823" i="1"/>
  <c r="G763" i="1"/>
  <c r="E4001" i="1"/>
  <c r="D4003" i="1"/>
  <c r="E4002" i="1"/>
  <c r="G3911" i="1"/>
  <c r="D3913" i="1"/>
  <c r="F3912" i="1"/>
  <c r="H3822" i="1"/>
  <c r="G3823" i="1"/>
  <c r="F4003" i="1"/>
  <c r="D3911" i="1"/>
  <c r="F3913" i="1"/>
  <c r="G4003" i="1"/>
  <c r="E3911" i="1"/>
  <c r="G3913" i="1"/>
  <c r="G3821" i="1"/>
  <c r="E3821" i="1"/>
  <c r="D3733" i="1"/>
  <c r="G3731" i="1"/>
  <c r="D3641" i="1"/>
  <c r="E3642" i="1"/>
  <c r="H3644" i="1"/>
  <c r="H3552" i="1"/>
  <c r="E3551" i="1"/>
  <c r="H3913" i="1"/>
  <c r="G3822" i="1"/>
  <c r="G3733" i="1"/>
  <c r="E3731" i="1"/>
  <c r="D3732" i="1"/>
  <c r="G3641" i="1"/>
  <c r="H3642" i="1"/>
  <c r="G3552" i="1"/>
  <c r="F3553" i="1"/>
  <c r="H1214" i="1"/>
  <c r="H4003" i="1"/>
  <c r="F3822" i="1"/>
  <c r="F3733" i="1"/>
  <c r="D3731" i="1"/>
  <c r="G3732" i="1"/>
  <c r="F3641" i="1"/>
  <c r="E3643" i="1"/>
  <c r="G3642" i="1"/>
  <c r="F3552" i="1"/>
  <c r="H3733" i="1"/>
  <c r="H3732" i="1"/>
  <c r="E3641" i="1"/>
  <c r="D3643" i="1"/>
  <c r="F3642" i="1"/>
  <c r="H3734" i="1"/>
  <c r="F3732" i="1"/>
  <c r="F3643" i="1"/>
  <c r="E3732" i="1"/>
  <c r="H3643" i="1"/>
  <c r="D3551" i="1"/>
  <c r="F3911" i="1"/>
  <c r="D3821" i="1"/>
  <c r="E3823" i="1"/>
  <c r="G3643" i="1"/>
  <c r="D3552" i="1"/>
  <c r="G3551" i="1"/>
  <c r="H3554" i="1"/>
  <c r="D3553" i="1"/>
  <c r="H3464" i="1"/>
  <c r="D3461" i="1"/>
  <c r="F3373" i="1"/>
  <c r="E3371" i="1"/>
  <c r="F3372" i="1"/>
  <c r="E3281" i="1"/>
  <c r="F3821" i="1"/>
  <c r="E3552" i="1"/>
  <c r="F3551" i="1"/>
  <c r="G3553" i="1"/>
  <c r="D3462" i="1"/>
  <c r="E3461" i="1"/>
  <c r="D3371" i="1"/>
  <c r="E3372" i="1"/>
  <c r="E3283" i="1"/>
  <c r="H3284" i="1"/>
  <c r="D3281" i="1"/>
  <c r="G3193" i="1"/>
  <c r="G3192" i="1"/>
  <c r="H3553" i="1"/>
  <c r="H3462" i="1"/>
  <c r="D3283" i="1"/>
  <c r="D3823" i="1"/>
  <c r="F3731" i="1"/>
  <c r="G3462" i="1"/>
  <c r="E3463" i="1"/>
  <c r="H3283" i="1"/>
  <c r="D3282" i="1"/>
  <c r="F3192" i="1"/>
  <c r="F3462" i="1"/>
  <c r="D3463" i="1"/>
  <c r="E3373" i="1"/>
  <c r="E3733" i="1"/>
  <c r="E3462" i="1"/>
  <c r="H3463" i="1"/>
  <c r="D3373" i="1"/>
  <c r="D3372" i="1"/>
  <c r="H3374" i="1"/>
  <c r="F3283" i="1"/>
  <c r="G3282" i="1"/>
  <c r="E3193" i="1"/>
  <c r="G3461" i="1"/>
  <c r="G3191" i="1"/>
  <c r="H3102" i="1"/>
  <c r="G3103" i="1"/>
  <c r="E3012" i="1"/>
  <c r="G3013" i="1"/>
  <c r="F3461" i="1"/>
  <c r="D3192" i="1"/>
  <c r="F3191" i="1"/>
  <c r="G3102" i="1"/>
  <c r="F3103" i="1"/>
  <c r="H3012" i="1"/>
  <c r="F3013" i="1"/>
  <c r="F2922" i="1"/>
  <c r="F3463" i="1"/>
  <c r="F3371" i="1"/>
  <c r="H3192" i="1"/>
  <c r="D3191" i="1"/>
  <c r="E3102" i="1"/>
  <c r="H3103" i="1"/>
  <c r="F3012" i="1"/>
  <c r="H3013" i="1"/>
  <c r="E2923" i="1"/>
  <c r="D3642" i="1"/>
  <c r="G3463" i="1"/>
  <c r="G3371" i="1"/>
  <c r="H3282" i="1"/>
  <c r="H3194" i="1"/>
  <c r="E3192" i="1"/>
  <c r="E3191" i="1"/>
  <c r="E3101" i="1"/>
  <c r="G3012" i="1"/>
  <c r="E3011" i="1"/>
  <c r="D2923" i="1"/>
  <c r="G2922" i="1"/>
  <c r="F3282" i="1"/>
  <c r="G3101" i="1"/>
  <c r="G3011" i="1"/>
  <c r="H2923" i="1"/>
  <c r="H2922" i="1"/>
  <c r="E3553" i="1"/>
  <c r="E3282" i="1"/>
  <c r="G3281" i="1"/>
  <c r="D3193" i="1"/>
  <c r="D3101" i="1"/>
  <c r="D3011" i="1"/>
  <c r="G2923" i="1"/>
  <c r="H3373" i="1"/>
  <c r="G3372" i="1"/>
  <c r="F3281" i="1"/>
  <c r="H3193" i="1"/>
  <c r="D3102" i="1"/>
  <c r="E3103" i="1"/>
  <c r="F3101" i="1"/>
  <c r="E3013" i="1"/>
  <c r="F3011" i="1"/>
  <c r="F2923" i="1"/>
  <c r="D2921" i="1"/>
  <c r="H3372" i="1"/>
  <c r="D2831" i="1"/>
  <c r="E2833" i="1"/>
  <c r="G2832" i="1"/>
  <c r="D2742" i="1"/>
  <c r="G2653" i="1"/>
  <c r="D2651" i="1"/>
  <c r="F3102" i="1"/>
  <c r="D3013" i="1"/>
  <c r="G2831" i="1"/>
  <c r="G2833" i="1"/>
  <c r="F2832" i="1"/>
  <c r="H2742" i="1"/>
  <c r="H2744" i="1"/>
  <c r="F2651" i="1"/>
  <c r="F2652" i="1"/>
  <c r="G2924" i="1"/>
  <c r="F2831" i="1"/>
  <c r="D2833" i="1"/>
  <c r="E2742" i="1"/>
  <c r="G2651" i="1"/>
  <c r="D2922" i="1"/>
  <c r="F2924" i="1"/>
  <c r="F2833" i="1"/>
  <c r="G2742" i="1"/>
  <c r="D2741" i="1"/>
  <c r="E2743" i="1"/>
  <c r="E2651" i="1"/>
  <c r="G2561" i="1"/>
  <c r="E2922" i="1"/>
  <c r="F2921" i="1"/>
  <c r="E2924" i="1"/>
  <c r="H2833" i="1"/>
  <c r="F2742" i="1"/>
  <c r="G2741" i="1"/>
  <c r="F2743" i="1"/>
  <c r="E2653" i="1"/>
  <c r="D2654" i="1"/>
  <c r="F2561" i="1"/>
  <c r="D3103" i="1"/>
  <c r="E2921" i="1"/>
  <c r="D2924" i="1"/>
  <c r="D2832" i="1"/>
  <c r="F2741" i="1"/>
  <c r="D2743" i="1"/>
  <c r="H2653" i="1"/>
  <c r="H2654" i="1"/>
  <c r="D2652" i="1"/>
  <c r="E2561" i="1"/>
  <c r="G3373" i="1"/>
  <c r="G3283" i="1"/>
  <c r="G2921" i="1"/>
  <c r="H2924" i="1"/>
  <c r="H2834" i="1"/>
  <c r="E2832" i="1"/>
  <c r="E2741" i="1"/>
  <c r="H2743" i="1"/>
  <c r="D2653" i="1"/>
  <c r="G2652" i="1"/>
  <c r="H2562" i="1"/>
  <c r="E2834" i="1"/>
  <c r="H2652" i="1"/>
  <c r="G2562" i="1"/>
  <c r="H2563" i="1"/>
  <c r="E2471" i="1"/>
  <c r="G2472" i="1"/>
  <c r="G2474" i="1"/>
  <c r="E2473" i="1"/>
  <c r="G2384" i="1"/>
  <c r="F2294" i="1"/>
  <c r="D2293" i="1"/>
  <c r="E2292" i="1"/>
  <c r="D2201" i="1"/>
  <c r="E2203" i="1"/>
  <c r="F2202" i="1"/>
  <c r="E2113" i="1"/>
  <c r="G2112" i="1"/>
  <c r="D2024" i="1"/>
  <c r="E2022" i="1"/>
  <c r="G1933" i="1"/>
  <c r="F1931" i="1"/>
  <c r="H2832" i="1"/>
  <c r="F2562" i="1"/>
  <c r="G2563" i="1"/>
  <c r="H2472" i="1"/>
  <c r="F2473" i="1"/>
  <c r="E2383" i="1"/>
  <c r="F2384" i="1"/>
  <c r="D2382" i="1"/>
  <c r="F2291" i="1"/>
  <c r="G2293" i="1"/>
  <c r="G2743" i="1"/>
  <c r="E2472" i="1"/>
  <c r="D2473" i="1"/>
  <c r="D2383" i="1"/>
  <c r="G2382" i="1"/>
  <c r="G2291" i="1"/>
  <c r="H2293" i="1"/>
  <c r="D3012" i="1"/>
  <c r="D2561" i="1"/>
  <c r="H2473" i="1"/>
  <c r="H2383" i="1"/>
  <c r="G2564" i="1"/>
  <c r="H2474" i="1"/>
  <c r="G2473" i="1"/>
  <c r="G2383" i="1"/>
  <c r="H2384" i="1"/>
  <c r="F2382" i="1"/>
  <c r="G2381" i="1"/>
  <c r="D2291" i="1"/>
  <c r="D2292" i="1"/>
  <c r="F2203" i="1"/>
  <c r="D2204" i="1"/>
  <c r="G2111" i="1"/>
  <c r="G2113" i="1"/>
  <c r="G2023" i="1"/>
  <c r="D2021" i="1"/>
  <c r="E1933" i="1"/>
  <c r="G1932" i="1"/>
  <c r="F2653" i="1"/>
  <c r="E2563" i="1"/>
  <c r="H2564" i="1"/>
  <c r="D2471" i="1"/>
  <c r="F2383" i="1"/>
  <c r="E2382" i="1"/>
  <c r="E2381" i="1"/>
  <c r="G2292" i="1"/>
  <c r="G2201" i="1"/>
  <c r="D2202" i="1"/>
  <c r="H2204" i="1"/>
  <c r="H2114" i="1"/>
  <c r="F2111" i="1"/>
  <c r="D2112" i="1"/>
  <c r="G2024" i="1"/>
  <c r="F2023" i="1"/>
  <c r="F2021" i="1"/>
  <c r="D1933" i="1"/>
  <c r="F1932" i="1"/>
  <c r="E2831" i="1"/>
  <c r="D2562" i="1"/>
  <c r="D2563" i="1"/>
  <c r="F2471" i="1"/>
  <c r="D2472" i="1"/>
  <c r="D2381" i="1"/>
  <c r="H2292" i="1"/>
  <c r="E2201" i="1"/>
  <c r="G2202" i="1"/>
  <c r="E2111" i="1"/>
  <c r="E2112" i="1"/>
  <c r="E2021" i="1"/>
  <c r="F1933" i="1"/>
  <c r="D1931" i="1"/>
  <c r="E2114" i="1"/>
  <c r="H2023" i="1"/>
  <c r="G2021" i="1"/>
  <c r="E1841" i="1"/>
  <c r="G2294" i="1"/>
  <c r="E2293" i="1"/>
  <c r="F2201" i="1"/>
  <c r="E2024" i="1"/>
  <c r="D2022" i="1"/>
  <c r="H1933" i="1"/>
  <c r="D1841" i="1"/>
  <c r="D1842" i="1"/>
  <c r="H1844" i="1"/>
  <c r="H2382" i="1"/>
  <c r="H2294" i="1"/>
  <c r="F2293" i="1"/>
  <c r="D2203" i="1"/>
  <c r="G2204" i="1"/>
  <c r="D2113" i="1"/>
  <c r="H2024" i="1"/>
  <c r="H2022" i="1"/>
  <c r="D1932" i="1"/>
  <c r="H1842" i="1"/>
  <c r="E2562" i="1"/>
  <c r="F2563" i="1"/>
  <c r="F2292" i="1"/>
  <c r="H2203" i="1"/>
  <c r="F2204" i="1"/>
  <c r="F2113" i="1"/>
  <c r="G2022" i="1"/>
  <c r="E1932" i="1"/>
  <c r="F3193" i="1"/>
  <c r="G2471" i="1"/>
  <c r="F2381" i="1"/>
  <c r="G2203" i="1"/>
  <c r="E2204" i="1"/>
  <c r="H2113" i="1"/>
  <c r="F2022" i="1"/>
  <c r="H1932" i="1"/>
  <c r="H1934" i="1"/>
  <c r="F1842" i="1"/>
  <c r="F2472" i="1"/>
  <c r="E2291" i="1"/>
  <c r="E2202" i="1"/>
  <c r="F2112" i="1"/>
  <c r="E2023" i="1"/>
  <c r="E1931" i="1"/>
  <c r="F1841" i="1"/>
  <c r="F1844" i="1"/>
  <c r="E2652" i="1"/>
  <c r="D2023" i="1"/>
  <c r="G1841" i="1"/>
  <c r="D2111" i="1"/>
  <c r="D1843" i="1"/>
  <c r="F1664" i="1"/>
  <c r="F1663" i="1"/>
  <c r="G1573" i="1"/>
  <c r="E1483" i="1"/>
  <c r="D1482" i="1"/>
  <c r="D1481" i="1"/>
  <c r="E1392" i="1"/>
  <c r="G1391" i="1"/>
  <c r="G1302" i="1"/>
  <c r="H1843" i="1"/>
  <c r="F1751" i="1"/>
  <c r="E1664" i="1"/>
  <c r="D1662" i="1"/>
  <c r="F1573" i="1"/>
  <c r="D1483" i="1"/>
  <c r="E1482" i="1"/>
  <c r="G1392" i="1"/>
  <c r="D1391" i="1"/>
  <c r="H1304" i="1"/>
  <c r="F1302" i="1"/>
  <c r="H1212" i="1"/>
  <c r="H1213" i="1"/>
  <c r="H2202" i="1"/>
  <c r="H2112" i="1"/>
  <c r="G1843" i="1"/>
  <c r="G1754" i="1"/>
  <c r="G1751" i="1"/>
  <c r="G1661" i="1"/>
  <c r="H1662" i="1"/>
  <c r="H1573" i="1"/>
  <c r="D1572" i="1"/>
  <c r="F1483" i="1"/>
  <c r="H1482" i="1"/>
  <c r="F1392" i="1"/>
  <c r="F1391" i="1"/>
  <c r="E1393" i="1"/>
  <c r="H1302" i="1"/>
  <c r="F1843" i="1"/>
  <c r="D1752" i="1"/>
  <c r="E1751" i="1"/>
  <c r="E1753" i="1"/>
  <c r="H1664" i="1"/>
  <c r="F1661" i="1"/>
  <c r="G1662" i="1"/>
  <c r="F1572" i="1"/>
  <c r="H1483" i="1"/>
  <c r="G1842" i="1"/>
  <c r="G1752" i="1"/>
  <c r="D1751" i="1"/>
  <c r="D1753" i="1"/>
  <c r="D1661" i="1"/>
  <c r="E1663" i="1"/>
  <c r="E1662" i="1"/>
  <c r="E1572" i="1"/>
  <c r="D1571" i="1"/>
  <c r="G1483" i="1"/>
  <c r="F1482" i="1"/>
  <c r="G1393" i="1"/>
  <c r="D1303" i="1"/>
  <c r="F1301" i="1"/>
  <c r="G1931" i="1"/>
  <c r="E1842" i="1"/>
  <c r="H1752" i="1"/>
  <c r="H1753" i="1"/>
  <c r="E1661" i="1"/>
  <c r="D1663" i="1"/>
  <c r="F1662" i="1"/>
  <c r="H1572" i="1"/>
  <c r="G1571" i="1"/>
  <c r="H1574" i="1"/>
  <c r="G1481" i="1"/>
  <c r="H1484" i="1"/>
  <c r="F1393" i="1"/>
  <c r="H1303" i="1"/>
  <c r="E1301" i="1"/>
  <c r="E1213" i="1"/>
  <c r="D1934" i="1"/>
  <c r="F1752" i="1"/>
  <c r="H1754" i="1"/>
  <c r="G1753" i="1"/>
  <c r="H1663" i="1"/>
  <c r="E1573" i="1"/>
  <c r="G1572" i="1"/>
  <c r="E1571" i="1"/>
  <c r="F1481" i="1"/>
  <c r="D1392" i="1"/>
  <c r="H1394" i="1"/>
  <c r="H1393" i="1"/>
  <c r="G1303" i="1"/>
  <c r="G1301" i="1"/>
  <c r="D1212" i="1"/>
  <c r="G1213" i="1"/>
  <c r="G1663" i="1"/>
  <c r="D1302" i="1"/>
  <c r="F1211" i="1"/>
  <c r="H1122" i="1"/>
  <c r="H1123" i="1"/>
  <c r="D1033" i="1"/>
  <c r="H943" i="1"/>
  <c r="D941" i="1"/>
  <c r="G942" i="1"/>
  <c r="G852" i="1"/>
  <c r="D762" i="1"/>
  <c r="F671" i="1"/>
  <c r="F673" i="1"/>
  <c r="H672" i="1"/>
  <c r="F584" i="1"/>
  <c r="D1393" i="1"/>
  <c r="E1302" i="1"/>
  <c r="F1122" i="1"/>
  <c r="G1033" i="1"/>
  <c r="D1032" i="1"/>
  <c r="G944" i="1"/>
  <c r="G943" i="1"/>
  <c r="F942" i="1"/>
  <c r="D851" i="1"/>
  <c r="F762" i="1"/>
  <c r="E671" i="1"/>
  <c r="H673" i="1"/>
  <c r="F672" i="1"/>
  <c r="H674" i="1"/>
  <c r="F1753" i="1"/>
  <c r="F1571" i="1"/>
  <c r="E1391" i="1"/>
  <c r="G1122" i="1"/>
  <c r="F1033" i="1"/>
  <c r="E1032" i="1"/>
  <c r="F943" i="1"/>
  <c r="E942" i="1"/>
  <c r="G851" i="1"/>
  <c r="E762" i="1"/>
  <c r="D671" i="1"/>
  <c r="E672" i="1"/>
  <c r="E1843" i="1"/>
  <c r="G1664" i="1"/>
  <c r="G1482" i="1"/>
  <c r="E1484" i="1"/>
  <c r="E1303" i="1"/>
  <c r="D1121" i="1"/>
  <c r="H1033" i="1"/>
  <c r="H1034" i="1"/>
  <c r="F1032" i="1"/>
  <c r="E1481" i="1"/>
  <c r="F1303" i="1"/>
  <c r="D1301" i="1"/>
  <c r="F1212" i="1"/>
  <c r="D1213" i="1"/>
  <c r="G1121" i="1"/>
  <c r="E1123" i="1"/>
  <c r="E1031" i="1"/>
  <c r="H1032" i="1"/>
  <c r="E851" i="1"/>
  <c r="D853" i="1"/>
  <c r="D852" i="1"/>
  <c r="E761" i="1"/>
  <c r="G762" i="1"/>
  <c r="E1752" i="1"/>
  <c r="D1573" i="1"/>
  <c r="H1392" i="1"/>
  <c r="G1212" i="1"/>
  <c r="D1211" i="1"/>
  <c r="D1122" i="1"/>
  <c r="F1121" i="1"/>
  <c r="F1123" i="1"/>
  <c r="G1031" i="1"/>
  <c r="E943" i="1"/>
  <c r="F941" i="1"/>
  <c r="D942" i="1"/>
  <c r="H853" i="1"/>
  <c r="F852" i="1"/>
  <c r="G1211" i="1"/>
  <c r="E1122" i="1"/>
  <c r="G1123" i="1"/>
  <c r="F1031" i="1"/>
  <c r="E1033" i="1"/>
  <c r="D943" i="1"/>
  <c r="E941" i="1"/>
  <c r="H942" i="1"/>
  <c r="G853" i="1"/>
  <c r="H852" i="1"/>
  <c r="F761" i="1"/>
  <c r="G671" i="1"/>
  <c r="G673" i="1"/>
  <c r="D672" i="1"/>
  <c r="G584" i="1"/>
  <c r="E1211" i="1"/>
  <c r="F581" i="1"/>
  <c r="E492" i="1"/>
  <c r="E493" i="1"/>
  <c r="G401" i="1"/>
  <c r="F403" i="1"/>
  <c r="G312" i="1"/>
  <c r="F311" i="1"/>
  <c r="E221" i="1"/>
  <c r="H224" i="1"/>
  <c r="F582" i="1"/>
  <c r="E1212" i="1"/>
  <c r="G1032" i="1"/>
  <c r="F851" i="1"/>
  <c r="E583" i="1"/>
  <c r="G581" i="1"/>
  <c r="F492" i="1"/>
  <c r="D493" i="1"/>
  <c r="F401" i="1"/>
  <c r="H404" i="1"/>
  <c r="D402" i="1"/>
  <c r="F312" i="1"/>
  <c r="G311" i="1"/>
  <c r="D222" i="1"/>
  <c r="D221" i="1"/>
  <c r="G941" i="1"/>
  <c r="D492" i="1"/>
  <c r="H403" i="1"/>
  <c r="F402" i="1"/>
  <c r="F1213" i="1"/>
  <c r="D761" i="1"/>
  <c r="D583" i="1"/>
  <c r="E581" i="1"/>
  <c r="D582" i="1"/>
  <c r="G491" i="1"/>
  <c r="H493" i="1"/>
  <c r="H402" i="1"/>
  <c r="E312" i="1"/>
  <c r="G314" i="1"/>
  <c r="E313" i="1"/>
  <c r="D311" i="1"/>
  <c r="F222" i="1"/>
  <c r="E223" i="1"/>
  <c r="E1121" i="1"/>
  <c r="H944" i="1"/>
  <c r="E853" i="1"/>
  <c r="G761" i="1"/>
  <c r="H584" i="1"/>
  <c r="H583" i="1"/>
  <c r="D581" i="1"/>
  <c r="G582" i="1"/>
  <c r="E494" i="1"/>
  <c r="F491" i="1"/>
  <c r="F493" i="1"/>
  <c r="E404" i="1"/>
  <c r="G402" i="1"/>
  <c r="H312" i="1"/>
  <c r="D313" i="1"/>
  <c r="H222" i="1"/>
  <c r="D223" i="1"/>
  <c r="D1123" i="1"/>
  <c r="D1031" i="1"/>
  <c r="F853" i="1"/>
  <c r="E852" i="1"/>
  <c r="H762" i="1"/>
  <c r="G583" i="1"/>
  <c r="H582" i="1"/>
  <c r="D491" i="1"/>
  <c r="G493" i="1"/>
  <c r="E403" i="1"/>
  <c r="E402" i="1"/>
  <c r="G313" i="1"/>
  <c r="G222" i="1"/>
  <c r="H223" i="1"/>
  <c r="E673" i="1"/>
  <c r="E491" i="1"/>
  <c r="D673" i="1"/>
  <c r="G672" i="1"/>
  <c r="E582" i="1"/>
  <c r="H492" i="1"/>
  <c r="E401" i="1"/>
  <c r="G403" i="1"/>
  <c r="H314" i="1"/>
  <c r="H313" i="1"/>
  <c r="F223" i="1"/>
  <c r="G221" i="1"/>
  <c r="F583" i="1"/>
  <c r="H494" i="1"/>
  <c r="F313" i="1"/>
  <c r="H854" i="1"/>
  <c r="G492" i="1"/>
  <c r="D401" i="1"/>
  <c r="D403" i="1"/>
  <c r="D312" i="1"/>
  <c r="E311" i="1"/>
  <c r="F221" i="1"/>
  <c r="E222" i="1"/>
  <c r="G223" i="1"/>
  <c r="Z545" i="2"/>
  <c r="AA545" i="2" s="1"/>
  <c r="AA342" i="2"/>
  <c r="I342" i="2"/>
  <c r="AF823" i="2"/>
  <c r="AF817" i="2"/>
  <c r="AF837" i="2"/>
  <c r="AB623" i="2"/>
  <c r="AA157" i="2"/>
  <c r="U427" i="2"/>
  <c r="O554" i="2"/>
  <c r="AD350" i="2"/>
  <c r="AD212" i="2"/>
  <c r="AC499" i="2"/>
  <c r="O216" i="2"/>
  <c r="U549" i="2"/>
  <c r="AB549" i="2"/>
  <c r="AG821" i="2"/>
  <c r="AG833" i="2"/>
  <c r="AG811" i="2"/>
  <c r="AG785" i="2"/>
  <c r="AG514" i="2"/>
  <c r="AG313" i="2"/>
  <c r="AG175" i="2"/>
  <c r="T95" i="2"/>
  <c r="U95" i="2" s="1"/>
  <c r="AD114" i="2"/>
  <c r="AG116" i="2"/>
  <c r="Z240" i="2"/>
  <c r="AE240" i="2" s="1"/>
  <c r="T240" i="2"/>
  <c r="U240" i="2" s="1"/>
  <c r="N92" i="2"/>
  <c r="O92" i="2" s="1"/>
  <c r="AD116" i="2"/>
  <c r="AD174" i="2"/>
  <c r="AB174" i="2"/>
  <c r="Z174" i="2"/>
  <c r="AA174" i="2" s="1"/>
  <c r="T174" i="2"/>
  <c r="U174" i="2" s="1"/>
  <c r="AB311" i="2"/>
  <c r="Z311" i="2"/>
  <c r="AA311" i="2" s="1"/>
  <c r="T311" i="2"/>
  <c r="U311" i="2" s="1"/>
  <c r="H311" i="2"/>
  <c r="I311" i="2" s="1"/>
  <c r="N570" i="2"/>
  <c r="O570" i="2" s="1"/>
  <c r="AG587" i="2"/>
  <c r="Z587" i="2"/>
  <c r="AA587" i="2" s="1"/>
  <c r="T587" i="2"/>
  <c r="U587" i="2" s="1"/>
  <c r="Z699" i="2"/>
  <c r="AE699" i="2" s="1"/>
  <c r="T699" i="2"/>
  <c r="AD699" i="2" s="1"/>
  <c r="Z84" i="2"/>
  <c r="AE84" i="2" s="1"/>
  <c r="N84" i="2"/>
  <c r="O84" i="2" s="1"/>
  <c r="Z426" i="2"/>
  <c r="AE426" i="2" s="1"/>
  <c r="T426" i="2"/>
  <c r="U426" i="2" s="1"/>
  <c r="Z621" i="2"/>
  <c r="AE621" i="2" s="1"/>
  <c r="T621" i="2"/>
  <c r="U621" i="2" s="1"/>
  <c r="N621" i="2"/>
  <c r="O621" i="2" s="1"/>
  <c r="Z707" i="2"/>
  <c r="AE707" i="2" s="1"/>
  <c r="T707" i="2"/>
  <c r="AD707" i="2" s="1"/>
  <c r="T143" i="2"/>
  <c r="AD143" i="2" s="1"/>
  <c r="Z143" i="2"/>
  <c r="N695" i="2"/>
  <c r="O695" i="2" s="1"/>
  <c r="H695" i="2"/>
  <c r="I695" i="2" s="1"/>
  <c r="AC827" i="2"/>
  <c r="AB827" i="2"/>
  <c r="H143" i="2"/>
  <c r="AB143" i="2" s="1"/>
  <c r="Z423" i="2"/>
  <c r="AE423" i="2" s="1"/>
  <c r="N423" i="2"/>
  <c r="O423" i="2" s="1"/>
  <c r="H423" i="2"/>
  <c r="I423" i="2" s="1"/>
  <c r="AD447" i="2"/>
  <c r="Z634" i="2"/>
  <c r="AE634" i="2" s="1"/>
  <c r="N634" i="2"/>
  <c r="H634" i="2"/>
  <c r="I634" i="2" s="1"/>
  <c r="Z220" i="2"/>
  <c r="AE220" i="2" s="1"/>
  <c r="H220" i="2"/>
  <c r="AB220" i="2" s="1"/>
  <c r="Z234" i="2"/>
  <c r="AE234" i="2" s="1"/>
  <c r="N234" i="2"/>
  <c r="O234" i="2" s="1"/>
  <c r="T84" i="2"/>
  <c r="U84" i="2" s="1"/>
  <c r="AC108" i="2"/>
  <c r="AC113" i="2"/>
  <c r="AB113" i="2"/>
  <c r="T146" i="2"/>
  <c r="U146" i="2" s="1"/>
  <c r="T220" i="2"/>
  <c r="U220" i="2" s="1"/>
  <c r="T224" i="2"/>
  <c r="U224" i="2" s="1"/>
  <c r="Z224" i="2"/>
  <c r="AE224" i="2" s="1"/>
  <c r="N224" i="2"/>
  <c r="AC224" i="2" s="1"/>
  <c r="H224" i="2"/>
  <c r="AB224" i="2" s="1"/>
  <c r="Z611" i="2"/>
  <c r="AE611" i="2" s="1"/>
  <c r="T611" i="2"/>
  <c r="U611" i="2" s="1"/>
  <c r="N611" i="2"/>
  <c r="O611" i="2" s="1"/>
  <c r="H611" i="2"/>
  <c r="I611" i="2" s="1"/>
  <c r="AC114" i="2"/>
  <c r="H114" i="2"/>
  <c r="I114" i="2" s="1"/>
  <c r="N213" i="2"/>
  <c r="O213" i="2" s="1"/>
  <c r="H213" i="2"/>
  <c r="I213" i="2" s="1"/>
  <c r="Z490" i="2"/>
  <c r="AE490" i="2" s="1"/>
  <c r="Z561" i="2"/>
  <c r="AE561" i="2" s="1"/>
  <c r="T561" i="2"/>
  <c r="AD561" i="2" s="1"/>
  <c r="H561" i="2"/>
  <c r="D1673" i="1" s="1"/>
  <c r="AD101" i="2"/>
  <c r="AB170" i="2"/>
  <c r="H276" i="2"/>
  <c r="H284" i="2"/>
  <c r="I284" i="2" s="1"/>
  <c r="AC308" i="2"/>
  <c r="AC309" i="2"/>
  <c r="AC313" i="2"/>
  <c r="AC316" i="2"/>
  <c r="AD317" i="2"/>
  <c r="N356" i="2"/>
  <c r="O356" i="2" s="1"/>
  <c r="H368" i="2"/>
  <c r="I368" i="2" s="1"/>
  <c r="N376" i="2"/>
  <c r="O376" i="2" s="1"/>
  <c r="H380" i="2"/>
  <c r="I380" i="2" s="1"/>
  <c r="T431" i="2"/>
  <c r="U431" i="2" s="1"/>
  <c r="T442" i="2"/>
  <c r="U442" i="2" s="1"/>
  <c r="AD451" i="2"/>
  <c r="N493" i="2"/>
  <c r="E1578" i="1" s="1"/>
  <c r="N502" i="2"/>
  <c r="O502" i="2" s="1"/>
  <c r="T508" i="2"/>
  <c r="U508" i="2" s="1"/>
  <c r="AB516" i="2"/>
  <c r="AC517" i="2"/>
  <c r="N553" i="2"/>
  <c r="E953" i="1" s="1"/>
  <c r="H557" i="2"/>
  <c r="AB557" i="2" s="1"/>
  <c r="H569" i="2"/>
  <c r="I569" i="2" s="1"/>
  <c r="H575" i="2"/>
  <c r="I575" i="2" s="1"/>
  <c r="T581" i="2"/>
  <c r="U581" i="2" s="1"/>
  <c r="AB583" i="2"/>
  <c r="T636" i="2"/>
  <c r="U636" i="2" s="1"/>
  <c r="AC645" i="2"/>
  <c r="N704" i="2"/>
  <c r="O704" i="2" s="1"/>
  <c r="Z712" i="2"/>
  <c r="AA712" i="2" s="1"/>
  <c r="AD721" i="2"/>
  <c r="AD752" i="2"/>
  <c r="H758" i="2"/>
  <c r="AB758" i="2" s="1"/>
  <c r="H778" i="2"/>
  <c r="I778" i="2" s="1"/>
  <c r="AC841" i="2"/>
  <c r="AG248" i="2"/>
  <c r="AG251" i="2"/>
  <c r="T276" i="2"/>
  <c r="N284" i="2"/>
  <c r="O284" i="2" s="1"/>
  <c r="AD308" i="2"/>
  <c r="AD309" i="2"/>
  <c r="AD316" i="2"/>
  <c r="T356" i="2"/>
  <c r="U356" i="2" s="1"/>
  <c r="N368" i="2"/>
  <c r="O368" i="2" s="1"/>
  <c r="Z376" i="2"/>
  <c r="AA376" i="2" s="1"/>
  <c r="Z442" i="2"/>
  <c r="AA442" i="2" s="1"/>
  <c r="AD516" i="2"/>
  <c r="T557" i="2"/>
  <c r="AD557" i="2" s="1"/>
  <c r="N575" i="2"/>
  <c r="O575" i="2" s="1"/>
  <c r="Z581" i="2"/>
  <c r="AA581" i="2" s="1"/>
  <c r="AD645" i="2"/>
  <c r="AG651" i="2"/>
  <c r="Z704" i="2"/>
  <c r="AE704" i="2" s="1"/>
  <c r="AB712" i="2"/>
  <c r="N758" i="2"/>
  <c r="O758" i="2" s="1"/>
  <c r="N778" i="2"/>
  <c r="O778" i="2" s="1"/>
  <c r="AD841" i="2"/>
  <c r="AF841" i="2" s="1"/>
  <c r="AB843" i="2"/>
  <c r="Z101" i="2"/>
  <c r="AE101" i="2" s="1"/>
  <c r="N106" i="2"/>
  <c r="O106" i="2" s="1"/>
  <c r="AD115" i="2"/>
  <c r="Z144" i="2"/>
  <c r="AE144" i="2" s="1"/>
  <c r="N155" i="2"/>
  <c r="O155" i="2" s="1"/>
  <c r="T165" i="2"/>
  <c r="F2186" i="1" s="1"/>
  <c r="Z212" i="2"/>
  <c r="AE212" i="2" s="1"/>
  <c r="AC241" i="2"/>
  <c r="T243" i="2"/>
  <c r="U243" i="2" s="1"/>
  <c r="H247" i="2"/>
  <c r="I247" i="2" s="1"/>
  <c r="T250" i="2"/>
  <c r="U250" i="2" s="1"/>
  <c r="Z276" i="2"/>
  <c r="N280" i="2"/>
  <c r="O280" i="2" s="1"/>
  <c r="I289" i="2"/>
  <c r="Z297" i="2"/>
  <c r="AE297" i="2" s="1"/>
  <c r="T301" i="2"/>
  <c r="U301" i="2" s="1"/>
  <c r="N305" i="2"/>
  <c r="O305" i="2" s="1"/>
  <c r="N352" i="2"/>
  <c r="O352" i="2" s="1"/>
  <c r="N380" i="2"/>
  <c r="O380" i="2" s="1"/>
  <c r="AC450" i="2"/>
  <c r="T476" i="2"/>
  <c r="U476" i="2" s="1"/>
  <c r="Z486" i="2"/>
  <c r="AE486" i="2" s="1"/>
  <c r="Z502" i="2"/>
  <c r="AE502" i="2" s="1"/>
  <c r="N569" i="2"/>
  <c r="O569" i="2" s="1"/>
  <c r="N571" i="2"/>
  <c r="O571" i="2" s="1"/>
  <c r="T579" i="2"/>
  <c r="U579" i="2" s="1"/>
  <c r="AB581" i="2"/>
  <c r="AG643" i="2"/>
  <c r="T682" i="2"/>
  <c r="U682" i="2" s="1"/>
  <c r="H690" i="2"/>
  <c r="I690" i="2" s="1"/>
  <c r="N696" i="2"/>
  <c r="T700" i="2"/>
  <c r="AD700" i="2" s="1"/>
  <c r="T708" i="2"/>
  <c r="U708" i="2" s="1"/>
  <c r="N746" i="2"/>
  <c r="O746" i="2" s="1"/>
  <c r="N753" i="2"/>
  <c r="AC753" i="2" s="1"/>
  <c r="Z758" i="2"/>
  <c r="AE758" i="2" s="1"/>
  <c r="T771" i="2"/>
  <c r="U771" i="2" s="1"/>
  <c r="N786" i="2"/>
  <c r="O786" i="2" s="1"/>
  <c r="AC852" i="2"/>
  <c r="AG308" i="2"/>
  <c r="AG316" i="2"/>
  <c r="T380" i="2"/>
  <c r="U380" i="2" s="1"/>
  <c r="AG442" i="2"/>
  <c r="Z476" i="2"/>
  <c r="AE476" i="2" s="1"/>
  <c r="T569" i="2"/>
  <c r="U569" i="2" s="1"/>
  <c r="AG579" i="2"/>
  <c r="T585" i="2"/>
  <c r="U585" i="2" s="1"/>
  <c r="N650" i="2"/>
  <c r="O650" i="2" s="1"/>
  <c r="N652" i="2"/>
  <c r="O652" i="2" s="1"/>
  <c r="N679" i="2"/>
  <c r="O679" i="2" s="1"/>
  <c r="Z686" i="2"/>
  <c r="AE686" i="2" s="1"/>
  <c r="Z700" i="2"/>
  <c r="AE700" i="2" s="1"/>
  <c r="Z708" i="2"/>
  <c r="AE708" i="2" s="1"/>
  <c r="AC713" i="2"/>
  <c r="AB715" i="2"/>
  <c r="T746" i="2"/>
  <c r="U746" i="2" s="1"/>
  <c r="N768" i="2"/>
  <c r="O768" i="2" s="1"/>
  <c r="T778" i="2"/>
  <c r="U778" i="2" s="1"/>
  <c r="T786" i="2"/>
  <c r="U786" i="2" s="1"/>
  <c r="AD845" i="2"/>
  <c r="AF845" i="2" s="1"/>
  <c r="AG845" i="2" s="1"/>
  <c r="Z380" i="2"/>
  <c r="AA380" i="2" s="1"/>
  <c r="Z569" i="2"/>
  <c r="AE569" i="2" s="1"/>
  <c r="AC691" i="2"/>
  <c r="AF691" i="2" s="1"/>
  <c r="H1319" i="1" s="1"/>
  <c r="Z778" i="2"/>
  <c r="AA778" i="2" s="1"/>
  <c r="Z786" i="2"/>
  <c r="AA786" i="2" s="1"/>
  <c r="T173" i="2"/>
  <c r="U173" i="2" s="1"/>
  <c r="N242" i="2"/>
  <c r="O242" i="2" s="1"/>
  <c r="AB244" i="2"/>
  <c r="T277" i="2"/>
  <c r="AD277" i="2" s="1"/>
  <c r="T290" i="2"/>
  <c r="U290" i="2" s="1"/>
  <c r="AA294" i="2"/>
  <c r="H299" i="2"/>
  <c r="I299" i="2" s="1"/>
  <c r="N309" i="2"/>
  <c r="O309" i="2" s="1"/>
  <c r="N313" i="2"/>
  <c r="O313" i="2" s="1"/>
  <c r="AB380" i="2"/>
  <c r="H752" i="2"/>
  <c r="AB752" i="2" s="1"/>
  <c r="AF752" i="2" s="1"/>
  <c r="H780" i="1" s="1"/>
  <c r="AB778" i="2"/>
  <c r="Z780" i="2"/>
  <c r="AA780" i="2" s="1"/>
  <c r="AB833" i="2"/>
  <c r="AD77" i="2"/>
  <c r="U77" i="2"/>
  <c r="U76" i="2"/>
  <c r="AD76" i="2"/>
  <c r="N183" i="2"/>
  <c r="O183" i="2" s="1"/>
  <c r="T225" i="2"/>
  <c r="F1560" i="1" s="1"/>
  <c r="AC276" i="2"/>
  <c r="O276" i="2"/>
  <c r="AC76" i="2"/>
  <c r="O83" i="2"/>
  <c r="N85" i="2"/>
  <c r="O85" i="2" s="1"/>
  <c r="H87" i="2"/>
  <c r="I87" i="2" s="1"/>
  <c r="N90" i="2"/>
  <c r="AC90" i="2" s="1"/>
  <c r="H99" i="2"/>
  <c r="I99" i="2" s="1"/>
  <c r="N100" i="2"/>
  <c r="AC100" i="2" s="1"/>
  <c r="T110" i="2"/>
  <c r="U110" i="2" s="1"/>
  <c r="N149" i="2"/>
  <c r="O149" i="2" s="1"/>
  <c r="H161" i="2"/>
  <c r="I161" i="2" s="1"/>
  <c r="AC166" i="2"/>
  <c r="Z171" i="2"/>
  <c r="AE171" i="2" s="1"/>
  <c r="N171" i="2"/>
  <c r="O171" i="2" s="1"/>
  <c r="N182" i="2"/>
  <c r="O182" i="2" s="1"/>
  <c r="H182" i="2"/>
  <c r="I182" i="2" s="1"/>
  <c r="AB182" i="2"/>
  <c r="T183" i="2"/>
  <c r="U183" i="2" s="1"/>
  <c r="N225" i="2"/>
  <c r="O225" i="2" s="1"/>
  <c r="AB228" i="2"/>
  <c r="Z279" i="2"/>
  <c r="AE279" i="2" s="1"/>
  <c r="T279" i="2"/>
  <c r="U279" i="2" s="1"/>
  <c r="AA290" i="2"/>
  <c r="Z417" i="2"/>
  <c r="AE417" i="2" s="1"/>
  <c r="H417" i="2"/>
  <c r="I417" i="2" s="1"/>
  <c r="T417" i="2"/>
  <c r="AD417" i="2" s="1"/>
  <c r="N417" i="2"/>
  <c r="O417" i="2" s="1"/>
  <c r="Z677" i="2"/>
  <c r="AE677" i="2" s="1"/>
  <c r="T677" i="2"/>
  <c r="U677" i="2" s="1"/>
  <c r="H677" i="2"/>
  <c r="I677" i="2" s="1"/>
  <c r="Z770" i="2"/>
  <c r="AE770" i="2" s="1"/>
  <c r="T770" i="2"/>
  <c r="U770" i="2" s="1"/>
  <c r="N770" i="2"/>
  <c r="O770" i="2" s="1"/>
  <c r="H770" i="2"/>
  <c r="I770" i="2" s="1"/>
  <c r="AD854" i="2"/>
  <c r="AF854" i="2" s="1"/>
  <c r="AG854" i="2" s="1"/>
  <c r="N217" i="2"/>
  <c r="O217" i="2" s="1"/>
  <c r="T217" i="2"/>
  <c r="AD217" i="2" s="1"/>
  <c r="Z87" i="2"/>
  <c r="AE87" i="2" s="1"/>
  <c r="Z179" i="2"/>
  <c r="AA179" i="2" s="1"/>
  <c r="H179" i="2"/>
  <c r="I179" i="2" s="1"/>
  <c r="AC183" i="2"/>
  <c r="Z252" i="2"/>
  <c r="AA252" i="2" s="1"/>
  <c r="T252" i="2"/>
  <c r="U252" i="2" s="1"/>
  <c r="Z343" i="2"/>
  <c r="H343" i="2"/>
  <c r="Z495" i="2"/>
  <c r="AE495" i="2" s="1"/>
  <c r="T495" i="2"/>
  <c r="U495" i="2" s="1"/>
  <c r="Z625" i="2"/>
  <c r="AE625" i="2" s="1"/>
  <c r="H625" i="2"/>
  <c r="AB625" i="2" s="1"/>
  <c r="N625" i="2"/>
  <c r="O625" i="2" s="1"/>
  <c r="T227" i="2"/>
  <c r="U227" i="2" s="1"/>
  <c r="T100" i="2"/>
  <c r="U100" i="2" s="1"/>
  <c r="Z217" i="2"/>
  <c r="AE217" i="2" s="1"/>
  <c r="Z225" i="2"/>
  <c r="AE225" i="2" s="1"/>
  <c r="I76" i="2"/>
  <c r="H91" i="2"/>
  <c r="AB91" i="2" s="1"/>
  <c r="T92" i="2"/>
  <c r="U92" i="2" s="1"/>
  <c r="N99" i="2"/>
  <c r="E2271" i="1" s="1"/>
  <c r="H104" i="2"/>
  <c r="I104" i="2" s="1"/>
  <c r="N107" i="2"/>
  <c r="O107" i="2" s="1"/>
  <c r="N108" i="2"/>
  <c r="O108" i="2" s="1"/>
  <c r="T109" i="2"/>
  <c r="U109" i="2" s="1"/>
  <c r="Z110" i="2"/>
  <c r="AA110" i="2" s="1"/>
  <c r="AG114" i="2"/>
  <c r="AC116" i="2"/>
  <c r="Z116" i="2"/>
  <c r="AA116" i="2" s="1"/>
  <c r="T116" i="2"/>
  <c r="U116" i="2" s="1"/>
  <c r="Z141" i="2"/>
  <c r="AE141" i="2" s="1"/>
  <c r="T141" i="2"/>
  <c r="AB162" i="2"/>
  <c r="I162" i="2"/>
  <c r="N167" i="2"/>
  <c r="O167" i="2" s="1"/>
  <c r="AA173" i="2"/>
  <c r="T182" i="2"/>
  <c r="U182" i="2" s="1"/>
  <c r="H364" i="2"/>
  <c r="I364" i="2" s="1"/>
  <c r="Z364" i="2"/>
  <c r="AE364" i="2" s="1"/>
  <c r="T364" i="2"/>
  <c r="U364" i="2" s="1"/>
  <c r="O431" i="2"/>
  <c r="AC431" i="2"/>
  <c r="I513" i="2"/>
  <c r="AB513" i="2"/>
  <c r="Z617" i="2"/>
  <c r="AE617" i="2" s="1"/>
  <c r="N617" i="2"/>
  <c r="O617" i="2" s="1"/>
  <c r="T692" i="2"/>
  <c r="AD692" i="2" s="1"/>
  <c r="N692" i="2"/>
  <c r="O692" i="2" s="1"/>
  <c r="Z158" i="2"/>
  <c r="AE158" i="2" s="1"/>
  <c r="T158" i="2"/>
  <c r="U158" i="2" s="1"/>
  <c r="H158" i="2"/>
  <c r="AB158" i="2" s="1"/>
  <c r="Z293" i="2"/>
  <c r="AE293" i="2" s="1"/>
  <c r="N293" i="2"/>
  <c r="O293" i="2" s="1"/>
  <c r="U150" i="2"/>
  <c r="N158" i="2"/>
  <c r="O158" i="2" s="1"/>
  <c r="Z210" i="2"/>
  <c r="H210" i="2"/>
  <c r="I210" i="2" s="1"/>
  <c r="AB222" i="2"/>
  <c r="Z227" i="2"/>
  <c r="AE227" i="2" s="1"/>
  <c r="Z237" i="2"/>
  <c r="AE237" i="2" s="1"/>
  <c r="T293" i="2"/>
  <c r="AD293" i="2" s="1"/>
  <c r="AB153" i="2"/>
  <c r="Z153" i="2"/>
  <c r="AE153" i="2" s="1"/>
  <c r="Z159" i="2"/>
  <c r="AE159" i="2" s="1"/>
  <c r="N159" i="2"/>
  <c r="O159" i="2" s="1"/>
  <c r="T167" i="2"/>
  <c r="U167" i="2" s="1"/>
  <c r="N179" i="2"/>
  <c r="O179" i="2" s="1"/>
  <c r="Z182" i="2"/>
  <c r="AA182" i="2" s="1"/>
  <c r="AA213" i="2"/>
  <c r="Z285" i="2"/>
  <c r="AE285" i="2" s="1"/>
  <c r="T285" i="2"/>
  <c r="U285" i="2" s="1"/>
  <c r="N285" i="2"/>
  <c r="O285" i="2" s="1"/>
  <c r="N364" i="2"/>
  <c r="O364" i="2" s="1"/>
  <c r="T484" i="2"/>
  <c r="U484" i="2" s="1"/>
  <c r="N484" i="2"/>
  <c r="E768" i="1" s="1"/>
  <c r="Z484" i="2"/>
  <c r="AE484" i="2" s="1"/>
  <c r="Z613" i="2"/>
  <c r="AE613" i="2" s="1"/>
  <c r="T613" i="2"/>
  <c r="U613" i="2" s="1"/>
  <c r="N613" i="2"/>
  <c r="AC613" i="2" s="1"/>
  <c r="AC635" i="2"/>
  <c r="O635" i="2"/>
  <c r="T300" i="2"/>
  <c r="F2285" i="1" s="1"/>
  <c r="N300" i="2"/>
  <c r="O300" i="2" s="1"/>
  <c r="H300" i="2"/>
  <c r="D2285" i="1" s="1"/>
  <c r="Z300" i="2"/>
  <c r="AE300" i="2" s="1"/>
  <c r="Z149" i="2"/>
  <c r="AE149" i="2" s="1"/>
  <c r="H149" i="2"/>
  <c r="D746" i="1" s="1"/>
  <c r="U233" i="2"/>
  <c r="AA286" i="2"/>
  <c r="T85" i="2"/>
  <c r="F1011" i="1" s="1"/>
  <c r="H151" i="2"/>
  <c r="D926" i="1" s="1"/>
  <c r="Z151" i="2"/>
  <c r="AE151" i="2" s="1"/>
  <c r="N91" i="2"/>
  <c r="E1551" i="1" s="1"/>
  <c r="AB96" i="2"/>
  <c r="T107" i="2"/>
  <c r="U107" i="2" s="1"/>
  <c r="AG110" i="2"/>
  <c r="T99" i="2"/>
  <c r="F2271" i="1" s="1"/>
  <c r="T118" i="2"/>
  <c r="U118" i="2" s="1"/>
  <c r="Z150" i="2"/>
  <c r="AE150" i="2" s="1"/>
  <c r="H150" i="2"/>
  <c r="I150" i="2" s="1"/>
  <c r="T151" i="2"/>
  <c r="F926" i="1" s="1"/>
  <c r="H154" i="2"/>
  <c r="D1196" i="1" s="1"/>
  <c r="Z167" i="2"/>
  <c r="AE167" i="2" s="1"/>
  <c r="AB175" i="2"/>
  <c r="AD175" i="2"/>
  <c r="T175" i="2"/>
  <c r="U175" i="2" s="1"/>
  <c r="AB179" i="2"/>
  <c r="AC182" i="2"/>
  <c r="T184" i="2"/>
  <c r="U184" i="2" s="1"/>
  <c r="T208" i="2"/>
  <c r="U208" i="2" s="1"/>
  <c r="H230" i="2"/>
  <c r="I230" i="2" s="1"/>
  <c r="U232" i="2"/>
  <c r="AD232" i="2"/>
  <c r="Z295" i="2"/>
  <c r="AE295" i="2" s="1"/>
  <c r="T295" i="2"/>
  <c r="U295" i="2" s="1"/>
  <c r="H295" i="2"/>
  <c r="I295" i="2" s="1"/>
  <c r="Z315" i="2"/>
  <c r="AA315" i="2" s="1"/>
  <c r="AD315" i="2"/>
  <c r="AB315" i="2"/>
  <c r="T315" i="2"/>
  <c r="U315" i="2" s="1"/>
  <c r="H315" i="2"/>
  <c r="I315" i="2" s="1"/>
  <c r="Z420" i="2"/>
  <c r="AE420" i="2" s="1"/>
  <c r="H420" i="2"/>
  <c r="D1034" i="1" s="1"/>
  <c r="AA434" i="2"/>
  <c r="I490" i="2"/>
  <c r="T145" i="2"/>
  <c r="U145" i="2" s="1"/>
  <c r="AB183" i="2"/>
  <c r="AG183" i="2"/>
  <c r="Z183" i="2"/>
  <c r="AA183" i="2" s="1"/>
  <c r="H145" i="2"/>
  <c r="I145" i="2" s="1"/>
  <c r="I297" i="2"/>
  <c r="AB297" i="2"/>
  <c r="T149" i="2"/>
  <c r="U149" i="2" s="1"/>
  <c r="Z85" i="2"/>
  <c r="AE85" i="2" s="1"/>
  <c r="Z109" i="2"/>
  <c r="AA109" i="2" s="1"/>
  <c r="AB115" i="2"/>
  <c r="Z115" i="2"/>
  <c r="AA115" i="2" s="1"/>
  <c r="T115" i="2"/>
  <c r="U115" i="2" s="1"/>
  <c r="H74" i="2"/>
  <c r="I74" i="2" s="1"/>
  <c r="N77" i="2"/>
  <c r="O77" i="2" s="1"/>
  <c r="H79" i="2"/>
  <c r="D471" i="1" s="1"/>
  <c r="Z107" i="2"/>
  <c r="AA107" i="2" s="1"/>
  <c r="T108" i="2"/>
  <c r="U108" i="2" s="1"/>
  <c r="H84" i="2"/>
  <c r="I84" i="2" s="1"/>
  <c r="T91" i="2"/>
  <c r="U91" i="2" s="1"/>
  <c r="N97" i="2"/>
  <c r="O97" i="2" s="1"/>
  <c r="N101" i="2"/>
  <c r="O101" i="2" s="1"/>
  <c r="AC107" i="2"/>
  <c r="Z108" i="2"/>
  <c r="AA108" i="2" s="1"/>
  <c r="AG109" i="2"/>
  <c r="T114" i="2"/>
  <c r="U114" i="2" s="1"/>
  <c r="Z118" i="2"/>
  <c r="AA118" i="2" s="1"/>
  <c r="Z142" i="2"/>
  <c r="T142" i="2"/>
  <c r="H148" i="2"/>
  <c r="I148" i="2" s="1"/>
  <c r="N150" i="2"/>
  <c r="O150" i="2" s="1"/>
  <c r="AC151" i="2"/>
  <c r="Z154" i="2"/>
  <c r="AE154" i="2" s="1"/>
  <c r="T159" i="2"/>
  <c r="U159" i="2" s="1"/>
  <c r="N174" i="2"/>
  <c r="O174" i="2" s="1"/>
  <c r="AC174" i="2"/>
  <c r="N175" i="2"/>
  <c r="O175" i="2" s="1"/>
  <c r="Z177" i="2"/>
  <c r="AA177" i="2" s="1"/>
  <c r="Z180" i="2"/>
  <c r="AA180" i="2" s="1"/>
  <c r="AB180" i="2"/>
  <c r="AD182" i="2"/>
  <c r="Z184" i="2"/>
  <c r="AA184" i="2" s="1"/>
  <c r="H212" i="2"/>
  <c r="I212" i="2" s="1"/>
  <c r="Z222" i="2"/>
  <c r="AE222" i="2" s="1"/>
  <c r="N222" i="2"/>
  <c r="O222" i="2" s="1"/>
  <c r="AD226" i="2"/>
  <c r="U226" i="2"/>
  <c r="N230" i="2"/>
  <c r="O230" i="2" s="1"/>
  <c r="Z233" i="2"/>
  <c r="AE233" i="2" s="1"/>
  <c r="N233" i="2"/>
  <c r="O233" i="2" s="1"/>
  <c r="N315" i="2"/>
  <c r="O315" i="2" s="1"/>
  <c r="AD360" i="2"/>
  <c r="T573" i="2"/>
  <c r="U573" i="2" s="1"/>
  <c r="Z573" i="2"/>
  <c r="AE573" i="2" s="1"/>
  <c r="H573" i="2"/>
  <c r="I573" i="2" s="1"/>
  <c r="N573" i="2"/>
  <c r="O573" i="2" s="1"/>
  <c r="AB169" i="2"/>
  <c r="N232" i="2"/>
  <c r="O232" i="2" s="1"/>
  <c r="T234" i="2"/>
  <c r="U234" i="2" s="1"/>
  <c r="N240" i="2"/>
  <c r="O240" i="2" s="1"/>
  <c r="AD248" i="2"/>
  <c r="N289" i="2"/>
  <c r="O289" i="2" s="1"/>
  <c r="N292" i="2"/>
  <c r="O292" i="2" s="1"/>
  <c r="Z305" i="2"/>
  <c r="AE305" i="2" s="1"/>
  <c r="N366" i="2"/>
  <c r="O366" i="2" s="1"/>
  <c r="Z374" i="2"/>
  <c r="AE374" i="2" s="1"/>
  <c r="N374" i="2"/>
  <c r="O374" i="2" s="1"/>
  <c r="H374" i="2"/>
  <c r="D2919" i="1" s="1"/>
  <c r="AD374" i="2"/>
  <c r="Z425" i="2"/>
  <c r="AE425" i="2" s="1"/>
  <c r="H425" i="2"/>
  <c r="I425" i="2" s="1"/>
  <c r="Z479" i="2"/>
  <c r="AE479" i="2" s="1"/>
  <c r="T479" i="2"/>
  <c r="U479" i="2" s="1"/>
  <c r="AB500" i="2"/>
  <c r="Z500" i="2"/>
  <c r="AE500" i="2" s="1"/>
  <c r="T500" i="2"/>
  <c r="F2208" i="1" s="1"/>
  <c r="N500" i="2"/>
  <c r="E2208" i="1" s="1"/>
  <c r="I500" i="2"/>
  <c r="AC553" i="2"/>
  <c r="AD563" i="2"/>
  <c r="AB696" i="2"/>
  <c r="I696" i="2"/>
  <c r="U754" i="2"/>
  <c r="AD754" i="2"/>
  <c r="H372" i="2"/>
  <c r="AB372" i="2" s="1"/>
  <c r="AB383" i="2"/>
  <c r="Z383" i="2"/>
  <c r="AA383" i="2" s="1"/>
  <c r="T383" i="2"/>
  <c r="U383" i="2" s="1"/>
  <c r="T409" i="2"/>
  <c r="U409" i="2" s="1"/>
  <c r="N409" i="2"/>
  <c r="O409" i="2" s="1"/>
  <c r="Z439" i="2"/>
  <c r="AE439" i="2" s="1"/>
  <c r="H439" i="2"/>
  <c r="AB439" i="2" s="1"/>
  <c r="Z117" i="2"/>
  <c r="AA117" i="2" s="1"/>
  <c r="AD216" i="2"/>
  <c r="Z232" i="2"/>
  <c r="AE232" i="2" s="1"/>
  <c r="AD242" i="2"/>
  <c r="H244" i="2"/>
  <c r="I244" i="2" s="1"/>
  <c r="Z245" i="2"/>
  <c r="AA245" i="2" s="1"/>
  <c r="N248" i="2"/>
  <c r="O248" i="2" s="1"/>
  <c r="N282" i="2"/>
  <c r="O282" i="2" s="1"/>
  <c r="T284" i="2"/>
  <c r="F845" i="1" s="1"/>
  <c r="H288" i="2"/>
  <c r="I288" i="2" s="1"/>
  <c r="N291" i="2"/>
  <c r="O291" i="2" s="1"/>
  <c r="Z292" i="2"/>
  <c r="AE292" i="2" s="1"/>
  <c r="H307" i="2"/>
  <c r="I307" i="2" s="1"/>
  <c r="T308" i="2"/>
  <c r="U308" i="2" s="1"/>
  <c r="AD313" i="2"/>
  <c r="T316" i="2"/>
  <c r="U316" i="2" s="1"/>
  <c r="AB317" i="2"/>
  <c r="H348" i="2"/>
  <c r="AB348" i="2" s="1"/>
  <c r="Z352" i="2"/>
  <c r="AE352" i="2" s="1"/>
  <c r="Z356" i="2"/>
  <c r="AE356" i="2" s="1"/>
  <c r="T366" i="2"/>
  <c r="U366" i="2" s="1"/>
  <c r="N372" i="2"/>
  <c r="O372" i="2" s="1"/>
  <c r="AB375" i="2"/>
  <c r="AD377" i="2"/>
  <c r="AC382" i="2"/>
  <c r="T382" i="2"/>
  <c r="U382" i="2" s="1"/>
  <c r="AD382" i="2"/>
  <c r="AC383" i="2"/>
  <c r="Z385" i="2"/>
  <c r="AA385" i="2" s="1"/>
  <c r="H409" i="2"/>
  <c r="AD415" i="2"/>
  <c r="N415" i="2"/>
  <c r="E584" i="1" s="1"/>
  <c r="T425" i="2"/>
  <c r="U425" i="2" s="1"/>
  <c r="N439" i="2"/>
  <c r="O439" i="2" s="1"/>
  <c r="AD444" i="2"/>
  <c r="Z447" i="2"/>
  <c r="AA447" i="2" s="1"/>
  <c r="T447" i="2"/>
  <c r="U447" i="2" s="1"/>
  <c r="N447" i="2"/>
  <c r="O447" i="2" s="1"/>
  <c r="H447" i="2"/>
  <c r="I447" i="2" s="1"/>
  <c r="AC447" i="2"/>
  <c r="AC493" i="2"/>
  <c r="T501" i="2"/>
  <c r="U501" i="2" s="1"/>
  <c r="N501" i="2"/>
  <c r="E2298" i="1" s="1"/>
  <c r="Z620" i="2"/>
  <c r="AE620" i="2" s="1"/>
  <c r="H620" i="2"/>
  <c r="I620" i="2" s="1"/>
  <c r="T620" i="2"/>
  <c r="AD620" i="2" s="1"/>
  <c r="N620" i="2"/>
  <c r="AC620" i="2" s="1"/>
  <c r="H157" i="2"/>
  <c r="I157" i="2" s="1"/>
  <c r="H165" i="2"/>
  <c r="I165" i="2" s="1"/>
  <c r="T166" i="2"/>
  <c r="AD166" i="2" s="1"/>
  <c r="H178" i="2"/>
  <c r="I178" i="2" s="1"/>
  <c r="H216" i="2"/>
  <c r="D750" i="1" s="1"/>
  <c r="AC231" i="2"/>
  <c r="T244" i="2"/>
  <c r="U244" i="2" s="1"/>
  <c r="N249" i="2"/>
  <c r="O249" i="2" s="1"/>
  <c r="T251" i="2"/>
  <c r="U251" i="2" s="1"/>
  <c r="T282" i="2"/>
  <c r="U282" i="2" s="1"/>
  <c r="Z284" i="2"/>
  <c r="AE284" i="2" s="1"/>
  <c r="T288" i="2"/>
  <c r="AD288" i="2" s="1"/>
  <c r="N307" i="2"/>
  <c r="O307" i="2" s="1"/>
  <c r="N317" i="2"/>
  <c r="O317" i="2" s="1"/>
  <c r="H319" i="2"/>
  <c r="I319" i="2" s="1"/>
  <c r="N348" i="2"/>
  <c r="O348" i="2" s="1"/>
  <c r="Z366" i="2"/>
  <c r="AE366" i="2" s="1"/>
  <c r="T372" i="2"/>
  <c r="U372" i="2" s="1"/>
  <c r="T375" i="2"/>
  <c r="U375" i="2" s="1"/>
  <c r="Z377" i="2"/>
  <c r="AA377" i="2" s="1"/>
  <c r="H382" i="2"/>
  <c r="I382" i="2" s="1"/>
  <c r="H415" i="2"/>
  <c r="I415" i="2" s="1"/>
  <c r="T439" i="2"/>
  <c r="U439" i="2" s="1"/>
  <c r="Z444" i="2"/>
  <c r="AA444" i="2" s="1"/>
  <c r="AB447" i="2"/>
  <c r="AD492" i="2"/>
  <c r="Z498" i="2"/>
  <c r="AE498" i="2" s="1"/>
  <c r="I498" i="2"/>
  <c r="U502" i="2"/>
  <c r="AD502" i="2"/>
  <c r="AC510" i="2"/>
  <c r="AD510" i="2"/>
  <c r="Z510" i="2"/>
  <c r="AA510" i="2" s="1"/>
  <c r="N510" i="2"/>
  <c r="O510" i="2" s="1"/>
  <c r="Z515" i="2"/>
  <c r="AA515" i="2" s="1"/>
  <c r="AD515" i="2"/>
  <c r="N515" i="2"/>
  <c r="O515" i="2" s="1"/>
  <c r="AB628" i="2"/>
  <c r="I628" i="2"/>
  <c r="T307" i="2"/>
  <c r="U307" i="2" s="1"/>
  <c r="Z308" i="2"/>
  <c r="AA308" i="2" s="1"/>
  <c r="Z316" i="2"/>
  <c r="AA316" i="2" s="1"/>
  <c r="T348" i="2"/>
  <c r="U348" i="2" s="1"/>
  <c r="AC360" i="2"/>
  <c r="Z360" i="2"/>
  <c r="AE360" i="2" s="1"/>
  <c r="H360" i="2"/>
  <c r="I360" i="2" s="1"/>
  <c r="Z372" i="2"/>
  <c r="AE372" i="2" s="1"/>
  <c r="AC384" i="2"/>
  <c r="Z384" i="2"/>
  <c r="AA384" i="2" s="1"/>
  <c r="Z409" i="2"/>
  <c r="AE409" i="2" s="1"/>
  <c r="AB422" i="2"/>
  <c r="Z584" i="2"/>
  <c r="AA584" i="2" s="1"/>
  <c r="AC584" i="2"/>
  <c r="AB584" i="2"/>
  <c r="H584" i="2"/>
  <c r="I584" i="2" s="1"/>
  <c r="T584" i="2"/>
  <c r="U584" i="2" s="1"/>
  <c r="AD683" i="2"/>
  <c r="U683" i="2"/>
  <c r="AC223" i="2"/>
  <c r="H240" i="2"/>
  <c r="I240" i="2" s="1"/>
  <c r="N241" i="2"/>
  <c r="O241" i="2" s="1"/>
  <c r="Z244" i="2"/>
  <c r="AA244" i="2" s="1"/>
  <c r="N290" i="2"/>
  <c r="O290" i="2" s="1"/>
  <c r="H292" i="2"/>
  <c r="I292" i="2" s="1"/>
  <c r="H313" i="2"/>
  <c r="I313" i="2" s="1"/>
  <c r="AD358" i="2"/>
  <c r="N358" i="2"/>
  <c r="O358" i="2" s="1"/>
  <c r="AC376" i="2"/>
  <c r="AG376" i="2"/>
  <c r="T376" i="2"/>
  <c r="U376" i="2" s="1"/>
  <c r="U433" i="2"/>
  <c r="AD433" i="2"/>
  <c r="Z478" i="2"/>
  <c r="G3918" i="1" s="1"/>
  <c r="T478" i="2"/>
  <c r="U478" i="2" s="1"/>
  <c r="N478" i="2"/>
  <c r="E3468" i="1" s="1"/>
  <c r="AD511" i="2"/>
  <c r="Z511" i="2"/>
  <c r="AA511" i="2" s="1"/>
  <c r="T511" i="2"/>
  <c r="U511" i="2" s="1"/>
  <c r="AC368" i="2"/>
  <c r="T423" i="2"/>
  <c r="U423" i="2" s="1"/>
  <c r="AC442" i="2"/>
  <c r="AG443" i="2"/>
  <c r="N449" i="2"/>
  <c r="O449" i="2" s="1"/>
  <c r="Z450" i="2"/>
  <c r="AA450" i="2" s="1"/>
  <c r="T480" i="2"/>
  <c r="U480" i="2" s="1"/>
  <c r="N492" i="2"/>
  <c r="O492" i="2" s="1"/>
  <c r="AC516" i="2"/>
  <c r="T518" i="2"/>
  <c r="U518" i="2" s="1"/>
  <c r="Z547" i="2"/>
  <c r="AE547" i="2" s="1"/>
  <c r="H553" i="2"/>
  <c r="I553" i="2" s="1"/>
  <c r="Z570" i="2"/>
  <c r="AE570" i="2" s="1"/>
  <c r="Z576" i="2"/>
  <c r="AA576" i="2" s="1"/>
  <c r="AC576" i="2"/>
  <c r="H576" i="2"/>
  <c r="I576" i="2" s="1"/>
  <c r="Z632" i="2"/>
  <c r="AE632" i="2" s="1"/>
  <c r="H632" i="2"/>
  <c r="I632" i="2" s="1"/>
  <c r="Z637" i="2"/>
  <c r="AE637" i="2" s="1"/>
  <c r="N637" i="2"/>
  <c r="AB650" i="2"/>
  <c r="N699" i="2"/>
  <c r="H699" i="2"/>
  <c r="T706" i="2"/>
  <c r="U706" i="2" s="1"/>
  <c r="N706" i="2"/>
  <c r="O706" i="2" s="1"/>
  <c r="Z765" i="2"/>
  <c r="AE765" i="2" s="1"/>
  <c r="H765" i="2"/>
  <c r="I765" i="2" s="1"/>
  <c r="AB785" i="2"/>
  <c r="AD785" i="2"/>
  <c r="AC785" i="2"/>
  <c r="Z785" i="2"/>
  <c r="AA785" i="2" s="1"/>
  <c r="T785" i="2"/>
  <c r="U785" i="2" s="1"/>
  <c r="N785" i="2"/>
  <c r="O785" i="2" s="1"/>
  <c r="AD787" i="2"/>
  <c r="Z787" i="2"/>
  <c r="AA787" i="2" s="1"/>
  <c r="T787" i="2"/>
  <c r="U787" i="2" s="1"/>
  <c r="AC476" i="2"/>
  <c r="N562" i="2"/>
  <c r="O562" i="2" s="1"/>
  <c r="AB578" i="2"/>
  <c r="AD578" i="2"/>
  <c r="AC578" i="2"/>
  <c r="N578" i="2"/>
  <c r="O578" i="2" s="1"/>
  <c r="AC586" i="2"/>
  <c r="Z612" i="2"/>
  <c r="AE612" i="2" s="1"/>
  <c r="N612" i="2"/>
  <c r="O612" i="2" s="1"/>
  <c r="Z644" i="2"/>
  <c r="AA644" i="2" s="1"/>
  <c r="N644" i="2"/>
  <c r="O644" i="2" s="1"/>
  <c r="AG644" i="2"/>
  <c r="H644" i="2"/>
  <c r="I644" i="2" s="1"/>
  <c r="AC644" i="2"/>
  <c r="Z762" i="2"/>
  <c r="AE762" i="2" s="1"/>
  <c r="T762" i="2"/>
  <c r="U762" i="2" s="1"/>
  <c r="N762" i="2"/>
  <c r="O762" i="2" s="1"/>
  <c r="H762" i="2"/>
  <c r="I762" i="2" s="1"/>
  <c r="AA771" i="2"/>
  <c r="O776" i="2"/>
  <c r="AC776" i="2"/>
  <c r="Z452" i="2"/>
  <c r="AA452" i="2" s="1"/>
  <c r="I476" i="2"/>
  <c r="T488" i="2"/>
  <c r="U488" i="2" s="1"/>
  <c r="AB506" i="2"/>
  <c r="I514" i="2"/>
  <c r="N546" i="2"/>
  <c r="O546" i="2" s="1"/>
  <c r="H548" i="2"/>
  <c r="AB548" i="2" s="1"/>
  <c r="Z553" i="2"/>
  <c r="AE553" i="2" s="1"/>
  <c r="Z562" i="2"/>
  <c r="AE562" i="2" s="1"/>
  <c r="AC565" i="2"/>
  <c r="H567" i="2"/>
  <c r="I567" i="2" s="1"/>
  <c r="AC577" i="2"/>
  <c r="AB577" i="2"/>
  <c r="N577" i="2"/>
  <c r="O577" i="2" s="1"/>
  <c r="N586" i="2"/>
  <c r="O586" i="2" s="1"/>
  <c r="H612" i="2"/>
  <c r="I612" i="2" s="1"/>
  <c r="Z626" i="2"/>
  <c r="AE626" i="2" s="1"/>
  <c r="N626" i="2"/>
  <c r="H626" i="2"/>
  <c r="T629" i="2"/>
  <c r="AD629" i="2" s="1"/>
  <c r="I636" i="2"/>
  <c r="T644" i="2"/>
  <c r="U644" i="2" s="1"/>
  <c r="H648" i="2"/>
  <c r="I648" i="2" s="1"/>
  <c r="AB648" i="2"/>
  <c r="I768" i="2"/>
  <c r="AB768" i="2"/>
  <c r="AC350" i="2"/>
  <c r="AC357" i="2"/>
  <c r="Z368" i="2"/>
  <c r="AE368" i="2" s="1"/>
  <c r="N435" i="2"/>
  <c r="O435" i="2" s="1"/>
  <c r="AD441" i="2"/>
  <c r="N443" i="2"/>
  <c r="O443" i="2" s="1"/>
  <c r="N482" i="2"/>
  <c r="O482" i="2" s="1"/>
  <c r="I486" i="2"/>
  <c r="I494" i="2"/>
  <c r="AD503" i="2"/>
  <c r="AD509" i="2"/>
  <c r="Z514" i="2"/>
  <c r="AA514" i="2" s="1"/>
  <c r="AG517" i="2"/>
  <c r="AG518" i="2"/>
  <c r="T520" i="2"/>
  <c r="U520" i="2" s="1"/>
  <c r="Z546" i="2"/>
  <c r="AE546" i="2" s="1"/>
  <c r="N549" i="2"/>
  <c r="O549" i="2" s="1"/>
  <c r="N557" i="2"/>
  <c r="O557" i="2" s="1"/>
  <c r="H565" i="2"/>
  <c r="I565" i="2" s="1"/>
  <c r="N567" i="2"/>
  <c r="O567" i="2" s="1"/>
  <c r="H577" i="2"/>
  <c r="I577" i="2" s="1"/>
  <c r="Z578" i="2"/>
  <c r="AA578" i="2" s="1"/>
  <c r="Z586" i="2"/>
  <c r="AA586" i="2" s="1"/>
  <c r="T612" i="2"/>
  <c r="U612" i="2" s="1"/>
  <c r="N629" i="2"/>
  <c r="AB642" i="2"/>
  <c r="I642" i="2"/>
  <c r="AB644" i="2"/>
  <c r="Z648" i="2"/>
  <c r="AA648" i="2" s="1"/>
  <c r="Z654" i="2"/>
  <c r="AA654" i="2" s="1"/>
  <c r="T654" i="2"/>
  <c r="U654" i="2" s="1"/>
  <c r="AB688" i="2"/>
  <c r="Z688" i="2"/>
  <c r="AE688" i="2" s="1"/>
  <c r="N688" i="2"/>
  <c r="T443" i="2"/>
  <c r="U443" i="2" s="1"/>
  <c r="AG449" i="2"/>
  <c r="T482" i="2"/>
  <c r="F588" i="1" s="1"/>
  <c r="N486" i="2"/>
  <c r="O486" i="2" s="1"/>
  <c r="N494" i="2"/>
  <c r="O494" i="2" s="1"/>
  <c r="AB514" i="2"/>
  <c r="N516" i="2"/>
  <c r="O516" i="2" s="1"/>
  <c r="Z520" i="2"/>
  <c r="AA520" i="2" s="1"/>
  <c r="AC563" i="2"/>
  <c r="Z563" i="2"/>
  <c r="AE563" i="2" s="1"/>
  <c r="AD586" i="2"/>
  <c r="Z619" i="2"/>
  <c r="AE619" i="2" s="1"/>
  <c r="T619" i="2"/>
  <c r="U619" i="2" s="1"/>
  <c r="Z624" i="2"/>
  <c r="AE624" i="2" s="1"/>
  <c r="H624" i="2"/>
  <c r="I624" i="2" s="1"/>
  <c r="T685" i="2"/>
  <c r="U685" i="2" s="1"/>
  <c r="N685" i="2"/>
  <c r="O685" i="2" s="1"/>
  <c r="T698" i="2"/>
  <c r="N698" i="2"/>
  <c r="O698" i="2" s="1"/>
  <c r="H698" i="2"/>
  <c r="I698" i="2" s="1"/>
  <c r="AB716" i="2"/>
  <c r="AD716" i="2"/>
  <c r="AC716" i="2"/>
  <c r="Z716" i="2"/>
  <c r="AA716" i="2" s="1"/>
  <c r="T716" i="2"/>
  <c r="U716" i="2" s="1"/>
  <c r="N716" i="2"/>
  <c r="O716" i="2" s="1"/>
  <c r="AA754" i="2"/>
  <c r="Z482" i="2"/>
  <c r="AE482" i="2" s="1"/>
  <c r="AC514" i="2"/>
  <c r="T516" i="2"/>
  <c r="U516" i="2" s="1"/>
  <c r="AD553" i="2"/>
  <c r="AD565" i="2"/>
  <c r="U565" i="2"/>
  <c r="AD579" i="2"/>
  <c r="Z579" i="2"/>
  <c r="AA579" i="2" s="1"/>
  <c r="Z583" i="2"/>
  <c r="AA583" i="2" s="1"/>
  <c r="N583" i="2"/>
  <c r="O583" i="2" s="1"/>
  <c r="H583" i="2"/>
  <c r="I583" i="2" s="1"/>
  <c r="AB585" i="2"/>
  <c r="AD585" i="2"/>
  <c r="AC585" i="2"/>
  <c r="N585" i="2"/>
  <c r="O585" i="2" s="1"/>
  <c r="H619" i="2"/>
  <c r="AB643" i="2"/>
  <c r="AC643" i="2"/>
  <c r="N643" i="2"/>
  <c r="O643" i="2" s="1"/>
  <c r="Z650" i="2"/>
  <c r="AA650" i="2" s="1"/>
  <c r="H650" i="2"/>
  <c r="I650" i="2" s="1"/>
  <c r="AC650" i="2"/>
  <c r="AB615" i="2"/>
  <c r="T628" i="2"/>
  <c r="AD628" i="2" s="1"/>
  <c r="Z645" i="2"/>
  <c r="AA645" i="2" s="1"/>
  <c r="AD651" i="2"/>
  <c r="AD652" i="2"/>
  <c r="AG653" i="2"/>
  <c r="Z679" i="2"/>
  <c r="AE679" i="2" s="1"/>
  <c r="N682" i="2"/>
  <c r="N683" i="2"/>
  <c r="O683" i="2" s="1"/>
  <c r="T687" i="2"/>
  <c r="U687" i="2" s="1"/>
  <c r="AC690" i="2"/>
  <c r="Z696" i="2"/>
  <c r="AE696" i="2" s="1"/>
  <c r="N707" i="2"/>
  <c r="O707" i="2" s="1"/>
  <c r="N712" i="2"/>
  <c r="O712" i="2" s="1"/>
  <c r="AD713" i="2"/>
  <c r="AD714" i="2"/>
  <c r="T715" i="2"/>
  <c r="U715" i="2" s="1"/>
  <c r="N720" i="2"/>
  <c r="O720" i="2" s="1"/>
  <c r="AC721" i="2"/>
  <c r="N760" i="2"/>
  <c r="O760" i="2" s="1"/>
  <c r="Z768" i="2"/>
  <c r="AE768" i="2" s="1"/>
  <c r="T776" i="2"/>
  <c r="U776" i="2" s="1"/>
  <c r="AC777" i="2"/>
  <c r="Z779" i="2"/>
  <c r="AA779" i="2" s="1"/>
  <c r="T784" i="2"/>
  <c r="U784" i="2" s="1"/>
  <c r="AC844" i="2"/>
  <c r="AD851" i="2"/>
  <c r="AF851" i="2" s="1"/>
  <c r="AG851" i="2" s="1"/>
  <c r="N561" i="2"/>
  <c r="E1673" i="1" s="1"/>
  <c r="Z571" i="2"/>
  <c r="AE571" i="2" s="1"/>
  <c r="AC581" i="2"/>
  <c r="Z683" i="2"/>
  <c r="AE683" i="2" s="1"/>
  <c r="AC712" i="2"/>
  <c r="H714" i="2"/>
  <c r="I714" i="2" s="1"/>
  <c r="AD715" i="2"/>
  <c r="H719" i="2"/>
  <c r="I719" i="2" s="1"/>
  <c r="AC720" i="2"/>
  <c r="N745" i="2"/>
  <c r="O745" i="2" s="1"/>
  <c r="AC754" i="2"/>
  <c r="AB757" i="2"/>
  <c r="AB760" i="2"/>
  <c r="Z763" i="2"/>
  <c r="AE763" i="2" s="1"/>
  <c r="T772" i="2"/>
  <c r="U772" i="2" s="1"/>
  <c r="H775" i="2"/>
  <c r="I775" i="2" s="1"/>
  <c r="AG777" i="2"/>
  <c r="H783" i="2"/>
  <c r="I783" i="2" s="1"/>
  <c r="AC784" i="2"/>
  <c r="AB835" i="2"/>
  <c r="AD843" i="2"/>
  <c r="AF843" i="2" s="1"/>
  <c r="AB849" i="2"/>
  <c r="AG645" i="2"/>
  <c r="N651" i="2"/>
  <c r="O651" i="2" s="1"/>
  <c r="H652" i="2"/>
  <c r="I652" i="2" s="1"/>
  <c r="T653" i="2"/>
  <c r="U653" i="2" s="1"/>
  <c r="AB681" i="2"/>
  <c r="T690" i="2"/>
  <c r="AC711" i="2"/>
  <c r="AD712" i="2"/>
  <c r="N714" i="2"/>
  <c r="O714" i="2" s="1"/>
  <c r="H715" i="2"/>
  <c r="I715" i="2" s="1"/>
  <c r="AB719" i="2"/>
  <c r="AD720" i="2"/>
  <c r="H754" i="2"/>
  <c r="I754" i="2" s="1"/>
  <c r="H759" i="2"/>
  <c r="AB759" i="2" s="1"/>
  <c r="T780" i="2"/>
  <c r="U780" i="2" s="1"/>
  <c r="AB783" i="2"/>
  <c r="AD784" i="2"/>
  <c r="AD786" i="2"/>
  <c r="AD829" i="2"/>
  <c r="AF829" i="2" s="1"/>
  <c r="AD835" i="2"/>
  <c r="AF835" i="2" s="1"/>
  <c r="AC849" i="2"/>
  <c r="AD853" i="2"/>
  <c r="AF853" i="2" s="1"/>
  <c r="AG853" i="2" s="1"/>
  <c r="U691" i="2"/>
  <c r="AB693" i="2"/>
  <c r="H707" i="2"/>
  <c r="H712" i="2"/>
  <c r="I712" i="2" s="1"/>
  <c r="N713" i="2"/>
  <c r="O713" i="2" s="1"/>
  <c r="T714" i="2"/>
  <c r="U714" i="2" s="1"/>
  <c r="N721" i="2"/>
  <c r="O721" i="2" s="1"/>
  <c r="AC769" i="2"/>
  <c r="N777" i="2"/>
  <c r="O777" i="2" s="1"/>
  <c r="H784" i="2"/>
  <c r="I784" i="2" s="1"/>
  <c r="T788" i="2"/>
  <c r="U788" i="2" s="1"/>
  <c r="AB821" i="2"/>
  <c r="AD826" i="2"/>
  <c r="AF826" i="2" s="1"/>
  <c r="AB850" i="2"/>
  <c r="AC834" i="2"/>
  <c r="AD839" i="2"/>
  <c r="AF839" i="2" s="1"/>
  <c r="AC839" i="2"/>
  <c r="AB839" i="2"/>
  <c r="AC842" i="2"/>
  <c r="D865" i="2"/>
  <c r="F865" i="2" s="1"/>
  <c r="AD827" i="2"/>
  <c r="AF827" i="2" s="1"/>
  <c r="AB840" i="2"/>
  <c r="AD847" i="2"/>
  <c r="AF847" i="2" s="1"/>
  <c r="AG847" i="2" s="1"/>
  <c r="AC847" i="2"/>
  <c r="AB847" i="2"/>
  <c r="AC813" i="2"/>
  <c r="AD813" i="2"/>
  <c r="AF813" i="2" s="1"/>
  <c r="AB818" i="2"/>
  <c r="AB819" i="2"/>
  <c r="AB822" i="2"/>
  <c r="AB831" i="2"/>
  <c r="AC837" i="2"/>
  <c r="AD811" i="2"/>
  <c r="AC816" i="2"/>
  <c r="AD819" i="2"/>
  <c r="AF819" i="2" s="1"/>
  <c r="AC823" i="2"/>
  <c r="AC850" i="2"/>
  <c r="AD848" i="2"/>
  <c r="AF848" i="2" s="1"/>
  <c r="AG848" i="2" s="1"/>
  <c r="AC848" i="2"/>
  <c r="AC819" i="2"/>
  <c r="AC820" i="2"/>
  <c r="AB842" i="2"/>
  <c r="AD850" i="2"/>
  <c r="AF850" i="2" s="1"/>
  <c r="AG850" i="2" s="1"/>
  <c r="AD830" i="2"/>
  <c r="AF830" i="2" s="1"/>
  <c r="AC830" i="2"/>
  <c r="AD814" i="2"/>
  <c r="AF814" i="2" s="1"/>
  <c r="AC814" i="2"/>
  <c r="AC825" i="2"/>
  <c r="AC831" i="2"/>
  <c r="AD840" i="2"/>
  <c r="AF840" i="2" s="1"/>
  <c r="AC840" i="2"/>
  <c r="AD828" i="2"/>
  <c r="AF828" i="2" s="1"/>
  <c r="AD836" i="2"/>
  <c r="AF836" i="2" s="1"/>
  <c r="AD844" i="2"/>
  <c r="AF844" i="2" s="1"/>
  <c r="C3487" i="1" s="1"/>
  <c r="AD852" i="2"/>
  <c r="AF852" i="2" s="1"/>
  <c r="AG852" i="2" s="1"/>
  <c r="AB855" i="2"/>
  <c r="AB846" i="2"/>
  <c r="AB854" i="2"/>
  <c r="AC855" i="2"/>
  <c r="AB829" i="2"/>
  <c r="AB845" i="2"/>
  <c r="AC846" i="2"/>
  <c r="AB853" i="2"/>
  <c r="AC854" i="2"/>
  <c r="AD855" i="2"/>
  <c r="AF855" i="2" s="1"/>
  <c r="AG855" i="2" s="1"/>
  <c r="AA745" i="2"/>
  <c r="H750" i="2"/>
  <c r="I750" i="2" s="1"/>
  <c r="T756" i="2"/>
  <c r="U756" i="2" s="1"/>
  <c r="T757" i="2"/>
  <c r="U757" i="2" s="1"/>
  <c r="N757" i="2"/>
  <c r="O757" i="2" s="1"/>
  <c r="H769" i="2"/>
  <c r="I769" i="2" s="1"/>
  <c r="Z769" i="2"/>
  <c r="AE769" i="2" s="1"/>
  <c r="T769" i="2"/>
  <c r="AD771" i="2"/>
  <c r="Z775" i="2"/>
  <c r="AE775" i="2" s="1"/>
  <c r="T775" i="2"/>
  <c r="U775" i="2" s="1"/>
  <c r="N775" i="2"/>
  <c r="I776" i="2"/>
  <c r="Z782" i="2"/>
  <c r="AA782" i="2" s="1"/>
  <c r="N766" i="2"/>
  <c r="O766" i="2" s="1"/>
  <c r="T745" i="2"/>
  <c r="U745" i="2" s="1"/>
  <c r="AD748" i="2"/>
  <c r="Z749" i="2"/>
  <c r="AE749" i="2" s="1"/>
  <c r="T761" i="2"/>
  <c r="U761" i="2" s="1"/>
  <c r="Z764" i="2"/>
  <c r="AE764" i="2" s="1"/>
  <c r="AG781" i="2"/>
  <c r="T781" i="2"/>
  <c r="U781" i="2" s="1"/>
  <c r="AD781" i="2"/>
  <c r="N781" i="2"/>
  <c r="O781" i="2" s="1"/>
  <c r="AC781" i="2"/>
  <c r="AB781" i="2"/>
  <c r="H781" i="2"/>
  <c r="I781" i="2" s="1"/>
  <c r="H748" i="2"/>
  <c r="I748" i="2" s="1"/>
  <c r="N750" i="2"/>
  <c r="O750" i="2" s="1"/>
  <c r="Z751" i="2"/>
  <c r="AE751" i="2" s="1"/>
  <c r="T751" i="2"/>
  <c r="U751" i="2" s="1"/>
  <c r="AC751" i="2"/>
  <c r="O752" i="2"/>
  <c r="H753" i="2"/>
  <c r="I753" i="2" s="1"/>
  <c r="Z753" i="2"/>
  <c r="AE753" i="2" s="1"/>
  <c r="AD753" i="2"/>
  <c r="AD755" i="2"/>
  <c r="N755" i="2"/>
  <c r="H755" i="2"/>
  <c r="I755" i="2" s="1"/>
  <c r="Z756" i="2"/>
  <c r="AE756" i="2" s="1"/>
  <c r="T766" i="2"/>
  <c r="U766" i="2" s="1"/>
  <c r="T744" i="2"/>
  <c r="H746" i="2"/>
  <c r="N748" i="2"/>
  <c r="O748" i="2" s="1"/>
  <c r="T750" i="2"/>
  <c r="U750" i="2" s="1"/>
  <c r="H751" i="2"/>
  <c r="AC761" i="2"/>
  <c r="AD763" i="2"/>
  <c r="AD764" i="2"/>
  <c r="Z766" i="2"/>
  <c r="AE766" i="2" s="1"/>
  <c r="T774" i="2"/>
  <c r="U774" i="2" s="1"/>
  <c r="N774" i="2"/>
  <c r="O774" i="2" s="1"/>
  <c r="Z781" i="2"/>
  <c r="AA781" i="2" s="1"/>
  <c r="Z783" i="2"/>
  <c r="AA783" i="2" s="1"/>
  <c r="T783" i="2"/>
  <c r="U783" i="2" s="1"/>
  <c r="AD783" i="2"/>
  <c r="N783" i="2"/>
  <c r="O783" i="2" s="1"/>
  <c r="Z767" i="2"/>
  <c r="AE767" i="2" s="1"/>
  <c r="T767" i="2"/>
  <c r="U767" i="2" s="1"/>
  <c r="N767" i="2"/>
  <c r="O767" i="2" s="1"/>
  <c r="T749" i="2"/>
  <c r="U749" i="2" s="1"/>
  <c r="N749" i="2"/>
  <c r="O749" i="2" s="1"/>
  <c r="Z750" i="2"/>
  <c r="AE750" i="2" s="1"/>
  <c r="AD758" i="2"/>
  <c r="AB767" i="2"/>
  <c r="H745" i="2"/>
  <c r="I745" i="2" s="1"/>
  <c r="H749" i="2"/>
  <c r="I749" i="2" s="1"/>
  <c r="AC756" i="2"/>
  <c r="H761" i="2"/>
  <c r="I761" i="2" s="1"/>
  <c r="Z761" i="2"/>
  <c r="AE761" i="2" s="1"/>
  <c r="H764" i="2"/>
  <c r="I764" i="2" s="1"/>
  <c r="AB766" i="2"/>
  <c r="D798" i="2"/>
  <c r="F798" i="2" s="1"/>
  <c r="N747" i="2"/>
  <c r="H747" i="2"/>
  <c r="I747" i="2" s="1"/>
  <c r="Z748" i="2"/>
  <c r="AE748" i="2" s="1"/>
  <c r="H756" i="2"/>
  <c r="I756" i="2" s="1"/>
  <c r="Z759" i="2"/>
  <c r="AE759" i="2" s="1"/>
  <c r="T759" i="2"/>
  <c r="AC759" i="2"/>
  <c r="N764" i="2"/>
  <c r="O764" i="2" s="1"/>
  <c r="T765" i="2"/>
  <c r="U765" i="2" s="1"/>
  <c r="N765" i="2"/>
  <c r="O765" i="2" s="1"/>
  <c r="T773" i="2"/>
  <c r="U773" i="2" s="1"/>
  <c r="N773" i="2"/>
  <c r="O773" i="2" s="1"/>
  <c r="H773" i="2"/>
  <c r="I773" i="2" s="1"/>
  <c r="AG782" i="2"/>
  <c r="T782" i="2"/>
  <c r="U782" i="2" s="1"/>
  <c r="AD782" i="2"/>
  <c r="N782" i="2"/>
  <c r="O782" i="2" s="1"/>
  <c r="AC782" i="2"/>
  <c r="H772" i="2"/>
  <c r="I772" i="2" s="1"/>
  <c r="H780" i="2"/>
  <c r="I780" i="2" s="1"/>
  <c r="AB780" i="2"/>
  <c r="H788" i="2"/>
  <c r="I788" i="2" s="1"/>
  <c r="AB788" i="2"/>
  <c r="H763" i="2"/>
  <c r="I763" i="2" s="1"/>
  <c r="H771" i="2"/>
  <c r="I771" i="2" s="1"/>
  <c r="Z777" i="2"/>
  <c r="AA777" i="2" s="1"/>
  <c r="H779" i="2"/>
  <c r="I779" i="2" s="1"/>
  <c r="AB779" i="2"/>
  <c r="AC780" i="2"/>
  <c r="H787" i="2"/>
  <c r="I787" i="2" s="1"/>
  <c r="AB787" i="2"/>
  <c r="AC788" i="2"/>
  <c r="N772" i="2"/>
  <c r="O772" i="2" s="1"/>
  <c r="AC779" i="2"/>
  <c r="N780" i="2"/>
  <c r="O780" i="2" s="1"/>
  <c r="AD780" i="2"/>
  <c r="H786" i="2"/>
  <c r="I786" i="2" s="1"/>
  <c r="AB786" i="2"/>
  <c r="AC787" i="2"/>
  <c r="N788" i="2"/>
  <c r="O788" i="2" s="1"/>
  <c r="AD788" i="2"/>
  <c r="N763" i="2"/>
  <c r="N771" i="2"/>
  <c r="H777" i="2"/>
  <c r="I777" i="2" s="1"/>
  <c r="N779" i="2"/>
  <c r="O779" i="2" s="1"/>
  <c r="H785" i="2"/>
  <c r="I785" i="2" s="1"/>
  <c r="N787" i="2"/>
  <c r="O787" i="2" s="1"/>
  <c r="AD679" i="2"/>
  <c r="U679" i="2"/>
  <c r="H678" i="2"/>
  <c r="I678" i="2" s="1"/>
  <c r="H692" i="2"/>
  <c r="I692" i="2" s="1"/>
  <c r="T701" i="2"/>
  <c r="U701" i="2" s="1"/>
  <c r="N701" i="2"/>
  <c r="O701" i="2" s="1"/>
  <c r="H701" i="2"/>
  <c r="I701" i="2" s="1"/>
  <c r="H702" i="2"/>
  <c r="I702" i="2" s="1"/>
  <c r="I704" i="2"/>
  <c r="N705" i="2"/>
  <c r="O705" i="2" s="1"/>
  <c r="H710" i="2"/>
  <c r="I710" i="2" s="1"/>
  <c r="Z718" i="2"/>
  <c r="AA718" i="2" s="1"/>
  <c r="AB697" i="2"/>
  <c r="H697" i="2"/>
  <c r="I697" i="2" s="1"/>
  <c r="Z697" i="2"/>
  <c r="AE697" i="2" s="1"/>
  <c r="D731" i="2"/>
  <c r="F731" i="2" s="1"/>
  <c r="T680" i="2"/>
  <c r="U680" i="2" s="1"/>
  <c r="AB680" i="2"/>
  <c r="N681" i="2"/>
  <c r="N684" i="2"/>
  <c r="O684" i="2" s="1"/>
  <c r="N686" i="2"/>
  <c r="AB686" i="2"/>
  <c r="N687" i="2"/>
  <c r="T693" i="2"/>
  <c r="U693" i="2" s="1"/>
  <c r="N693" i="2"/>
  <c r="O693" i="2" s="1"/>
  <c r="N697" i="2"/>
  <c r="O697" i="2" s="1"/>
  <c r="T702" i="2"/>
  <c r="U702" i="2" s="1"/>
  <c r="T717" i="2"/>
  <c r="U717" i="2" s="1"/>
  <c r="AD717" i="2"/>
  <c r="N717" i="2"/>
  <c r="O717" i="2" s="1"/>
  <c r="AC717" i="2"/>
  <c r="AB717" i="2"/>
  <c r="H717" i="2"/>
  <c r="I717" i="2" s="1"/>
  <c r="T710" i="2"/>
  <c r="U710" i="2" s="1"/>
  <c r="AD710" i="2"/>
  <c r="N710" i="2"/>
  <c r="O710" i="2" s="1"/>
  <c r="AC710" i="2"/>
  <c r="N694" i="2"/>
  <c r="O694" i="2" s="1"/>
  <c r="Z702" i="2"/>
  <c r="AE702" i="2" s="1"/>
  <c r="T709" i="2"/>
  <c r="U709" i="2" s="1"/>
  <c r="N709" i="2"/>
  <c r="O709" i="2" s="1"/>
  <c r="H709" i="2"/>
  <c r="I709" i="2" s="1"/>
  <c r="N678" i="2"/>
  <c r="O678" i="2" s="1"/>
  <c r="H689" i="2"/>
  <c r="I689" i="2" s="1"/>
  <c r="Z689" i="2"/>
  <c r="AE689" i="2" s="1"/>
  <c r="T678" i="2"/>
  <c r="U678" i="2" s="1"/>
  <c r="T681" i="2"/>
  <c r="U681" i="2" s="1"/>
  <c r="AB682" i="2"/>
  <c r="T684" i="2"/>
  <c r="U684" i="2" s="1"/>
  <c r="AA685" i="2"/>
  <c r="T689" i="2"/>
  <c r="U689" i="2" s="1"/>
  <c r="H694" i="2"/>
  <c r="I694" i="2" s="1"/>
  <c r="Z695" i="2"/>
  <c r="AE695" i="2" s="1"/>
  <c r="T695" i="2"/>
  <c r="U695" i="2" s="1"/>
  <c r="T697" i="2"/>
  <c r="U697" i="2" s="1"/>
  <c r="U700" i="2"/>
  <c r="Z701" i="2"/>
  <c r="AE701" i="2" s="1"/>
  <c r="AB703" i="2"/>
  <c r="AB706" i="2"/>
  <c r="O708" i="2"/>
  <c r="AC708" i="2"/>
  <c r="AB710" i="2"/>
  <c r="Z717" i="2"/>
  <c r="AA717" i="2" s="1"/>
  <c r="Z719" i="2"/>
  <c r="AA719" i="2" s="1"/>
  <c r="AG719" i="2"/>
  <c r="T719" i="2"/>
  <c r="U719" i="2" s="1"/>
  <c r="AD719" i="2"/>
  <c r="N719" i="2"/>
  <c r="O719" i="2" s="1"/>
  <c r="N677" i="2"/>
  <c r="N680" i="2"/>
  <c r="Z681" i="2"/>
  <c r="AE681" i="2" s="1"/>
  <c r="Z692" i="2"/>
  <c r="AE692" i="2" s="1"/>
  <c r="Z709" i="2"/>
  <c r="AE709" i="2" s="1"/>
  <c r="Z711" i="2"/>
  <c r="AA711" i="2" s="1"/>
  <c r="AG711" i="2"/>
  <c r="T711" i="2"/>
  <c r="U711" i="2" s="1"/>
  <c r="AD711" i="2"/>
  <c r="N711" i="2"/>
  <c r="O711" i="2" s="1"/>
  <c r="N702" i="2"/>
  <c r="O702" i="2" s="1"/>
  <c r="Z678" i="2"/>
  <c r="AE678" i="2" s="1"/>
  <c r="H679" i="2"/>
  <c r="I679" i="2" s="1"/>
  <c r="H685" i="2"/>
  <c r="I685" i="2" s="1"/>
  <c r="T686" i="2"/>
  <c r="U686" i="2" s="1"/>
  <c r="AC689" i="2"/>
  <c r="Z693" i="2"/>
  <c r="AE693" i="2" s="1"/>
  <c r="T694" i="2"/>
  <c r="U694" i="2" s="1"/>
  <c r="U707" i="2"/>
  <c r="H711" i="2"/>
  <c r="I711" i="2" s="1"/>
  <c r="H684" i="2"/>
  <c r="I684" i="2" s="1"/>
  <c r="AB687" i="2"/>
  <c r="Z694" i="2"/>
  <c r="AE694" i="2" s="1"/>
  <c r="Z703" i="2"/>
  <c r="AE703" i="2" s="1"/>
  <c r="T703" i="2"/>
  <c r="U703" i="2" s="1"/>
  <c r="N703" i="2"/>
  <c r="O703" i="2" s="1"/>
  <c r="H705" i="2"/>
  <c r="I705" i="2" s="1"/>
  <c r="Z705" i="2"/>
  <c r="AE705" i="2" s="1"/>
  <c r="T705" i="2"/>
  <c r="U705" i="2" s="1"/>
  <c r="AG718" i="2"/>
  <c r="T718" i="2"/>
  <c r="U718" i="2" s="1"/>
  <c r="AD718" i="2"/>
  <c r="N718" i="2"/>
  <c r="O718" i="2" s="1"/>
  <c r="AC718" i="2"/>
  <c r="T713" i="2"/>
  <c r="U713" i="2" s="1"/>
  <c r="T721" i="2"/>
  <c r="U721" i="2" s="1"/>
  <c r="T688" i="2"/>
  <c r="Z690" i="2"/>
  <c r="AE690" i="2" s="1"/>
  <c r="T696" i="2"/>
  <c r="Z698" i="2"/>
  <c r="AE698" i="2" s="1"/>
  <c r="H700" i="2"/>
  <c r="I700" i="2" s="1"/>
  <c r="T704" i="2"/>
  <c r="Z706" i="2"/>
  <c r="AE706" i="2" s="1"/>
  <c r="H708" i="2"/>
  <c r="I708" i="2" s="1"/>
  <c r="T712" i="2"/>
  <c r="U712" i="2" s="1"/>
  <c r="Z714" i="2"/>
  <c r="AA714" i="2" s="1"/>
  <c r="H716" i="2"/>
  <c r="I716" i="2" s="1"/>
  <c r="T720" i="2"/>
  <c r="U720" i="2" s="1"/>
  <c r="AC700" i="2"/>
  <c r="Z713" i="2"/>
  <c r="AA713" i="2" s="1"/>
  <c r="Z721" i="2"/>
  <c r="AA721" i="2" s="1"/>
  <c r="H713" i="2"/>
  <c r="I713" i="2" s="1"/>
  <c r="H721" i="2"/>
  <c r="I721" i="2" s="1"/>
  <c r="AA642" i="2"/>
  <c r="H616" i="2"/>
  <c r="I616" i="2" s="1"/>
  <c r="N618" i="2"/>
  <c r="O618" i="2" s="1"/>
  <c r="T622" i="2"/>
  <c r="U622" i="2" s="1"/>
  <c r="N623" i="2"/>
  <c r="O623" i="2" s="1"/>
  <c r="AC627" i="2"/>
  <c r="O628" i="2"/>
  <c r="AD630" i="2"/>
  <c r="N630" i="2"/>
  <c r="O630" i="2" s="1"/>
  <c r="H630" i="2"/>
  <c r="I630" i="2" s="1"/>
  <c r="H631" i="2"/>
  <c r="I631" i="2" s="1"/>
  <c r="N633" i="2"/>
  <c r="O633" i="2" s="1"/>
  <c r="Z641" i="2"/>
  <c r="AE641" i="2" s="1"/>
  <c r="T641" i="2"/>
  <c r="U641" i="2" s="1"/>
  <c r="AG648" i="2"/>
  <c r="T648" i="2"/>
  <c r="U648" i="2" s="1"/>
  <c r="AD648" i="2"/>
  <c r="N648" i="2"/>
  <c r="O648" i="2" s="1"/>
  <c r="AC648" i="2"/>
  <c r="N616" i="2"/>
  <c r="O616" i="2" s="1"/>
  <c r="D664" i="2"/>
  <c r="F664" i="2" s="1"/>
  <c r="T610" i="2"/>
  <c r="U610" i="2" s="1"/>
  <c r="H614" i="2"/>
  <c r="I614" i="2" s="1"/>
  <c r="AD627" i="2"/>
  <c r="T640" i="2"/>
  <c r="U640" i="2" s="1"/>
  <c r="N640" i="2"/>
  <c r="AB649" i="2"/>
  <c r="H610" i="2"/>
  <c r="I610" i="2" s="1"/>
  <c r="N614" i="2"/>
  <c r="O614" i="2" s="1"/>
  <c r="T616" i="2"/>
  <c r="U616" i="2" s="1"/>
  <c r="T617" i="2"/>
  <c r="U617" i="2" s="1"/>
  <c r="AC617" i="2"/>
  <c r="Z618" i="2"/>
  <c r="AE618" i="2" s="1"/>
  <c r="Z622" i="2"/>
  <c r="AE622" i="2" s="1"/>
  <c r="Z631" i="2"/>
  <c r="AE631" i="2" s="1"/>
  <c r="T639" i="2"/>
  <c r="U639" i="2" s="1"/>
  <c r="N639" i="2"/>
  <c r="O639" i="2" s="1"/>
  <c r="H640" i="2"/>
  <c r="I640" i="2" s="1"/>
  <c r="I641" i="2"/>
  <c r="H617" i="2"/>
  <c r="N619" i="2"/>
  <c r="O619" i="2" s="1"/>
  <c r="T623" i="2"/>
  <c r="U623" i="2" s="1"/>
  <c r="AD624" i="2"/>
  <c r="N624" i="2"/>
  <c r="O624" i="2" s="1"/>
  <c r="Z630" i="2"/>
  <c r="AE630" i="2" s="1"/>
  <c r="O636" i="2"/>
  <c r="AD638" i="2"/>
  <c r="N638" i="2"/>
  <c r="O638" i="2" s="1"/>
  <c r="H638" i="2"/>
  <c r="I638" i="2" s="1"/>
  <c r="H639" i="2"/>
  <c r="N641" i="2"/>
  <c r="AG647" i="2"/>
  <c r="T647" i="2"/>
  <c r="U647" i="2" s="1"/>
  <c r="AD647" i="2"/>
  <c r="N647" i="2"/>
  <c r="O647" i="2" s="1"/>
  <c r="AC647" i="2"/>
  <c r="AB647" i="2"/>
  <c r="H647" i="2"/>
  <c r="I647" i="2" s="1"/>
  <c r="N610" i="2"/>
  <c r="O610" i="2" s="1"/>
  <c r="T614" i="2"/>
  <c r="U614" i="2" s="1"/>
  <c r="AD615" i="2"/>
  <c r="N615" i="2"/>
  <c r="O615" i="2" s="1"/>
  <c r="Z616" i="2"/>
  <c r="AE616" i="2" s="1"/>
  <c r="AD635" i="2"/>
  <c r="Z640" i="2"/>
  <c r="AE640" i="2" s="1"/>
  <c r="AC642" i="2"/>
  <c r="T618" i="2"/>
  <c r="U618" i="2" s="1"/>
  <c r="H622" i="2"/>
  <c r="I622" i="2" s="1"/>
  <c r="Z633" i="2"/>
  <c r="AE633" i="2" s="1"/>
  <c r="T633" i="2"/>
  <c r="U633" i="2" s="1"/>
  <c r="Z649" i="2"/>
  <c r="AA649" i="2" s="1"/>
  <c r="AG649" i="2"/>
  <c r="T649" i="2"/>
  <c r="U649" i="2" s="1"/>
  <c r="AD649" i="2"/>
  <c r="N649" i="2"/>
  <c r="O649" i="2" s="1"/>
  <c r="T631" i="2"/>
  <c r="U631" i="2" s="1"/>
  <c r="N631" i="2"/>
  <c r="O631" i="2" s="1"/>
  <c r="Z610" i="2"/>
  <c r="AE610" i="2" s="1"/>
  <c r="Z614" i="2"/>
  <c r="AE614" i="2" s="1"/>
  <c r="H618" i="2"/>
  <c r="I618" i="2" s="1"/>
  <c r="N622" i="2"/>
  <c r="O622" i="2" s="1"/>
  <c r="T625" i="2"/>
  <c r="T632" i="2"/>
  <c r="U632" i="2" s="1"/>
  <c r="N632" i="2"/>
  <c r="O632" i="2" s="1"/>
  <c r="H633" i="2"/>
  <c r="I633" i="2" s="1"/>
  <c r="U637" i="2"/>
  <c r="H649" i="2"/>
  <c r="I649" i="2" s="1"/>
  <c r="T626" i="2"/>
  <c r="T634" i="2"/>
  <c r="T642" i="2"/>
  <c r="H646" i="2"/>
  <c r="I646" i="2" s="1"/>
  <c r="AB646" i="2"/>
  <c r="T650" i="2"/>
  <c r="U650" i="2" s="1"/>
  <c r="H654" i="2"/>
  <c r="I654" i="2" s="1"/>
  <c r="AB654" i="2"/>
  <c r="H613" i="2"/>
  <c r="I613" i="2" s="1"/>
  <c r="H621" i="2"/>
  <c r="I621" i="2" s="1"/>
  <c r="Z627" i="2"/>
  <c r="AE627" i="2" s="1"/>
  <c r="H629" i="2"/>
  <c r="I629" i="2" s="1"/>
  <c r="Z635" i="2"/>
  <c r="AE635" i="2" s="1"/>
  <c r="H637" i="2"/>
  <c r="I637" i="2" s="1"/>
  <c r="Z643" i="2"/>
  <c r="AA643" i="2" s="1"/>
  <c r="H645" i="2"/>
  <c r="I645" i="2" s="1"/>
  <c r="AC646" i="2"/>
  <c r="Z651" i="2"/>
  <c r="AA651" i="2" s="1"/>
  <c r="H653" i="2"/>
  <c r="I653" i="2" s="1"/>
  <c r="AB653" i="2"/>
  <c r="AC654" i="2"/>
  <c r="N646" i="2"/>
  <c r="O646" i="2" s="1"/>
  <c r="AD646" i="2"/>
  <c r="AB652" i="2"/>
  <c r="AC653" i="2"/>
  <c r="N654" i="2"/>
  <c r="O654" i="2" s="1"/>
  <c r="AD654" i="2"/>
  <c r="H627" i="2"/>
  <c r="I627" i="2" s="1"/>
  <c r="H635" i="2"/>
  <c r="I635" i="2" s="1"/>
  <c r="H643" i="2"/>
  <c r="I643" i="2" s="1"/>
  <c r="H651" i="2"/>
  <c r="I651" i="2" s="1"/>
  <c r="N653" i="2"/>
  <c r="O653" i="2" s="1"/>
  <c r="AA550" i="2"/>
  <c r="O558" i="2"/>
  <c r="AC558" i="2"/>
  <c r="AD571" i="2"/>
  <c r="U571" i="2"/>
  <c r="Z543" i="2"/>
  <c r="AE543" i="2" s="1"/>
  <c r="H544" i="2"/>
  <c r="H546" i="2"/>
  <c r="I546" i="2" s="1"/>
  <c r="T546" i="2"/>
  <c r="U546" i="2" s="1"/>
  <c r="AA549" i="2"/>
  <c r="N550" i="2"/>
  <c r="E683" i="1" s="1"/>
  <c r="H555" i="2"/>
  <c r="I555" i="2" s="1"/>
  <c r="AA565" i="2"/>
  <c r="N544" i="2"/>
  <c r="H543" i="2"/>
  <c r="H551" i="2"/>
  <c r="I551" i="2" s="1"/>
  <c r="AA554" i="2"/>
  <c r="N556" i="2"/>
  <c r="O556" i="2" s="1"/>
  <c r="Z556" i="2"/>
  <c r="AE556" i="2" s="1"/>
  <c r="T559" i="2"/>
  <c r="F1493" i="1" s="1"/>
  <c r="T572" i="2"/>
  <c r="U572" i="2" s="1"/>
  <c r="N572" i="2"/>
  <c r="O572" i="2" s="1"/>
  <c r="H572" i="2"/>
  <c r="I572" i="2" s="1"/>
  <c r="Z572" i="2"/>
  <c r="AE572" i="2" s="1"/>
  <c r="T544" i="2"/>
  <c r="AB545" i="2"/>
  <c r="AC547" i="2"/>
  <c r="AD547" i="2"/>
  <c r="N551" i="2"/>
  <c r="O551" i="2" s="1"/>
  <c r="AB552" i="2"/>
  <c r="T555" i="2"/>
  <c r="F1133" i="1" s="1"/>
  <c r="H556" i="2"/>
  <c r="D1223" i="1" s="1"/>
  <c r="H559" i="2"/>
  <c r="I559" i="2" s="1"/>
  <c r="Z560" i="2"/>
  <c r="AE560" i="2" s="1"/>
  <c r="AD560" i="2"/>
  <c r="N560" i="2"/>
  <c r="E1583" i="1" s="1"/>
  <c r="AD564" i="2"/>
  <c r="N564" i="2"/>
  <c r="O564" i="2" s="1"/>
  <c r="H564" i="2"/>
  <c r="I564" i="2" s="1"/>
  <c r="Z564" i="2"/>
  <c r="AE564" i="2" s="1"/>
  <c r="Z568" i="2"/>
  <c r="AE568" i="2" s="1"/>
  <c r="T568" i="2"/>
  <c r="U568" i="2" s="1"/>
  <c r="N568" i="2"/>
  <c r="E2303" i="1" s="1"/>
  <c r="AB573" i="2"/>
  <c r="T558" i="2"/>
  <c r="U558" i="2" s="1"/>
  <c r="H558" i="2"/>
  <c r="I558" i="2" s="1"/>
  <c r="N543" i="2"/>
  <c r="O543" i="2" s="1"/>
  <c r="H547" i="2"/>
  <c r="D413" i="1" s="1"/>
  <c r="Z552" i="2"/>
  <c r="AE552" i="2" s="1"/>
  <c r="AD552" i="2"/>
  <c r="N552" i="2"/>
  <c r="O552" i="2" s="1"/>
  <c r="H554" i="2"/>
  <c r="I554" i="2" s="1"/>
  <c r="T554" i="2"/>
  <c r="U554" i="2" s="1"/>
  <c r="Z555" i="2"/>
  <c r="AE555" i="2" s="1"/>
  <c r="AA557" i="2"/>
  <c r="N559" i="2"/>
  <c r="O559" i="2" s="1"/>
  <c r="H560" i="2"/>
  <c r="D1583" i="1" s="1"/>
  <c r="T567" i="2"/>
  <c r="F2213" i="1" s="1"/>
  <c r="H568" i="2"/>
  <c r="D2303" i="1" s="1"/>
  <c r="N555" i="2"/>
  <c r="O555" i="2" s="1"/>
  <c r="Z544" i="2"/>
  <c r="T551" i="2"/>
  <c r="U551" i="2" s="1"/>
  <c r="Z558" i="2"/>
  <c r="AE558" i="2" s="1"/>
  <c r="T566" i="2"/>
  <c r="U566" i="2" s="1"/>
  <c r="N566" i="2"/>
  <c r="E2123" i="1" s="1"/>
  <c r="H566" i="2"/>
  <c r="I566" i="2" s="1"/>
  <c r="Z574" i="2"/>
  <c r="AE574" i="2" s="1"/>
  <c r="T574" i="2"/>
  <c r="U574" i="2" s="1"/>
  <c r="N574" i="2"/>
  <c r="E2843" i="1" s="1"/>
  <c r="H574" i="2"/>
  <c r="I574" i="2" s="1"/>
  <c r="T580" i="2"/>
  <c r="U580" i="2" s="1"/>
  <c r="AD580" i="2"/>
  <c r="N580" i="2"/>
  <c r="O580" i="2" s="1"/>
  <c r="AC580" i="2"/>
  <c r="AB580" i="2"/>
  <c r="H580" i="2"/>
  <c r="I580" i="2" s="1"/>
  <c r="Z580" i="2"/>
  <c r="AA580" i="2" s="1"/>
  <c r="Z582" i="2"/>
  <c r="AA582" i="2" s="1"/>
  <c r="T582" i="2"/>
  <c r="U582" i="2" s="1"/>
  <c r="AD582" i="2"/>
  <c r="N582" i="2"/>
  <c r="O582" i="2" s="1"/>
  <c r="AB582" i="2"/>
  <c r="H582" i="2"/>
  <c r="I582" i="2" s="1"/>
  <c r="D597" i="2"/>
  <c r="F597" i="2" s="1"/>
  <c r="T543" i="2"/>
  <c r="U543" i="2" s="1"/>
  <c r="AD548" i="2"/>
  <c r="N548" i="2"/>
  <c r="O548" i="2" s="1"/>
  <c r="Z548" i="2"/>
  <c r="AE548" i="2" s="1"/>
  <c r="T550" i="2"/>
  <c r="U550" i="2" s="1"/>
  <c r="H550" i="2"/>
  <c r="I550" i="2" s="1"/>
  <c r="Z551" i="2"/>
  <c r="AE551" i="2" s="1"/>
  <c r="T556" i="2"/>
  <c r="U556" i="2" s="1"/>
  <c r="Z559" i="2"/>
  <c r="AE559" i="2" s="1"/>
  <c r="T562" i="2"/>
  <c r="F1763" i="1" s="1"/>
  <c r="T570" i="2"/>
  <c r="F2483" i="1" s="1"/>
  <c r="N576" i="2"/>
  <c r="O576" i="2" s="1"/>
  <c r="AD576" i="2"/>
  <c r="T578" i="2"/>
  <c r="U578" i="2" s="1"/>
  <c r="AG578" i="2"/>
  <c r="AC583" i="2"/>
  <c r="N584" i="2"/>
  <c r="O584" i="2" s="1"/>
  <c r="AD584" i="2"/>
  <c r="T586" i="2"/>
  <c r="U586" i="2" s="1"/>
  <c r="T576" i="2"/>
  <c r="U576" i="2" s="1"/>
  <c r="AG576" i="2"/>
  <c r="H563" i="2"/>
  <c r="I563" i="2" s="1"/>
  <c r="H571" i="2"/>
  <c r="I571" i="2" s="1"/>
  <c r="T575" i="2"/>
  <c r="F2933" i="1" s="1"/>
  <c r="H579" i="2"/>
  <c r="I579" i="2" s="1"/>
  <c r="AB579" i="2"/>
  <c r="T583" i="2"/>
  <c r="U583" i="2" s="1"/>
  <c r="H587" i="2"/>
  <c r="I587" i="2" s="1"/>
  <c r="AB587" i="2"/>
  <c r="H562" i="2"/>
  <c r="I562" i="2" s="1"/>
  <c r="H570" i="2"/>
  <c r="I570" i="2" s="1"/>
  <c r="H578" i="2"/>
  <c r="I578" i="2" s="1"/>
  <c r="AC579" i="2"/>
  <c r="H586" i="2"/>
  <c r="I586" i="2" s="1"/>
  <c r="AB586" i="2"/>
  <c r="AC587" i="2"/>
  <c r="N579" i="2"/>
  <c r="O579" i="2" s="1"/>
  <c r="H585" i="2"/>
  <c r="I585" i="2" s="1"/>
  <c r="N587" i="2"/>
  <c r="O587" i="2" s="1"/>
  <c r="AD587" i="2"/>
  <c r="N480" i="2"/>
  <c r="O480" i="2" s="1"/>
  <c r="I483" i="2"/>
  <c r="U486" i="2"/>
  <c r="AD493" i="2"/>
  <c r="Z497" i="2"/>
  <c r="AE497" i="2" s="1"/>
  <c r="I506" i="2"/>
  <c r="T481" i="2"/>
  <c r="U481" i="2" s="1"/>
  <c r="N481" i="2"/>
  <c r="O481" i="2" s="1"/>
  <c r="N485" i="2"/>
  <c r="O485" i="2" s="1"/>
  <c r="AD512" i="2"/>
  <c r="N512" i="2"/>
  <c r="O512" i="2" s="1"/>
  <c r="AC512" i="2"/>
  <c r="AB512" i="2"/>
  <c r="I512" i="2"/>
  <c r="AG512" i="2"/>
  <c r="T512" i="2"/>
  <c r="U512" i="2" s="1"/>
  <c r="N487" i="2"/>
  <c r="O487" i="2" s="1"/>
  <c r="I487" i="2"/>
  <c r="I477" i="2"/>
  <c r="I481" i="2"/>
  <c r="T487" i="2"/>
  <c r="U487" i="2" s="1"/>
  <c r="Z489" i="2"/>
  <c r="AE489" i="2" s="1"/>
  <c r="T505" i="2"/>
  <c r="U505" i="2" s="1"/>
  <c r="N505" i="2"/>
  <c r="O505" i="2" s="1"/>
  <c r="Z505" i="2"/>
  <c r="AE505" i="2" s="1"/>
  <c r="Z512" i="2"/>
  <c r="AA512" i="2" s="1"/>
  <c r="Z483" i="2"/>
  <c r="AE483" i="2" s="1"/>
  <c r="T483" i="2"/>
  <c r="U483" i="2" s="1"/>
  <c r="D530" i="2"/>
  <c r="F530" i="2" s="1"/>
  <c r="AD477" i="2"/>
  <c r="N479" i="2"/>
  <c r="E318" i="1" s="1"/>
  <c r="T485" i="2"/>
  <c r="U485" i="2" s="1"/>
  <c r="AC486" i="2"/>
  <c r="N490" i="2"/>
  <c r="O490" i="2" s="1"/>
  <c r="Z491" i="2"/>
  <c r="AE491" i="2" s="1"/>
  <c r="T491" i="2"/>
  <c r="U491" i="2" s="1"/>
  <c r="AC491" i="2"/>
  <c r="Z499" i="2"/>
  <c r="AE499" i="2" s="1"/>
  <c r="T499" i="2"/>
  <c r="F2118" i="1" s="1"/>
  <c r="N477" i="2"/>
  <c r="Z487" i="2"/>
  <c r="AE487" i="2" s="1"/>
  <c r="N488" i="2"/>
  <c r="O488" i="2" s="1"/>
  <c r="T490" i="2"/>
  <c r="F1308" i="1" s="1"/>
  <c r="T498" i="2"/>
  <c r="U498" i="2" s="1"/>
  <c r="N498" i="2"/>
  <c r="E2028" i="1" s="1"/>
  <c r="O508" i="2"/>
  <c r="AG513" i="2"/>
  <c r="T513" i="2"/>
  <c r="U513" i="2" s="1"/>
  <c r="AD513" i="2"/>
  <c r="N513" i="2"/>
  <c r="O513" i="2" s="1"/>
  <c r="AC513" i="2"/>
  <c r="Z513" i="2"/>
  <c r="AA513" i="2" s="1"/>
  <c r="AC483" i="2"/>
  <c r="N504" i="2"/>
  <c r="O504" i="2" s="1"/>
  <c r="I504" i="2"/>
  <c r="T504" i="2"/>
  <c r="U504" i="2" s="1"/>
  <c r="T489" i="2"/>
  <c r="U489" i="2" s="1"/>
  <c r="N489" i="2"/>
  <c r="O489" i="2" s="1"/>
  <c r="T497" i="2"/>
  <c r="U497" i="2" s="1"/>
  <c r="N497" i="2"/>
  <c r="O497" i="2" s="1"/>
  <c r="AA503" i="2"/>
  <c r="I485" i="2"/>
  <c r="Z485" i="2"/>
  <c r="AE485" i="2" s="1"/>
  <c r="Z481" i="2"/>
  <c r="AE481" i="2" s="1"/>
  <c r="I489" i="2"/>
  <c r="N496" i="2"/>
  <c r="O496" i="2" s="1"/>
  <c r="I496" i="2"/>
  <c r="I497" i="2"/>
  <c r="AB508" i="2"/>
  <c r="I515" i="2"/>
  <c r="AB515" i="2"/>
  <c r="Z519" i="2"/>
  <c r="AA519" i="2" s="1"/>
  <c r="N506" i="2"/>
  <c r="E2748" i="1" s="1"/>
  <c r="N514" i="2"/>
  <c r="O514" i="2" s="1"/>
  <c r="AD514" i="2"/>
  <c r="AB520" i="2"/>
  <c r="Z493" i="2"/>
  <c r="AE493" i="2" s="1"/>
  <c r="Z501" i="2"/>
  <c r="AE501" i="2" s="1"/>
  <c r="I503" i="2"/>
  <c r="T507" i="2"/>
  <c r="F2838" i="1" s="1"/>
  <c r="I511" i="2"/>
  <c r="AB511" i="2"/>
  <c r="T515" i="2"/>
  <c r="U515" i="2" s="1"/>
  <c r="I519" i="2"/>
  <c r="AB519" i="2"/>
  <c r="AC520" i="2"/>
  <c r="I502" i="2"/>
  <c r="T506" i="2"/>
  <c r="U506" i="2" s="1"/>
  <c r="AB510" i="2"/>
  <c r="AC511" i="2"/>
  <c r="T514" i="2"/>
  <c r="U514" i="2" s="1"/>
  <c r="I518" i="2"/>
  <c r="AB518" i="2"/>
  <c r="AC519" i="2"/>
  <c r="N520" i="2"/>
  <c r="O520" i="2" s="1"/>
  <c r="AD520" i="2"/>
  <c r="I493" i="2"/>
  <c r="N495" i="2"/>
  <c r="O495" i="2" s="1"/>
  <c r="I501" i="2"/>
  <c r="N503" i="2"/>
  <c r="O503" i="2" s="1"/>
  <c r="N511" i="2"/>
  <c r="O511" i="2" s="1"/>
  <c r="I517" i="2"/>
  <c r="N519" i="2"/>
  <c r="O519" i="2" s="1"/>
  <c r="AC414" i="2"/>
  <c r="N411" i="2"/>
  <c r="O411" i="2" s="1"/>
  <c r="T413" i="2"/>
  <c r="U413" i="2" s="1"/>
  <c r="H414" i="2"/>
  <c r="I414" i="2" s="1"/>
  <c r="AD429" i="2"/>
  <c r="N429" i="2"/>
  <c r="O429" i="2" s="1"/>
  <c r="I431" i="2"/>
  <c r="Z440" i="2"/>
  <c r="AE440" i="2" s="1"/>
  <c r="T440" i="2"/>
  <c r="U440" i="2" s="1"/>
  <c r="H440" i="2"/>
  <c r="I440" i="2" s="1"/>
  <c r="Z453" i="2"/>
  <c r="AA453" i="2" s="1"/>
  <c r="T430" i="2"/>
  <c r="U430" i="2" s="1"/>
  <c r="N430" i="2"/>
  <c r="O430" i="2" s="1"/>
  <c r="Z430" i="2"/>
  <c r="AE430" i="2" s="1"/>
  <c r="T411" i="2"/>
  <c r="U411" i="2" s="1"/>
  <c r="N412" i="2"/>
  <c r="O412" i="2" s="1"/>
  <c r="T412" i="2"/>
  <c r="U412" i="2" s="1"/>
  <c r="Z413" i="2"/>
  <c r="AE413" i="2" s="1"/>
  <c r="N416" i="2"/>
  <c r="O416" i="2" s="1"/>
  <c r="H421" i="2"/>
  <c r="D1124" i="1" s="1"/>
  <c r="AD421" i="2"/>
  <c r="AC427" i="2"/>
  <c r="N428" i="2"/>
  <c r="O428" i="2" s="1"/>
  <c r="H428" i="2"/>
  <c r="I428" i="2" s="1"/>
  <c r="T428" i="2"/>
  <c r="U428" i="2" s="1"/>
  <c r="H429" i="2"/>
  <c r="I429" i="2" s="1"/>
  <c r="U435" i="2"/>
  <c r="T438" i="2"/>
  <c r="U438" i="2" s="1"/>
  <c r="N438" i="2"/>
  <c r="O438" i="2" s="1"/>
  <c r="Z438" i="2"/>
  <c r="AE438" i="2" s="1"/>
  <c r="T446" i="2"/>
  <c r="U446" i="2" s="1"/>
  <c r="AD446" i="2"/>
  <c r="N446" i="2"/>
  <c r="O446" i="2" s="1"/>
  <c r="AC446" i="2"/>
  <c r="Z446" i="2"/>
  <c r="AA446" i="2" s="1"/>
  <c r="H418" i="2"/>
  <c r="I418" i="2" s="1"/>
  <c r="N418" i="2"/>
  <c r="O418" i="2" s="1"/>
  <c r="T418" i="2"/>
  <c r="U418" i="2" s="1"/>
  <c r="Z424" i="2"/>
  <c r="AE424" i="2" s="1"/>
  <c r="H424" i="2"/>
  <c r="I424" i="2" s="1"/>
  <c r="Z448" i="2"/>
  <c r="AA448" i="2" s="1"/>
  <c r="AG448" i="2"/>
  <c r="T448" i="2"/>
  <c r="U448" i="2" s="1"/>
  <c r="AB448" i="2"/>
  <c r="H448" i="2"/>
  <c r="I448" i="2" s="1"/>
  <c r="Z416" i="2"/>
  <c r="AE416" i="2" s="1"/>
  <c r="H416" i="2"/>
  <c r="I416" i="2" s="1"/>
  <c r="Z432" i="2"/>
  <c r="AE432" i="2" s="1"/>
  <c r="T432" i="2"/>
  <c r="U432" i="2" s="1"/>
  <c r="H432" i="2"/>
  <c r="I432" i="2" s="1"/>
  <c r="H410" i="2"/>
  <c r="AD410" i="2"/>
  <c r="N410" i="2"/>
  <c r="E134" i="1" s="1"/>
  <c r="Z411" i="2"/>
  <c r="T416" i="2"/>
  <c r="U416" i="2" s="1"/>
  <c r="H419" i="2"/>
  <c r="I419" i="2" s="1"/>
  <c r="N421" i="2"/>
  <c r="O421" i="2" s="1"/>
  <c r="T422" i="2"/>
  <c r="F1214" i="1" s="1"/>
  <c r="Z422" i="2"/>
  <c r="AE422" i="2" s="1"/>
  <c r="AC422" i="2"/>
  <c r="Z429" i="2"/>
  <c r="AE429" i="2" s="1"/>
  <c r="AA431" i="2"/>
  <c r="AC432" i="2"/>
  <c r="AB433" i="2"/>
  <c r="AB441" i="2"/>
  <c r="AC413" i="2"/>
  <c r="Z418" i="2"/>
  <c r="AE418" i="2" s="1"/>
  <c r="N419" i="2"/>
  <c r="O419" i="2" s="1"/>
  <c r="N424" i="2"/>
  <c r="O424" i="2" s="1"/>
  <c r="AC425" i="2"/>
  <c r="AB430" i="2"/>
  <c r="N437" i="2"/>
  <c r="O437" i="2" s="1"/>
  <c r="H437" i="2"/>
  <c r="I437" i="2" s="1"/>
  <c r="AC440" i="2"/>
  <c r="AD445" i="2"/>
  <c r="N445" i="2"/>
  <c r="O445" i="2" s="1"/>
  <c r="AC445" i="2"/>
  <c r="AB445" i="2"/>
  <c r="H445" i="2"/>
  <c r="I445" i="2" s="1"/>
  <c r="N448" i="2"/>
  <c r="O448" i="2" s="1"/>
  <c r="D463" i="2"/>
  <c r="F463" i="2" s="1"/>
  <c r="H413" i="2"/>
  <c r="I413" i="2" s="1"/>
  <c r="T419" i="2"/>
  <c r="U419" i="2" s="1"/>
  <c r="N420" i="2"/>
  <c r="O420" i="2" s="1"/>
  <c r="T420" i="2"/>
  <c r="U420" i="2" s="1"/>
  <c r="Z421" i="2"/>
  <c r="AE421" i="2" s="1"/>
  <c r="AC433" i="2"/>
  <c r="T437" i="2"/>
  <c r="U437" i="2" s="1"/>
  <c r="AB438" i="2"/>
  <c r="T445" i="2"/>
  <c r="U445" i="2" s="1"/>
  <c r="AB446" i="2"/>
  <c r="T414" i="2"/>
  <c r="U414" i="2" s="1"/>
  <c r="Z414" i="2"/>
  <c r="AE414" i="2" s="1"/>
  <c r="T424" i="2"/>
  <c r="U424" i="2" s="1"/>
  <c r="AC448" i="2"/>
  <c r="AD453" i="2"/>
  <c r="N453" i="2"/>
  <c r="O453" i="2" s="1"/>
  <c r="AC453" i="2"/>
  <c r="AB453" i="2"/>
  <c r="H453" i="2"/>
  <c r="I453" i="2" s="1"/>
  <c r="N426" i="2"/>
  <c r="E1574" i="1" s="1"/>
  <c r="N434" i="2"/>
  <c r="E2294" i="1" s="1"/>
  <c r="AD434" i="2"/>
  <c r="T436" i="2"/>
  <c r="U436" i="2" s="1"/>
  <c r="AC441" i="2"/>
  <c r="N442" i="2"/>
  <c r="O442" i="2" s="1"/>
  <c r="AD442" i="2"/>
  <c r="T444" i="2"/>
  <c r="U444" i="2" s="1"/>
  <c r="AC449" i="2"/>
  <c r="N450" i="2"/>
  <c r="O450" i="2" s="1"/>
  <c r="AD450" i="2"/>
  <c r="T452" i="2"/>
  <c r="U452" i="2" s="1"/>
  <c r="Z451" i="2"/>
  <c r="AA451" i="2" s="1"/>
  <c r="H436" i="2"/>
  <c r="I436" i="2" s="1"/>
  <c r="H444" i="2"/>
  <c r="I444" i="2" s="1"/>
  <c r="AB444" i="2"/>
  <c r="H452" i="2"/>
  <c r="I452" i="2" s="1"/>
  <c r="AB452" i="2"/>
  <c r="H427" i="2"/>
  <c r="I427" i="2" s="1"/>
  <c r="H435" i="2"/>
  <c r="I435" i="2" s="1"/>
  <c r="H443" i="2"/>
  <c r="I443" i="2" s="1"/>
  <c r="AB443" i="2"/>
  <c r="AC444" i="2"/>
  <c r="H451" i="2"/>
  <c r="I451" i="2" s="1"/>
  <c r="AB451" i="2"/>
  <c r="AC452" i="2"/>
  <c r="H426" i="2"/>
  <c r="I426" i="2" s="1"/>
  <c r="H434" i="2"/>
  <c r="I434" i="2" s="1"/>
  <c r="N436" i="2"/>
  <c r="O436" i="2" s="1"/>
  <c r="H442" i="2"/>
  <c r="I442" i="2" s="1"/>
  <c r="N444" i="2"/>
  <c r="O444" i="2" s="1"/>
  <c r="H450" i="2"/>
  <c r="I450" i="2" s="1"/>
  <c r="N452" i="2"/>
  <c r="O452" i="2" s="1"/>
  <c r="T379" i="2"/>
  <c r="U379" i="2" s="1"/>
  <c r="AD379" i="2"/>
  <c r="N379" i="2"/>
  <c r="O379" i="2" s="1"/>
  <c r="AC379" i="2"/>
  <c r="Z379" i="2"/>
  <c r="AA379" i="2" s="1"/>
  <c r="H344" i="2"/>
  <c r="I344" i="2" s="1"/>
  <c r="Z349" i="2"/>
  <c r="AE349" i="2" s="1"/>
  <c r="T349" i="2"/>
  <c r="F669" i="1" s="1"/>
  <c r="H349" i="2"/>
  <c r="I349" i="2" s="1"/>
  <c r="AB350" i="2"/>
  <c r="N353" i="2"/>
  <c r="O353" i="2" s="1"/>
  <c r="H353" i="2"/>
  <c r="I353" i="2" s="1"/>
  <c r="T353" i="2"/>
  <c r="U353" i="2" s="1"/>
  <c r="AB355" i="2"/>
  <c r="H363" i="2"/>
  <c r="I363" i="2" s="1"/>
  <c r="U368" i="2"/>
  <c r="T371" i="2"/>
  <c r="U371" i="2" s="1"/>
  <c r="N371" i="2"/>
  <c r="O371" i="2" s="1"/>
  <c r="Z371" i="2"/>
  <c r="AE371" i="2" s="1"/>
  <c r="H379" i="2"/>
  <c r="I379" i="2" s="1"/>
  <c r="Z381" i="2"/>
  <c r="AA381" i="2" s="1"/>
  <c r="T381" i="2"/>
  <c r="U381" i="2" s="1"/>
  <c r="AB381" i="2"/>
  <c r="H381" i="2"/>
  <c r="I381" i="2" s="1"/>
  <c r="AC354" i="2"/>
  <c r="N373" i="2"/>
  <c r="O373" i="2" s="1"/>
  <c r="N343" i="2"/>
  <c r="E129" i="1" s="1"/>
  <c r="N344" i="2"/>
  <c r="O344" i="2" s="1"/>
  <c r="N345" i="2"/>
  <c r="E309" i="1" s="1"/>
  <c r="H345" i="2"/>
  <c r="I345" i="2" s="1"/>
  <c r="T345" i="2"/>
  <c r="U345" i="2" s="1"/>
  <c r="AB347" i="2"/>
  <c r="N349" i="2"/>
  <c r="O349" i="2" s="1"/>
  <c r="U352" i="2"/>
  <c r="H354" i="2"/>
  <c r="D1119" i="1" s="1"/>
  <c r="T355" i="2"/>
  <c r="U355" i="2" s="1"/>
  <c r="N355" i="2"/>
  <c r="E1209" i="1" s="1"/>
  <c r="Z355" i="2"/>
  <c r="AE355" i="2" s="1"/>
  <c r="AB356" i="2"/>
  <c r="H359" i="2"/>
  <c r="I359" i="2" s="1"/>
  <c r="Z359" i="2"/>
  <c r="AE359" i="2" s="1"/>
  <c r="AD359" i="2"/>
  <c r="N359" i="2"/>
  <c r="E1569" i="1" s="1"/>
  <c r="AD362" i="2"/>
  <c r="N362" i="2"/>
  <c r="O362" i="2" s="1"/>
  <c r="H362" i="2"/>
  <c r="I362" i="2" s="1"/>
  <c r="AC365" i="2"/>
  <c r="AB366" i="2"/>
  <c r="AD378" i="2"/>
  <c r="N378" i="2"/>
  <c r="O378" i="2" s="1"/>
  <c r="AC378" i="2"/>
  <c r="AB378" i="2"/>
  <c r="H378" i="2"/>
  <c r="I378" i="2" s="1"/>
  <c r="N381" i="2"/>
  <c r="O381" i="2" s="1"/>
  <c r="AA348" i="2"/>
  <c r="N370" i="2"/>
  <c r="O370" i="2" s="1"/>
  <c r="H370" i="2"/>
  <c r="I370" i="2" s="1"/>
  <c r="AB379" i="2"/>
  <c r="Z373" i="2"/>
  <c r="AE373" i="2" s="1"/>
  <c r="T373" i="2"/>
  <c r="U373" i="2" s="1"/>
  <c r="H373" i="2"/>
  <c r="I373" i="2" s="1"/>
  <c r="D396" i="2"/>
  <c r="F396" i="2" s="1"/>
  <c r="AC342" i="2"/>
  <c r="H346" i="2"/>
  <c r="I346" i="2" s="1"/>
  <c r="T347" i="2"/>
  <c r="U347" i="2" s="1"/>
  <c r="N347" i="2"/>
  <c r="E489" i="1" s="1"/>
  <c r="Z347" i="2"/>
  <c r="AE347" i="2" s="1"/>
  <c r="H351" i="2"/>
  <c r="I351" i="2" s="1"/>
  <c r="Z351" i="2"/>
  <c r="AE351" i="2" s="1"/>
  <c r="AD351" i="2"/>
  <c r="N351" i="2"/>
  <c r="E849" i="1" s="1"/>
  <c r="AB352" i="2"/>
  <c r="Z353" i="2"/>
  <c r="AE353" i="2" s="1"/>
  <c r="T354" i="2"/>
  <c r="U354" i="2" s="1"/>
  <c r="Z362" i="2"/>
  <c r="AE362" i="2" s="1"/>
  <c r="T370" i="2"/>
  <c r="U370" i="2" s="1"/>
  <c r="AB371" i="2"/>
  <c r="Z378" i="2"/>
  <c r="AA378" i="2" s="1"/>
  <c r="AC381" i="2"/>
  <c r="T363" i="2"/>
  <c r="U363" i="2" s="1"/>
  <c r="N363" i="2"/>
  <c r="O363" i="2" s="1"/>
  <c r="Z363" i="2"/>
  <c r="AE363" i="2" s="1"/>
  <c r="AB342" i="2"/>
  <c r="Z344" i="2"/>
  <c r="N346" i="2"/>
  <c r="O346" i="2" s="1"/>
  <c r="Z354" i="2"/>
  <c r="AE354" i="2" s="1"/>
  <c r="Z370" i="2"/>
  <c r="AE370" i="2" s="1"/>
  <c r="AD342" i="2"/>
  <c r="T343" i="2"/>
  <c r="Z345" i="2"/>
  <c r="AE345" i="2" s="1"/>
  <c r="T346" i="2"/>
  <c r="U346" i="2" s="1"/>
  <c r="AC352" i="2"/>
  <c r="Z357" i="2"/>
  <c r="AE357" i="2" s="1"/>
  <c r="T357" i="2"/>
  <c r="F1389" i="1" s="1"/>
  <c r="H357" i="2"/>
  <c r="I357" i="2" s="1"/>
  <c r="AB358" i="2"/>
  <c r="Z365" i="2"/>
  <c r="AE365" i="2" s="1"/>
  <c r="T365" i="2"/>
  <c r="F2109" i="1" s="1"/>
  <c r="H365" i="2"/>
  <c r="I365" i="2" s="1"/>
  <c r="AD386" i="2"/>
  <c r="N386" i="2"/>
  <c r="O386" i="2" s="1"/>
  <c r="AC386" i="2"/>
  <c r="AB386" i="2"/>
  <c r="H386" i="2"/>
  <c r="I386" i="2" s="1"/>
  <c r="AG386" i="2"/>
  <c r="T386" i="2"/>
  <c r="U386" i="2" s="1"/>
  <c r="T361" i="2"/>
  <c r="U361" i="2" s="1"/>
  <c r="N367" i="2"/>
  <c r="E2289" i="1" s="1"/>
  <c r="AD367" i="2"/>
  <c r="T369" i="2"/>
  <c r="U369" i="2" s="1"/>
  <c r="N375" i="2"/>
  <c r="O375" i="2" s="1"/>
  <c r="AD375" i="2"/>
  <c r="T377" i="2"/>
  <c r="U377" i="2" s="1"/>
  <c r="N383" i="2"/>
  <c r="O383" i="2" s="1"/>
  <c r="AD383" i="2"/>
  <c r="T385" i="2"/>
  <c r="U385" i="2" s="1"/>
  <c r="AG385" i="2"/>
  <c r="H361" i="2"/>
  <c r="I361" i="2" s="1"/>
  <c r="Z367" i="2"/>
  <c r="AE367" i="2" s="1"/>
  <c r="H369" i="2"/>
  <c r="I369" i="2" s="1"/>
  <c r="Z375" i="2"/>
  <c r="AA375" i="2" s="1"/>
  <c r="H377" i="2"/>
  <c r="I377" i="2" s="1"/>
  <c r="AB377" i="2"/>
  <c r="H385" i="2"/>
  <c r="I385" i="2" s="1"/>
  <c r="AB385" i="2"/>
  <c r="AB360" i="2"/>
  <c r="H376" i="2"/>
  <c r="I376" i="2" s="1"/>
  <c r="AB376" i="2"/>
  <c r="AC377" i="2"/>
  <c r="H384" i="2"/>
  <c r="I384" i="2" s="1"/>
  <c r="AB384" i="2"/>
  <c r="AC385" i="2"/>
  <c r="N361" i="2"/>
  <c r="O361" i="2" s="1"/>
  <c r="H367" i="2"/>
  <c r="I367" i="2" s="1"/>
  <c r="N369" i="2"/>
  <c r="O369" i="2" s="1"/>
  <c r="H375" i="2"/>
  <c r="I375" i="2" s="1"/>
  <c r="N377" i="2"/>
  <c r="O377" i="2" s="1"/>
  <c r="H383" i="2"/>
  <c r="I383" i="2" s="1"/>
  <c r="N385" i="2"/>
  <c r="O385" i="2" s="1"/>
  <c r="T281" i="2"/>
  <c r="U281" i="2" s="1"/>
  <c r="T312" i="2"/>
  <c r="U312" i="2" s="1"/>
  <c r="AD312" i="2"/>
  <c r="N312" i="2"/>
  <c r="O312" i="2" s="1"/>
  <c r="AB312" i="2"/>
  <c r="H312" i="2"/>
  <c r="I312" i="2" s="1"/>
  <c r="Z312" i="2"/>
  <c r="AA312" i="2" s="1"/>
  <c r="AD318" i="2"/>
  <c r="N318" i="2"/>
  <c r="O318" i="2" s="1"/>
  <c r="AC318" i="2"/>
  <c r="AB318" i="2"/>
  <c r="H318" i="2"/>
  <c r="I318" i="2" s="1"/>
  <c r="Z318" i="2"/>
  <c r="AA318" i="2" s="1"/>
  <c r="T318" i="2"/>
  <c r="U318" i="2" s="1"/>
  <c r="H275" i="2"/>
  <c r="AB278" i="2"/>
  <c r="H281" i="2"/>
  <c r="I281" i="2" s="1"/>
  <c r="H287" i="2"/>
  <c r="I287" i="2" s="1"/>
  <c r="N302" i="2"/>
  <c r="O302" i="2" s="1"/>
  <c r="H302" i="2"/>
  <c r="I302" i="2" s="1"/>
  <c r="Z302" i="2"/>
  <c r="AE302" i="2" s="1"/>
  <c r="T302" i="2"/>
  <c r="U302" i="2" s="1"/>
  <c r="Z306" i="2"/>
  <c r="AE306" i="2" s="1"/>
  <c r="T306" i="2"/>
  <c r="U306" i="2" s="1"/>
  <c r="N306" i="2"/>
  <c r="O306" i="2" s="1"/>
  <c r="H306" i="2"/>
  <c r="I306" i="2" s="1"/>
  <c r="N275" i="2"/>
  <c r="O275" i="2" s="1"/>
  <c r="AA277" i="2"/>
  <c r="N278" i="2"/>
  <c r="O278" i="2" s="1"/>
  <c r="AB280" i="2"/>
  <c r="N281" i="2"/>
  <c r="O281" i="2" s="1"/>
  <c r="Z282" i="2"/>
  <c r="AE282" i="2" s="1"/>
  <c r="H283" i="2"/>
  <c r="I283" i="2" s="1"/>
  <c r="AC286" i="2"/>
  <c r="AB286" i="2"/>
  <c r="Z298" i="2"/>
  <c r="AE298" i="2" s="1"/>
  <c r="T298" i="2"/>
  <c r="U298" i="2" s="1"/>
  <c r="N298" i="2"/>
  <c r="O298" i="2" s="1"/>
  <c r="H298" i="2"/>
  <c r="I298" i="2" s="1"/>
  <c r="AB303" i="2"/>
  <c r="N287" i="2"/>
  <c r="O287" i="2" s="1"/>
  <c r="H277" i="2"/>
  <c r="D3095" i="1" s="1"/>
  <c r="T287" i="2"/>
  <c r="U287" i="2" s="1"/>
  <c r="Z288" i="2"/>
  <c r="AE288" i="2" s="1"/>
  <c r="H290" i="2"/>
  <c r="I290" i="2" s="1"/>
  <c r="AC301" i="2"/>
  <c r="O301" i="2"/>
  <c r="AD310" i="2"/>
  <c r="N310" i="2"/>
  <c r="O310" i="2" s="1"/>
  <c r="AC310" i="2"/>
  <c r="AB310" i="2"/>
  <c r="H310" i="2"/>
  <c r="I310" i="2" s="1"/>
  <c r="Z310" i="2"/>
  <c r="AA310" i="2" s="1"/>
  <c r="T310" i="2"/>
  <c r="U310" i="2" s="1"/>
  <c r="AC312" i="2"/>
  <c r="D329" i="2"/>
  <c r="F329" i="2" s="1"/>
  <c r="T275" i="2"/>
  <c r="U275" i="2" s="1"/>
  <c r="T278" i="2"/>
  <c r="F305" i="1" s="1"/>
  <c r="N283" i="2"/>
  <c r="O283" i="2" s="1"/>
  <c r="AD291" i="2"/>
  <c r="T304" i="2"/>
  <c r="U304" i="2" s="1"/>
  <c r="N304" i="2"/>
  <c r="E2645" i="1" s="1"/>
  <c r="H304" i="2"/>
  <c r="I304" i="2" s="1"/>
  <c r="Z304" i="2"/>
  <c r="AE304" i="2" s="1"/>
  <c r="Z314" i="2"/>
  <c r="AA314" i="2" s="1"/>
  <c r="AG314" i="2"/>
  <c r="T314" i="2"/>
  <c r="U314" i="2" s="1"/>
  <c r="AD314" i="2"/>
  <c r="N314" i="2"/>
  <c r="O314" i="2" s="1"/>
  <c r="AB314" i="2"/>
  <c r="H314" i="2"/>
  <c r="I314" i="2" s="1"/>
  <c r="N279" i="2"/>
  <c r="O279" i="2" s="1"/>
  <c r="Z281" i="2"/>
  <c r="AE281" i="2" s="1"/>
  <c r="H282" i="2"/>
  <c r="I282" i="2" s="1"/>
  <c r="H285" i="2"/>
  <c r="I285" i="2" s="1"/>
  <c r="Z287" i="2"/>
  <c r="AE287" i="2" s="1"/>
  <c r="Z291" i="2"/>
  <c r="AE291" i="2" s="1"/>
  <c r="U292" i="2"/>
  <c r="Z278" i="2"/>
  <c r="AE278" i="2" s="1"/>
  <c r="H279" i="2"/>
  <c r="I279" i="2" s="1"/>
  <c r="T280" i="2"/>
  <c r="F485" i="1" s="1"/>
  <c r="T283" i="2"/>
  <c r="U283" i="2" s="1"/>
  <c r="T286" i="2"/>
  <c r="F1025" i="1" s="1"/>
  <c r="N288" i="2"/>
  <c r="O288" i="2" s="1"/>
  <c r="H291" i="2"/>
  <c r="I291" i="2" s="1"/>
  <c r="AC294" i="2"/>
  <c r="H294" i="2"/>
  <c r="I294" i="2" s="1"/>
  <c r="T294" i="2"/>
  <c r="F1745" i="1" s="1"/>
  <c r="T296" i="2"/>
  <c r="U296" i="2" s="1"/>
  <c r="N296" i="2"/>
  <c r="E1925" i="1" s="1"/>
  <c r="H296" i="2"/>
  <c r="I296" i="2" s="1"/>
  <c r="Z296" i="2"/>
  <c r="AE296" i="2" s="1"/>
  <c r="O297" i="2"/>
  <c r="AC297" i="2"/>
  <c r="AB305" i="2"/>
  <c r="AC299" i="2"/>
  <c r="AC307" i="2"/>
  <c r="AC315" i="2"/>
  <c r="AC311" i="2"/>
  <c r="AC319" i="2"/>
  <c r="T289" i="2"/>
  <c r="F1295" i="1" s="1"/>
  <c r="H293" i="2"/>
  <c r="I293" i="2" s="1"/>
  <c r="N295" i="2"/>
  <c r="O295" i="2" s="1"/>
  <c r="T297" i="2"/>
  <c r="F2015" i="1" s="1"/>
  <c r="H301" i="2"/>
  <c r="I301" i="2" s="1"/>
  <c r="N303" i="2"/>
  <c r="O303" i="2" s="1"/>
  <c r="AD303" i="2"/>
  <c r="T305" i="2"/>
  <c r="F2735" i="1" s="1"/>
  <c r="H309" i="2"/>
  <c r="I309" i="2" s="1"/>
  <c r="N311" i="2"/>
  <c r="O311" i="2" s="1"/>
  <c r="AD311" i="2"/>
  <c r="T313" i="2"/>
  <c r="U313" i="2" s="1"/>
  <c r="H317" i="2"/>
  <c r="I317" i="2" s="1"/>
  <c r="N319" i="2"/>
  <c r="O319" i="2" s="1"/>
  <c r="AD319" i="2"/>
  <c r="AA208" i="2"/>
  <c r="N210" i="2"/>
  <c r="O210" i="2" s="1"/>
  <c r="Z214" i="2"/>
  <c r="AE214" i="2" s="1"/>
  <c r="H215" i="2"/>
  <c r="I215" i="2" s="1"/>
  <c r="N218" i="2"/>
  <c r="O218" i="2" s="1"/>
  <c r="T221" i="2"/>
  <c r="F1200" i="1" s="1"/>
  <c r="AC221" i="2"/>
  <c r="I224" i="2"/>
  <c r="N227" i="2"/>
  <c r="O227" i="2" s="1"/>
  <c r="H227" i="2"/>
  <c r="I227" i="2" s="1"/>
  <c r="I232" i="2"/>
  <c r="T236" i="2"/>
  <c r="U236" i="2" s="1"/>
  <c r="I237" i="2"/>
  <c r="H209" i="2"/>
  <c r="N228" i="2"/>
  <c r="O228" i="2" s="1"/>
  <c r="T235" i="2"/>
  <c r="U235" i="2" s="1"/>
  <c r="D262" i="2"/>
  <c r="F262" i="2" s="1"/>
  <c r="T218" i="2"/>
  <c r="U218" i="2" s="1"/>
  <c r="T229" i="2"/>
  <c r="U229" i="2" s="1"/>
  <c r="N229" i="2"/>
  <c r="O229" i="2" s="1"/>
  <c r="Z239" i="2"/>
  <c r="AE239" i="2" s="1"/>
  <c r="T239" i="2"/>
  <c r="F2820" i="1" s="1"/>
  <c r="T210" i="2"/>
  <c r="F3900" i="1" s="1"/>
  <c r="N215" i="2"/>
  <c r="O215" i="2" s="1"/>
  <c r="N219" i="2"/>
  <c r="O219" i="2" s="1"/>
  <c r="H208" i="2"/>
  <c r="I208" i="2" s="1"/>
  <c r="N209" i="2"/>
  <c r="AD211" i="2"/>
  <c r="N211" i="2"/>
  <c r="E300" i="1" s="1"/>
  <c r="N212" i="2"/>
  <c r="E390" i="1" s="1"/>
  <c r="H214" i="2"/>
  <c r="I214" i="2" s="1"/>
  <c r="H219" i="2"/>
  <c r="I219" i="2" s="1"/>
  <c r="T222" i="2"/>
  <c r="U222" i="2" s="1"/>
  <c r="T228" i="2"/>
  <c r="U228" i="2" s="1"/>
  <c r="H229" i="2"/>
  <c r="I229" i="2" s="1"/>
  <c r="T230" i="2"/>
  <c r="U230" i="2" s="1"/>
  <c r="AB236" i="2"/>
  <c r="H239" i="2"/>
  <c r="D2820" i="1" s="1"/>
  <c r="AG246" i="2"/>
  <c r="T246" i="2"/>
  <c r="U246" i="2" s="1"/>
  <c r="AD246" i="2"/>
  <c r="N246" i="2"/>
  <c r="O246" i="2" s="1"/>
  <c r="AC246" i="2"/>
  <c r="AB246" i="2"/>
  <c r="H246" i="2"/>
  <c r="I246" i="2" s="1"/>
  <c r="N235" i="2"/>
  <c r="O235" i="2" s="1"/>
  <c r="H235" i="2"/>
  <c r="I235" i="2" s="1"/>
  <c r="AD214" i="2"/>
  <c r="T215" i="2"/>
  <c r="U215" i="2" s="1"/>
  <c r="Z223" i="2"/>
  <c r="AE223" i="2" s="1"/>
  <c r="T223" i="2"/>
  <c r="U223" i="2" s="1"/>
  <c r="Z231" i="2"/>
  <c r="AE231" i="2" s="1"/>
  <c r="T231" i="2"/>
  <c r="U231" i="2" s="1"/>
  <c r="N239" i="2"/>
  <c r="O239" i="2" s="1"/>
  <c r="AC218" i="2"/>
  <c r="H218" i="2"/>
  <c r="I218" i="2" s="1"/>
  <c r="N208" i="2"/>
  <c r="O208" i="2" s="1"/>
  <c r="T209" i="2"/>
  <c r="T213" i="2"/>
  <c r="F480" i="1" s="1"/>
  <c r="N214" i="2"/>
  <c r="O214" i="2" s="1"/>
  <c r="T219" i="2"/>
  <c r="U219" i="2" s="1"/>
  <c r="N220" i="2"/>
  <c r="O220" i="2" s="1"/>
  <c r="Z221" i="2"/>
  <c r="AE221" i="2" s="1"/>
  <c r="H223" i="2"/>
  <c r="D1380" i="1" s="1"/>
  <c r="Z228" i="2"/>
  <c r="AE228" i="2" s="1"/>
  <c r="H231" i="2"/>
  <c r="D2100" i="1" s="1"/>
  <c r="T238" i="2"/>
  <c r="U238" i="2" s="1"/>
  <c r="N238" i="2"/>
  <c r="E2730" i="1" s="1"/>
  <c r="H238" i="2"/>
  <c r="I238" i="2" s="1"/>
  <c r="AC226" i="2"/>
  <c r="N236" i="2"/>
  <c r="O236" i="2" s="1"/>
  <c r="Z236" i="2"/>
  <c r="AE236" i="2" s="1"/>
  <c r="Z247" i="2"/>
  <c r="AA247" i="2" s="1"/>
  <c r="AG247" i="2"/>
  <c r="T247" i="2"/>
  <c r="U247" i="2" s="1"/>
  <c r="AD247" i="2"/>
  <c r="N247" i="2"/>
  <c r="O247" i="2" s="1"/>
  <c r="AC247" i="2"/>
  <c r="Z243" i="2"/>
  <c r="AA243" i="2" s="1"/>
  <c r="H245" i="2"/>
  <c r="I245" i="2" s="1"/>
  <c r="AB245" i="2"/>
  <c r="Z251" i="2"/>
  <c r="AA251" i="2" s="1"/>
  <c r="AC245" i="2"/>
  <c r="H252" i="2"/>
  <c r="I252" i="2" s="1"/>
  <c r="AB252" i="2"/>
  <c r="N237" i="2"/>
  <c r="E2640" i="1" s="1"/>
  <c r="Z241" i="2"/>
  <c r="AA241" i="2" s="1"/>
  <c r="H243" i="2"/>
  <c r="I243" i="2" s="1"/>
  <c r="AB243" i="2"/>
  <c r="AC244" i="2"/>
  <c r="N245" i="2"/>
  <c r="O245" i="2" s="1"/>
  <c r="AD245" i="2"/>
  <c r="Z249" i="2"/>
  <c r="AA249" i="2" s="1"/>
  <c r="H251" i="2"/>
  <c r="I251" i="2" s="1"/>
  <c r="AB251" i="2"/>
  <c r="AC252" i="2"/>
  <c r="H226" i="2"/>
  <c r="I226" i="2" s="1"/>
  <c r="H234" i="2"/>
  <c r="I234" i="2" s="1"/>
  <c r="H242" i="2"/>
  <c r="I242" i="2" s="1"/>
  <c r="AB242" i="2"/>
  <c r="AC243" i="2"/>
  <c r="N244" i="2"/>
  <c r="O244" i="2" s="1"/>
  <c r="AD244" i="2"/>
  <c r="H250" i="2"/>
  <c r="I250" i="2" s="1"/>
  <c r="AB250" i="2"/>
  <c r="AC251" i="2"/>
  <c r="N252" i="2"/>
  <c r="O252" i="2" s="1"/>
  <c r="AD252" i="2"/>
  <c r="H217" i="2"/>
  <c r="I217" i="2" s="1"/>
  <c r="H225" i="2"/>
  <c r="I225" i="2" s="1"/>
  <c r="H233" i="2"/>
  <c r="I233" i="2" s="1"/>
  <c r="T237" i="2"/>
  <c r="U237" i="2" s="1"/>
  <c r="H241" i="2"/>
  <c r="I241" i="2" s="1"/>
  <c r="N243" i="2"/>
  <c r="O243" i="2" s="1"/>
  <c r="T245" i="2"/>
  <c r="U245" i="2" s="1"/>
  <c r="H249" i="2"/>
  <c r="I249" i="2" s="1"/>
  <c r="N251" i="2"/>
  <c r="O251" i="2" s="1"/>
  <c r="H160" i="2"/>
  <c r="I160" i="2" s="1"/>
  <c r="H172" i="2"/>
  <c r="I172" i="2" s="1"/>
  <c r="AC176" i="2"/>
  <c r="AB176" i="2"/>
  <c r="H176" i="2"/>
  <c r="I176" i="2" s="1"/>
  <c r="H181" i="2"/>
  <c r="I181" i="2" s="1"/>
  <c r="AD181" i="2"/>
  <c r="AD185" i="2"/>
  <c r="N185" i="2"/>
  <c r="O185" i="2" s="1"/>
  <c r="AC185" i="2"/>
  <c r="N141" i="2"/>
  <c r="AC143" i="2"/>
  <c r="T144" i="2"/>
  <c r="U144" i="2" s="1"/>
  <c r="N145" i="2"/>
  <c r="O145" i="2" s="1"/>
  <c r="T153" i="2"/>
  <c r="U153" i="2" s="1"/>
  <c r="AD154" i="2"/>
  <c r="N154" i="2"/>
  <c r="O154" i="2" s="1"/>
  <c r="H163" i="2"/>
  <c r="D2006" i="1" s="1"/>
  <c r="N165" i="2"/>
  <c r="O165" i="2" s="1"/>
  <c r="AB166" i="2"/>
  <c r="T169" i="2"/>
  <c r="U169" i="2" s="1"/>
  <c r="AD170" i="2"/>
  <c r="N170" i="2"/>
  <c r="O170" i="2" s="1"/>
  <c r="AB173" i="2"/>
  <c r="N176" i="2"/>
  <c r="O176" i="2" s="1"/>
  <c r="AG176" i="2"/>
  <c r="T178" i="2"/>
  <c r="U178" i="2" s="1"/>
  <c r="T179" i="2"/>
  <c r="U179" i="2" s="1"/>
  <c r="AC179" i="2"/>
  <c r="H185" i="2"/>
  <c r="I185" i="2" s="1"/>
  <c r="AG185" i="2"/>
  <c r="T172" i="2"/>
  <c r="U172" i="2" s="1"/>
  <c r="H156" i="2"/>
  <c r="I156" i="2" s="1"/>
  <c r="N160" i="2"/>
  <c r="O160" i="2" s="1"/>
  <c r="T163" i="2"/>
  <c r="U163" i="2" s="1"/>
  <c r="N147" i="2"/>
  <c r="O147" i="2" s="1"/>
  <c r="T148" i="2"/>
  <c r="F656" i="1" s="1"/>
  <c r="T160" i="2"/>
  <c r="U160" i="2" s="1"/>
  <c r="N161" i="2"/>
  <c r="O161" i="2" s="1"/>
  <c r="N172" i="2"/>
  <c r="O172" i="2" s="1"/>
  <c r="AD179" i="2"/>
  <c r="N181" i="2"/>
  <c r="O181" i="2" s="1"/>
  <c r="AG181" i="2"/>
  <c r="T156" i="2"/>
  <c r="U156" i="2" s="1"/>
  <c r="H147" i="2"/>
  <c r="I147" i="2" s="1"/>
  <c r="H152" i="2"/>
  <c r="I152" i="2" s="1"/>
  <c r="AD159" i="2"/>
  <c r="N163" i="2"/>
  <c r="O163" i="2" s="1"/>
  <c r="H168" i="2"/>
  <c r="I168" i="2" s="1"/>
  <c r="T176" i="2"/>
  <c r="U176" i="2" s="1"/>
  <c r="AD177" i="2"/>
  <c r="N177" i="2"/>
  <c r="O177" i="2" s="1"/>
  <c r="AC177" i="2"/>
  <c r="T185" i="2"/>
  <c r="U185" i="2" s="1"/>
  <c r="AC156" i="2"/>
  <c r="T164" i="2"/>
  <c r="U164" i="2" s="1"/>
  <c r="H142" i="2"/>
  <c r="N146" i="2"/>
  <c r="O146" i="2" s="1"/>
  <c r="N152" i="2"/>
  <c r="O152" i="2" s="1"/>
  <c r="T155" i="2"/>
  <c r="U155" i="2" s="1"/>
  <c r="Z156" i="2"/>
  <c r="AE156" i="2" s="1"/>
  <c r="Z160" i="2"/>
  <c r="AE160" i="2" s="1"/>
  <c r="H164" i="2"/>
  <c r="I164" i="2" s="1"/>
  <c r="N168" i="2"/>
  <c r="O168" i="2" s="1"/>
  <c r="T171" i="2"/>
  <c r="U171" i="2" s="1"/>
  <c r="Z172" i="2"/>
  <c r="AE172" i="2" s="1"/>
  <c r="H177" i="2"/>
  <c r="I177" i="2" s="1"/>
  <c r="AG177" i="2"/>
  <c r="AG180" i="2"/>
  <c r="T180" i="2"/>
  <c r="U180" i="2" s="1"/>
  <c r="AC180" i="2"/>
  <c r="T181" i="2"/>
  <c r="U181" i="2" s="1"/>
  <c r="T147" i="2"/>
  <c r="U147" i="2" s="1"/>
  <c r="H146" i="2"/>
  <c r="D476" i="1" s="1"/>
  <c r="N148" i="2"/>
  <c r="O148" i="2" s="1"/>
  <c r="H155" i="2"/>
  <c r="D1286" i="1" s="1"/>
  <c r="N157" i="2"/>
  <c r="O157" i="2" s="1"/>
  <c r="T161" i="2"/>
  <c r="U161" i="2" s="1"/>
  <c r="AD162" i="2"/>
  <c r="N162" i="2"/>
  <c r="O162" i="2" s="1"/>
  <c r="Z163" i="2"/>
  <c r="AE163" i="2" s="1"/>
  <c r="H171" i="2"/>
  <c r="D2726" i="1" s="1"/>
  <c r="N173" i="2"/>
  <c r="O173" i="2" s="1"/>
  <c r="Z176" i="2"/>
  <c r="AA176" i="2" s="1"/>
  <c r="H180" i="2"/>
  <c r="I180" i="2" s="1"/>
  <c r="AD180" i="2"/>
  <c r="AC184" i="2"/>
  <c r="AB184" i="2"/>
  <c r="H184" i="2"/>
  <c r="I184" i="2" s="1"/>
  <c r="Z185" i="2"/>
  <c r="AA185" i="2" s="1"/>
  <c r="AC181" i="2"/>
  <c r="D195" i="2"/>
  <c r="F195" i="2" s="1"/>
  <c r="AB141" i="2"/>
  <c r="N142" i="2"/>
  <c r="AC144" i="2"/>
  <c r="H144" i="2"/>
  <c r="I144" i="2" s="1"/>
  <c r="T152" i="2"/>
  <c r="U152" i="2" s="1"/>
  <c r="N153" i="2"/>
  <c r="O153" i="2" s="1"/>
  <c r="AD160" i="2"/>
  <c r="N164" i="2"/>
  <c r="O164" i="2" s="1"/>
  <c r="T168" i="2"/>
  <c r="U168" i="2" s="1"/>
  <c r="N169" i="2"/>
  <c r="O169" i="2" s="1"/>
  <c r="T177" i="2"/>
  <c r="U177" i="2" s="1"/>
  <c r="AD178" i="2"/>
  <c r="N178" i="2"/>
  <c r="O178" i="2" s="1"/>
  <c r="AC178" i="2"/>
  <c r="AB181" i="2"/>
  <c r="N184" i="2"/>
  <c r="O184" i="2" s="1"/>
  <c r="AG184" i="2"/>
  <c r="H159" i="2"/>
  <c r="I159" i="2" s="1"/>
  <c r="H167" i="2"/>
  <c r="I167" i="2" s="1"/>
  <c r="H175" i="2"/>
  <c r="I175" i="2" s="1"/>
  <c r="H183" i="2"/>
  <c r="I183" i="2" s="1"/>
  <c r="N94" i="2"/>
  <c r="O94" i="2" s="1"/>
  <c r="H94" i="2"/>
  <c r="I94" i="2" s="1"/>
  <c r="N75" i="2"/>
  <c r="AC75" i="2" s="1"/>
  <c r="AD78" i="2"/>
  <c r="N78" i="2"/>
  <c r="O78" i="2" s="1"/>
  <c r="H78" i="2"/>
  <c r="I78" i="2" s="1"/>
  <c r="AB80" i="2"/>
  <c r="O82" i="2"/>
  <c r="I83" i="2"/>
  <c r="AD86" i="2"/>
  <c r="N86" i="2"/>
  <c r="O86" i="2" s="1"/>
  <c r="H86" i="2"/>
  <c r="I86" i="2" s="1"/>
  <c r="N95" i="2"/>
  <c r="O95" i="2" s="1"/>
  <c r="Z103" i="2"/>
  <c r="AE103" i="2" s="1"/>
  <c r="D128" i="2"/>
  <c r="F128" i="2" s="1"/>
  <c r="N79" i="2"/>
  <c r="O79" i="2" s="1"/>
  <c r="N87" i="2"/>
  <c r="O87" i="2" s="1"/>
  <c r="T94" i="2"/>
  <c r="U94" i="2" s="1"/>
  <c r="T96" i="2"/>
  <c r="U96" i="2" s="1"/>
  <c r="N96" i="2"/>
  <c r="O96" i="2" s="1"/>
  <c r="AB104" i="2"/>
  <c r="T111" i="2"/>
  <c r="U111" i="2" s="1"/>
  <c r="AD111" i="2"/>
  <c r="N111" i="2"/>
  <c r="O111" i="2" s="1"/>
  <c r="AC111" i="2"/>
  <c r="AB111" i="2"/>
  <c r="H111" i="2"/>
  <c r="I111" i="2" s="1"/>
  <c r="AB90" i="2"/>
  <c r="AB82" i="2"/>
  <c r="T79" i="2"/>
  <c r="U79" i="2" s="1"/>
  <c r="T89" i="2"/>
  <c r="U89" i="2" s="1"/>
  <c r="Z94" i="2"/>
  <c r="AE94" i="2" s="1"/>
  <c r="Z98" i="2"/>
  <c r="AE98" i="2" s="1"/>
  <c r="T98" i="2"/>
  <c r="U98" i="2" s="1"/>
  <c r="T105" i="2"/>
  <c r="U105" i="2" s="1"/>
  <c r="N105" i="2"/>
  <c r="E2811" i="1" s="1"/>
  <c r="Z111" i="2"/>
  <c r="AA111" i="2" s="1"/>
  <c r="Z113" i="2"/>
  <c r="AA113" i="2" s="1"/>
  <c r="AG113" i="2"/>
  <c r="T113" i="2"/>
  <c r="U113" i="2" s="1"/>
  <c r="AD113" i="2"/>
  <c r="N113" i="2"/>
  <c r="O113" i="2" s="1"/>
  <c r="T75" i="2"/>
  <c r="T80" i="2"/>
  <c r="U80" i="2" s="1"/>
  <c r="N80" i="2"/>
  <c r="O80" i="2" s="1"/>
  <c r="T88" i="2"/>
  <c r="U88" i="2" s="1"/>
  <c r="N88" i="2"/>
  <c r="O88" i="2" s="1"/>
  <c r="T97" i="2"/>
  <c r="U97" i="2" s="1"/>
  <c r="T81" i="2"/>
  <c r="U81" i="2" s="1"/>
  <c r="T87" i="2"/>
  <c r="U87" i="2" s="1"/>
  <c r="H88" i="2"/>
  <c r="I88" i="2" s="1"/>
  <c r="H97" i="2"/>
  <c r="I97" i="2" s="1"/>
  <c r="N74" i="2"/>
  <c r="Z78" i="2"/>
  <c r="AE78" i="2" s="1"/>
  <c r="H81" i="2"/>
  <c r="D651" i="1" s="1"/>
  <c r="Z82" i="2"/>
  <c r="AE82" i="2" s="1"/>
  <c r="T82" i="2"/>
  <c r="U82" i="2" s="1"/>
  <c r="Z86" i="2"/>
  <c r="AE86" i="2" s="1"/>
  <c r="H89" i="2"/>
  <c r="D1371" i="1" s="1"/>
  <c r="Z90" i="2"/>
  <c r="AE90" i="2" s="1"/>
  <c r="T90" i="2"/>
  <c r="U90" i="2" s="1"/>
  <c r="Z95" i="2"/>
  <c r="AE95" i="2" s="1"/>
  <c r="H98" i="2"/>
  <c r="D2181" i="1" s="1"/>
  <c r="T104" i="2"/>
  <c r="U104" i="2" s="1"/>
  <c r="N104" i="2"/>
  <c r="O104" i="2" s="1"/>
  <c r="H105" i="2"/>
  <c r="I105" i="2" s="1"/>
  <c r="H113" i="2"/>
  <c r="I113" i="2" s="1"/>
  <c r="AD102" i="2"/>
  <c r="N103" i="2"/>
  <c r="O103" i="2" s="1"/>
  <c r="H103" i="2"/>
  <c r="I103" i="2" s="1"/>
  <c r="T74" i="2"/>
  <c r="U74" i="2" s="1"/>
  <c r="H75" i="2"/>
  <c r="Z80" i="2"/>
  <c r="AE80" i="2" s="1"/>
  <c r="N81" i="2"/>
  <c r="E651" i="1" s="1"/>
  <c r="AD83" i="2"/>
  <c r="Z88" i="2"/>
  <c r="AE88" i="2" s="1"/>
  <c r="N89" i="2"/>
  <c r="E1371" i="1" s="1"/>
  <c r="AB95" i="2"/>
  <c r="Z97" i="2"/>
  <c r="AE97" i="2" s="1"/>
  <c r="N98" i="2"/>
  <c r="E2181" i="1" s="1"/>
  <c r="T103" i="2"/>
  <c r="U103" i="2" s="1"/>
  <c r="Z105" i="2"/>
  <c r="AE105" i="2" s="1"/>
  <c r="AG112" i="2"/>
  <c r="T112" i="2"/>
  <c r="U112" i="2" s="1"/>
  <c r="AD112" i="2"/>
  <c r="N112" i="2"/>
  <c r="O112" i="2" s="1"/>
  <c r="AC112" i="2"/>
  <c r="Z100" i="2"/>
  <c r="AE100" i="2" s="1"/>
  <c r="H102" i="2"/>
  <c r="I102" i="2" s="1"/>
  <c r="T106" i="2"/>
  <c r="F2901" i="1" s="1"/>
  <c r="H110" i="2"/>
  <c r="I110" i="2" s="1"/>
  <c r="AB110" i="2"/>
  <c r="H118" i="2"/>
  <c r="I118" i="2" s="1"/>
  <c r="AB118" i="2"/>
  <c r="H77" i="2"/>
  <c r="I77" i="2" s="1"/>
  <c r="H85" i="2"/>
  <c r="I85" i="2" s="1"/>
  <c r="H93" i="2"/>
  <c r="I93" i="2" s="1"/>
  <c r="H101" i="2"/>
  <c r="I101" i="2" s="1"/>
  <c r="H109" i="2"/>
  <c r="I109" i="2" s="1"/>
  <c r="AB109" i="2"/>
  <c r="AC110" i="2"/>
  <c r="H117" i="2"/>
  <c r="I117" i="2" s="1"/>
  <c r="AB117" i="2"/>
  <c r="AC118" i="2"/>
  <c r="H92" i="2"/>
  <c r="I92" i="2" s="1"/>
  <c r="H100" i="2"/>
  <c r="I100" i="2" s="1"/>
  <c r="N102" i="2"/>
  <c r="O102" i="2" s="1"/>
  <c r="H108" i="2"/>
  <c r="I108" i="2" s="1"/>
  <c r="AB108" i="2"/>
  <c r="AC109" i="2"/>
  <c r="N110" i="2"/>
  <c r="O110" i="2" s="1"/>
  <c r="AD110" i="2"/>
  <c r="H116" i="2"/>
  <c r="I116" i="2" s="1"/>
  <c r="AB116" i="2"/>
  <c r="AC117" i="2"/>
  <c r="N118" i="2"/>
  <c r="O118" i="2" s="1"/>
  <c r="AD118" i="2"/>
  <c r="H107" i="2"/>
  <c r="I107" i="2" s="1"/>
  <c r="N109" i="2"/>
  <c r="O109" i="2" s="1"/>
  <c r="H115" i="2"/>
  <c r="I115" i="2" s="1"/>
  <c r="N117" i="2"/>
  <c r="O117" i="2" s="1"/>
  <c r="D2838" i="1" l="1"/>
  <c r="AD208" i="2"/>
  <c r="AB221" i="2"/>
  <c r="AD173" i="2"/>
  <c r="AC229" i="2"/>
  <c r="I221" i="2"/>
  <c r="AB774" i="2"/>
  <c r="D2555" i="1"/>
  <c r="AD157" i="2"/>
  <c r="AC234" i="2"/>
  <c r="AD747" i="2"/>
  <c r="AD545" i="2"/>
  <c r="AC507" i="2"/>
  <c r="F2195" i="1"/>
  <c r="AC348" i="2"/>
  <c r="AD299" i="2"/>
  <c r="D318" i="1"/>
  <c r="D1218" i="1"/>
  <c r="I691" i="2"/>
  <c r="I106" i="2"/>
  <c r="AB507" i="2"/>
  <c r="I479" i="2"/>
  <c r="D2901" i="1"/>
  <c r="D1128" i="1"/>
  <c r="D1038" i="1"/>
  <c r="F1466" i="1"/>
  <c r="AC356" i="2"/>
  <c r="AB634" i="2"/>
  <c r="D1758" i="1"/>
  <c r="AD344" i="2"/>
  <c r="AB575" i="2"/>
  <c r="AC745" i="2"/>
  <c r="D224" i="1"/>
  <c r="F2636" i="1"/>
  <c r="AB295" i="2"/>
  <c r="AB411" i="2"/>
  <c r="AB213" i="2"/>
  <c r="AB211" i="2"/>
  <c r="AC163" i="2"/>
  <c r="AB765" i="2"/>
  <c r="D588" i="1"/>
  <c r="F1848" i="1"/>
  <c r="AE480" i="2"/>
  <c r="AE776" i="2"/>
  <c r="AB412" i="2"/>
  <c r="AA708" i="2"/>
  <c r="AD768" i="2"/>
  <c r="U293" i="2"/>
  <c r="AC374" i="2"/>
  <c r="AD682" i="2"/>
  <c r="AB683" i="2"/>
  <c r="F219" i="1"/>
  <c r="D300" i="1"/>
  <c r="AE508" i="2"/>
  <c r="AD496" i="2"/>
  <c r="D314" i="1"/>
  <c r="AC222" i="2"/>
  <c r="AD279" i="2"/>
  <c r="AC435" i="2"/>
  <c r="AC494" i="2"/>
  <c r="AB632" i="2"/>
  <c r="AB695" i="2"/>
  <c r="AD760" i="2"/>
  <c r="I482" i="2"/>
  <c r="O493" i="2"/>
  <c r="AC84" i="2"/>
  <c r="E206" i="1"/>
  <c r="AG825" i="2"/>
  <c r="O553" i="2"/>
  <c r="AB165" i="2"/>
  <c r="I758" i="2"/>
  <c r="AC768" i="2"/>
  <c r="AC78" i="2"/>
  <c r="AD145" i="2"/>
  <c r="F1574" i="1"/>
  <c r="AD169" i="2"/>
  <c r="AA356" i="2"/>
  <c r="AD491" i="2"/>
  <c r="AB492" i="2"/>
  <c r="G674" i="1"/>
  <c r="G494" i="1"/>
  <c r="G858" i="1"/>
  <c r="G1038" i="1"/>
  <c r="AB480" i="2"/>
  <c r="AD153" i="2"/>
  <c r="AC149" i="2"/>
  <c r="AD501" i="2"/>
  <c r="AD701" i="2"/>
  <c r="AC93" i="2"/>
  <c r="G3900" i="1"/>
  <c r="F314" i="1"/>
  <c r="D1925" i="1"/>
  <c r="E1038" i="1"/>
  <c r="G926" i="1"/>
  <c r="AB484" i="2"/>
  <c r="AB491" i="2"/>
  <c r="AB495" i="2"/>
  <c r="AB299" i="2"/>
  <c r="E314" i="1"/>
  <c r="G1655" i="1"/>
  <c r="G2285" i="1"/>
  <c r="F318" i="1"/>
  <c r="F1740" i="1"/>
  <c r="AD240" i="2"/>
  <c r="AD356" i="2"/>
  <c r="U561" i="2"/>
  <c r="AC695" i="2"/>
  <c r="AC77" i="2"/>
  <c r="AC145" i="2"/>
  <c r="AD489" i="2"/>
  <c r="AC611" i="2"/>
  <c r="AD612" i="2"/>
  <c r="AD697" i="2"/>
  <c r="AB750" i="2"/>
  <c r="I752" i="2"/>
  <c r="I484" i="2"/>
  <c r="U699" i="2"/>
  <c r="O744" i="2"/>
  <c r="G1934" i="1"/>
  <c r="G2744" i="1"/>
  <c r="G665" i="1"/>
  <c r="D399" i="1"/>
  <c r="G1308" i="1"/>
  <c r="G768" i="1"/>
  <c r="F1290" i="1"/>
  <c r="F1668" i="1"/>
  <c r="F1020" i="1"/>
  <c r="F1110" i="1"/>
  <c r="AE275" i="2"/>
  <c r="AD488" i="2"/>
  <c r="G1835" i="1"/>
  <c r="D1835" i="1"/>
  <c r="G1110" i="1"/>
  <c r="G836" i="1"/>
  <c r="E215" i="1"/>
  <c r="AB218" i="2"/>
  <c r="AC545" i="2"/>
  <c r="I744" i="2"/>
  <c r="I220" i="2"/>
  <c r="F2744" i="1"/>
  <c r="E948" i="1"/>
  <c r="E858" i="1"/>
  <c r="F660" i="1"/>
  <c r="D1110" i="1"/>
  <c r="AC85" i="2"/>
  <c r="AD238" i="2"/>
  <c r="AC291" i="2"/>
  <c r="AC277" i="2"/>
  <c r="AC371" i="2"/>
  <c r="AC504" i="2"/>
  <c r="U494" i="2"/>
  <c r="U620" i="2"/>
  <c r="AC701" i="2"/>
  <c r="F944" i="1"/>
  <c r="G395" i="1"/>
  <c r="G845" i="1"/>
  <c r="E1731" i="1"/>
  <c r="F2028" i="1"/>
  <c r="E660" i="1"/>
  <c r="E2910" i="1"/>
  <c r="AB478" i="2"/>
  <c r="AB477" i="2"/>
  <c r="C3937" i="1"/>
  <c r="C3667" i="1"/>
  <c r="C3847" i="1"/>
  <c r="AG844" i="2"/>
  <c r="C3127" i="1"/>
  <c r="C3307" i="1"/>
  <c r="AA765" i="2"/>
  <c r="AC758" i="2"/>
  <c r="AC750" i="2"/>
  <c r="AB772" i="2"/>
  <c r="AD706" i="2"/>
  <c r="U692" i="2"/>
  <c r="AC679" i="2"/>
  <c r="AC697" i="2"/>
  <c r="AB690" i="2"/>
  <c r="AD631" i="2"/>
  <c r="AD618" i="2"/>
  <c r="AD639" i="2"/>
  <c r="AD611" i="2"/>
  <c r="AC625" i="2"/>
  <c r="O613" i="2"/>
  <c r="I625" i="2"/>
  <c r="AB611" i="2"/>
  <c r="G413" i="1"/>
  <c r="G2303" i="1"/>
  <c r="G2573" i="1"/>
  <c r="G773" i="1"/>
  <c r="G1853" i="1"/>
  <c r="G1763" i="1"/>
  <c r="G2483" i="1"/>
  <c r="G2843" i="1"/>
  <c r="G1493" i="1"/>
  <c r="G2663" i="1"/>
  <c r="AE544" i="2"/>
  <c r="G143" i="1"/>
  <c r="G953" i="1"/>
  <c r="G1583" i="1"/>
  <c r="G1403" i="1"/>
  <c r="G2393" i="1"/>
  <c r="G2753" i="1"/>
  <c r="G1223" i="1"/>
  <c r="G323" i="1"/>
  <c r="G863" i="1"/>
  <c r="G1673" i="1"/>
  <c r="G1133" i="1"/>
  <c r="G503" i="1"/>
  <c r="G1943" i="1"/>
  <c r="F683" i="1"/>
  <c r="F1313" i="1"/>
  <c r="F2303" i="1"/>
  <c r="F2753" i="1"/>
  <c r="F773" i="1"/>
  <c r="U544" i="2"/>
  <c r="F143" i="1"/>
  <c r="F2393" i="1"/>
  <c r="F1223" i="1"/>
  <c r="F1403" i="1"/>
  <c r="F2123" i="1"/>
  <c r="F2663" i="1"/>
  <c r="F2843" i="1"/>
  <c r="F1673" i="1"/>
  <c r="F323" i="1"/>
  <c r="F1043" i="1"/>
  <c r="E2483" i="1"/>
  <c r="E2753" i="1"/>
  <c r="E1313" i="1"/>
  <c r="E1223" i="1"/>
  <c r="E323" i="1"/>
  <c r="E2213" i="1"/>
  <c r="E503" i="1"/>
  <c r="E2393" i="1"/>
  <c r="AC573" i="2"/>
  <c r="E2663" i="1"/>
  <c r="E863" i="1"/>
  <c r="O544" i="2"/>
  <c r="E143" i="1"/>
  <c r="E1943" i="1"/>
  <c r="E1133" i="1"/>
  <c r="E593" i="1"/>
  <c r="E1493" i="1"/>
  <c r="E1763" i="1"/>
  <c r="E2573" i="1"/>
  <c r="E2933" i="1"/>
  <c r="E773" i="1"/>
  <c r="D2573" i="1"/>
  <c r="D2483" i="1"/>
  <c r="D2753" i="1"/>
  <c r="D3923" i="1"/>
  <c r="D2393" i="1"/>
  <c r="D2123" i="1"/>
  <c r="D2843" i="1"/>
  <c r="D3203" i="1"/>
  <c r="D3743" i="1"/>
  <c r="D1133" i="1"/>
  <c r="D2663" i="1"/>
  <c r="D2933" i="1"/>
  <c r="D3293" i="1"/>
  <c r="D3473" i="1"/>
  <c r="D3563" i="1"/>
  <c r="AB555" i="2"/>
  <c r="D1493" i="1"/>
  <c r="D1943" i="1"/>
  <c r="D2213" i="1"/>
  <c r="D3653" i="1"/>
  <c r="D503" i="1"/>
  <c r="D323" i="1"/>
  <c r="D1043" i="1"/>
  <c r="D1313" i="1"/>
  <c r="I544" i="2"/>
  <c r="D143" i="1"/>
  <c r="D1403" i="1"/>
  <c r="D953" i="1"/>
  <c r="D683" i="1"/>
  <c r="D3383" i="1"/>
  <c r="D4013" i="1"/>
  <c r="D3113" i="1"/>
  <c r="D1763" i="1"/>
  <c r="D1853" i="1"/>
  <c r="D3833" i="1"/>
  <c r="D773" i="1"/>
  <c r="D2033" i="1"/>
  <c r="G498" i="1"/>
  <c r="G588" i="1"/>
  <c r="G948" i="1"/>
  <c r="G1398" i="1"/>
  <c r="G2208" i="1"/>
  <c r="G2658" i="1"/>
  <c r="G2298" i="1"/>
  <c r="G1938" i="1"/>
  <c r="G2028" i="1"/>
  <c r="G318" i="1"/>
  <c r="G678" i="1"/>
  <c r="G1578" i="1"/>
  <c r="G1218" i="1"/>
  <c r="G2388" i="1"/>
  <c r="G1758" i="1"/>
  <c r="G2118" i="1"/>
  <c r="AD484" i="2"/>
  <c r="F1398" i="1"/>
  <c r="F1938" i="1"/>
  <c r="F2658" i="1"/>
  <c r="F2748" i="1"/>
  <c r="F408" i="1"/>
  <c r="F678" i="1"/>
  <c r="F1218" i="1"/>
  <c r="F2298" i="1"/>
  <c r="F1128" i="1"/>
  <c r="AD480" i="2"/>
  <c r="F2568" i="1"/>
  <c r="F2928" i="1"/>
  <c r="F1758" i="1"/>
  <c r="F498" i="1"/>
  <c r="F1038" i="1"/>
  <c r="F858" i="1"/>
  <c r="F768" i="1"/>
  <c r="E2478" i="1"/>
  <c r="E1848" i="1"/>
  <c r="E1488" i="1"/>
  <c r="E588" i="1"/>
  <c r="E498" i="1"/>
  <c r="E1128" i="1"/>
  <c r="E2658" i="1"/>
  <c r="E2388" i="1"/>
  <c r="E1308" i="1"/>
  <c r="E1668" i="1"/>
  <c r="O477" i="2"/>
  <c r="E138" i="1"/>
  <c r="E1218" i="1"/>
  <c r="E408" i="1"/>
  <c r="E1758" i="1"/>
  <c r="E1938" i="1"/>
  <c r="E2568" i="1"/>
  <c r="G764" i="1"/>
  <c r="G3104" i="1"/>
  <c r="G2114" i="1"/>
  <c r="G2834" i="1"/>
  <c r="G1394" i="1"/>
  <c r="G1484" i="1"/>
  <c r="G1214" i="1"/>
  <c r="G2654" i="1"/>
  <c r="AA439" i="2"/>
  <c r="G224" i="1"/>
  <c r="G854" i="1"/>
  <c r="G1844" i="1"/>
  <c r="G404" i="1"/>
  <c r="G1034" i="1"/>
  <c r="G1304" i="1"/>
  <c r="G1574" i="1"/>
  <c r="G1124" i="1"/>
  <c r="F1304" i="1"/>
  <c r="F1934" i="1"/>
  <c r="F2564" i="1"/>
  <c r="F2834" i="1"/>
  <c r="AD426" i="2"/>
  <c r="F404" i="1"/>
  <c r="F2474" i="1"/>
  <c r="F764" i="1"/>
  <c r="F854" i="1"/>
  <c r="F1394" i="1"/>
  <c r="F2654" i="1"/>
  <c r="F494" i="1"/>
  <c r="F1484" i="1"/>
  <c r="F674" i="1"/>
  <c r="F1034" i="1"/>
  <c r="F1754" i="1"/>
  <c r="F2024" i="1"/>
  <c r="F2114" i="1"/>
  <c r="E2744" i="1"/>
  <c r="E2474" i="1"/>
  <c r="E2654" i="1"/>
  <c r="E1124" i="1"/>
  <c r="E854" i="1"/>
  <c r="E944" i="1"/>
  <c r="E1754" i="1"/>
  <c r="E1394" i="1"/>
  <c r="E764" i="1"/>
  <c r="E2564" i="1"/>
  <c r="E674" i="1"/>
  <c r="E1034" i="1"/>
  <c r="E1844" i="1"/>
  <c r="E2384" i="1"/>
  <c r="E1304" i="1"/>
  <c r="E1934" i="1"/>
  <c r="D2294" i="1"/>
  <c r="D764" i="1"/>
  <c r="I410" i="2"/>
  <c r="D134" i="1"/>
  <c r="D404" i="1"/>
  <c r="D1664" i="1"/>
  <c r="D1304" i="1"/>
  <c r="D2474" i="1"/>
  <c r="D3014" i="1"/>
  <c r="D2114" i="1"/>
  <c r="D3464" i="1"/>
  <c r="D3194" i="1"/>
  <c r="D4004" i="1"/>
  <c r="D854" i="1"/>
  <c r="D1394" i="1"/>
  <c r="D1844" i="1"/>
  <c r="D3554" i="1"/>
  <c r="D494" i="1"/>
  <c r="D674" i="1"/>
  <c r="D1484" i="1"/>
  <c r="D2834" i="1"/>
  <c r="D3104" i="1"/>
  <c r="D584" i="1"/>
  <c r="D1754" i="1"/>
  <c r="D2564" i="1"/>
  <c r="I439" i="2"/>
  <c r="D2384" i="1"/>
  <c r="D944" i="1"/>
  <c r="D1574" i="1"/>
  <c r="D2744" i="1"/>
  <c r="AE343" i="2"/>
  <c r="G129" i="1"/>
  <c r="G1119" i="1"/>
  <c r="G1299" i="1"/>
  <c r="G2559" i="1"/>
  <c r="G2739" i="1"/>
  <c r="G1209" i="1"/>
  <c r="G1839" i="1"/>
  <c r="G1389" i="1"/>
  <c r="G1929" i="1"/>
  <c r="G309" i="1"/>
  <c r="G2109" i="1"/>
  <c r="G2829" i="1"/>
  <c r="G2649" i="1"/>
  <c r="G489" i="1"/>
  <c r="G2289" i="1"/>
  <c r="G669" i="1"/>
  <c r="G939" i="1"/>
  <c r="G1659" i="1"/>
  <c r="G849" i="1"/>
  <c r="G2379" i="1"/>
  <c r="G2199" i="1"/>
  <c r="G3639" i="1"/>
  <c r="G1029" i="1"/>
  <c r="G1569" i="1"/>
  <c r="G2019" i="1"/>
  <c r="G2919" i="1"/>
  <c r="F1929" i="1"/>
  <c r="F2829" i="1"/>
  <c r="F3369" i="1"/>
  <c r="F579" i="1"/>
  <c r="F399" i="1"/>
  <c r="F2199" i="1"/>
  <c r="F2469" i="1"/>
  <c r="F3009" i="1"/>
  <c r="F3549" i="1"/>
  <c r="F2649" i="1"/>
  <c r="F309" i="1"/>
  <c r="F1749" i="1"/>
  <c r="F3279" i="1"/>
  <c r="AD348" i="2"/>
  <c r="F1029" i="1"/>
  <c r="F1119" i="1"/>
  <c r="F2559" i="1"/>
  <c r="F2739" i="1"/>
  <c r="F3459" i="1"/>
  <c r="F3189" i="1"/>
  <c r="F1299" i="1"/>
  <c r="F3639" i="1"/>
  <c r="U343" i="2"/>
  <c r="F129" i="1"/>
  <c r="F489" i="1"/>
  <c r="F1209" i="1"/>
  <c r="F2019" i="1"/>
  <c r="E939" i="1"/>
  <c r="E1929" i="1"/>
  <c r="E2379" i="1"/>
  <c r="E2649" i="1"/>
  <c r="E1029" i="1"/>
  <c r="E1839" i="1"/>
  <c r="E1749" i="1"/>
  <c r="E579" i="1"/>
  <c r="E2019" i="1"/>
  <c r="E2919" i="1"/>
  <c r="E669" i="1"/>
  <c r="E1299" i="1"/>
  <c r="E2469" i="1"/>
  <c r="E2559" i="1"/>
  <c r="E1479" i="1"/>
  <c r="E2829" i="1"/>
  <c r="E2739" i="1"/>
  <c r="E399" i="1"/>
  <c r="E2199" i="1"/>
  <c r="I343" i="2"/>
  <c r="D129" i="1"/>
  <c r="D309" i="1"/>
  <c r="D1389" i="1"/>
  <c r="D2289" i="1"/>
  <c r="D2559" i="1"/>
  <c r="D849" i="1"/>
  <c r="D1659" i="1"/>
  <c r="D1569" i="1"/>
  <c r="D1929" i="1"/>
  <c r="D2109" i="1"/>
  <c r="D2019" i="1"/>
  <c r="I348" i="2"/>
  <c r="D1029" i="1"/>
  <c r="D669" i="1"/>
  <c r="D1839" i="1"/>
  <c r="D2469" i="1"/>
  <c r="AF348" i="2"/>
  <c r="H577" i="1" s="1"/>
  <c r="D579" i="1"/>
  <c r="D2379" i="1"/>
  <c r="D2829" i="1"/>
  <c r="AF350" i="2"/>
  <c r="H757" i="1" s="1"/>
  <c r="D1749" i="1"/>
  <c r="D2739" i="1"/>
  <c r="G1565" i="1"/>
  <c r="G1925" i="1"/>
  <c r="G2825" i="1"/>
  <c r="G2645" i="1"/>
  <c r="G3455" i="1"/>
  <c r="G1115" i="1"/>
  <c r="G305" i="1"/>
  <c r="G1475" i="1"/>
  <c r="G3095" i="1"/>
  <c r="G3185" i="1"/>
  <c r="G2105" i="1"/>
  <c r="G2465" i="1"/>
  <c r="G2735" i="1"/>
  <c r="G3275" i="1"/>
  <c r="G3815" i="1"/>
  <c r="G3905" i="1"/>
  <c r="G3545" i="1"/>
  <c r="G1205" i="1"/>
  <c r="G3005" i="1"/>
  <c r="G935" i="1"/>
  <c r="G2015" i="1"/>
  <c r="AE276" i="2"/>
  <c r="G125" i="1"/>
  <c r="G575" i="1"/>
  <c r="G3365" i="1"/>
  <c r="G3635" i="1"/>
  <c r="G3725" i="1"/>
  <c r="G3995" i="1"/>
  <c r="F2465" i="1"/>
  <c r="F2105" i="1"/>
  <c r="F935" i="1"/>
  <c r="F1385" i="1"/>
  <c r="F2375" i="1"/>
  <c r="F1115" i="1"/>
  <c r="F395" i="1"/>
  <c r="F755" i="1"/>
  <c r="F1835" i="1"/>
  <c r="F1655" i="1"/>
  <c r="F2645" i="1"/>
  <c r="U276" i="2"/>
  <c r="F125" i="1"/>
  <c r="F575" i="1"/>
  <c r="F665" i="1"/>
  <c r="F2915" i="1"/>
  <c r="F1205" i="1"/>
  <c r="F1925" i="1"/>
  <c r="F2825" i="1"/>
  <c r="E1475" i="1"/>
  <c r="E1295" i="1"/>
  <c r="AC305" i="2"/>
  <c r="AC292" i="2"/>
  <c r="E755" i="1"/>
  <c r="E2465" i="1"/>
  <c r="E2735" i="1"/>
  <c r="E2915" i="1"/>
  <c r="E1205" i="1"/>
  <c r="E1385" i="1"/>
  <c r="E2555" i="1"/>
  <c r="E1115" i="1"/>
  <c r="E395" i="1"/>
  <c r="E2825" i="1"/>
  <c r="AC280" i="2"/>
  <c r="E485" i="1"/>
  <c r="E305" i="1"/>
  <c r="E665" i="1"/>
  <c r="E935" i="1"/>
  <c r="E1655" i="1"/>
  <c r="E1565" i="1"/>
  <c r="E2285" i="1"/>
  <c r="E845" i="1"/>
  <c r="E1835" i="1"/>
  <c r="E575" i="1"/>
  <c r="E2105" i="1"/>
  <c r="D1655" i="1"/>
  <c r="D575" i="1"/>
  <c r="D2915" i="1"/>
  <c r="D1565" i="1"/>
  <c r="D2105" i="1"/>
  <c r="D2645" i="1"/>
  <c r="D1115" i="1"/>
  <c r="D665" i="1"/>
  <c r="D755" i="1"/>
  <c r="D1745" i="1"/>
  <c r="D2195" i="1"/>
  <c r="D2465" i="1"/>
  <c r="D2375" i="1"/>
  <c r="D1205" i="1"/>
  <c r="I276" i="2"/>
  <c r="D125" i="1"/>
  <c r="D1385" i="1"/>
  <c r="D1475" i="1"/>
  <c r="D845" i="1"/>
  <c r="D2825" i="1"/>
  <c r="D395" i="1"/>
  <c r="D935" i="1"/>
  <c r="G1380" i="1"/>
  <c r="G570" i="1"/>
  <c r="G1740" i="1"/>
  <c r="G1470" i="1"/>
  <c r="G1290" i="1"/>
  <c r="G2100" i="1"/>
  <c r="G390" i="1"/>
  <c r="G1560" i="1"/>
  <c r="G1200" i="1"/>
  <c r="G840" i="1"/>
  <c r="G2280" i="1"/>
  <c r="G2640" i="1"/>
  <c r="G2820" i="1"/>
  <c r="G1830" i="1"/>
  <c r="G2190" i="1"/>
  <c r="G2370" i="1"/>
  <c r="G2910" i="1"/>
  <c r="G2550" i="1"/>
  <c r="F2910" i="1"/>
  <c r="F2100" i="1"/>
  <c r="F840" i="1"/>
  <c r="F2640" i="1"/>
  <c r="U209" i="2"/>
  <c r="F120" i="1"/>
  <c r="F1380" i="1"/>
  <c r="F2010" i="1"/>
  <c r="F2550" i="1"/>
  <c r="U217" i="2"/>
  <c r="F1470" i="1"/>
  <c r="F1830" i="1"/>
  <c r="F2460" i="1"/>
  <c r="F1920" i="1"/>
  <c r="F2370" i="1"/>
  <c r="F930" i="1"/>
  <c r="F2730" i="1"/>
  <c r="E2280" i="1"/>
  <c r="E1920" i="1"/>
  <c r="E2010" i="1"/>
  <c r="E2820" i="1"/>
  <c r="E840" i="1"/>
  <c r="E1110" i="1"/>
  <c r="E2370" i="1"/>
  <c r="E1830" i="1"/>
  <c r="E1470" i="1"/>
  <c r="E1290" i="1"/>
  <c r="E2550" i="1"/>
  <c r="E1740" i="1"/>
  <c r="AC230" i="2"/>
  <c r="E2190" i="1"/>
  <c r="E2460" i="1"/>
  <c r="AC210" i="2"/>
  <c r="O209" i="2"/>
  <c r="E120" i="1"/>
  <c r="E480" i="1"/>
  <c r="E930" i="1"/>
  <c r="E570" i="1"/>
  <c r="E1560" i="1"/>
  <c r="E1020" i="1"/>
  <c r="D840" i="1"/>
  <c r="D2280" i="1"/>
  <c r="D2730" i="1"/>
  <c r="D2370" i="1"/>
  <c r="D480" i="1"/>
  <c r="D1560" i="1"/>
  <c r="D1470" i="1"/>
  <c r="D1920" i="1"/>
  <c r="D2010" i="1"/>
  <c r="AB212" i="2"/>
  <c r="D930" i="1"/>
  <c r="D660" i="1"/>
  <c r="D570" i="1"/>
  <c r="D1650" i="1"/>
  <c r="D2460" i="1"/>
  <c r="D390" i="1"/>
  <c r="D2910" i="1"/>
  <c r="I209" i="2"/>
  <c r="D120" i="1"/>
  <c r="D1020" i="1"/>
  <c r="D1740" i="1"/>
  <c r="G746" i="1"/>
  <c r="G1376" i="1"/>
  <c r="G296" i="1"/>
  <c r="G2006" i="1"/>
  <c r="G1646" i="1"/>
  <c r="G2366" i="1"/>
  <c r="G3986" i="1"/>
  <c r="G1736" i="1"/>
  <c r="G2816" i="1"/>
  <c r="G2726" i="1"/>
  <c r="G1196" i="1"/>
  <c r="G1106" i="1"/>
  <c r="G1556" i="1"/>
  <c r="U142" i="2"/>
  <c r="F116" i="1"/>
  <c r="F386" i="1"/>
  <c r="F1016" i="1"/>
  <c r="F746" i="1"/>
  <c r="F2096" i="1"/>
  <c r="F2006" i="1"/>
  <c r="F566" i="1"/>
  <c r="F1286" i="1"/>
  <c r="F2276" i="1"/>
  <c r="F2366" i="1"/>
  <c r="F1106" i="1"/>
  <c r="F476" i="1"/>
  <c r="F1646" i="1"/>
  <c r="F2906" i="1"/>
  <c r="F1736" i="1"/>
  <c r="F1826" i="1"/>
  <c r="F1376" i="1"/>
  <c r="F296" i="1"/>
  <c r="F2816" i="1"/>
  <c r="F2546" i="1"/>
  <c r="F2456" i="1"/>
  <c r="F1556" i="1"/>
  <c r="F2726" i="1"/>
  <c r="E836" i="1"/>
  <c r="E1556" i="1"/>
  <c r="E2186" i="1"/>
  <c r="E3356" i="1"/>
  <c r="E3716" i="1"/>
  <c r="E1106" i="1"/>
  <c r="E1466" i="1"/>
  <c r="E1736" i="1"/>
  <c r="E3446" i="1"/>
  <c r="E3986" i="1"/>
  <c r="E386" i="1"/>
  <c r="E566" i="1"/>
  <c r="E1016" i="1"/>
  <c r="E1916" i="1"/>
  <c r="E2366" i="1"/>
  <c r="E3176" i="1"/>
  <c r="E2006" i="1"/>
  <c r="AC158" i="2"/>
  <c r="E656" i="1"/>
  <c r="E2546" i="1"/>
  <c r="E2456" i="1"/>
  <c r="E3626" i="1"/>
  <c r="E3536" i="1"/>
  <c r="E1286" i="1"/>
  <c r="E2096" i="1"/>
  <c r="E2816" i="1"/>
  <c r="E3896" i="1"/>
  <c r="AC150" i="2"/>
  <c r="E1826" i="1"/>
  <c r="E2906" i="1"/>
  <c r="E2996" i="1"/>
  <c r="E476" i="1"/>
  <c r="E746" i="1"/>
  <c r="E3266" i="1"/>
  <c r="E3806" i="1"/>
  <c r="O142" i="2"/>
  <c r="E116" i="1"/>
  <c r="E1646" i="1"/>
  <c r="E2636" i="1"/>
  <c r="E2726" i="1"/>
  <c r="E1196" i="1"/>
  <c r="E3086" i="1"/>
  <c r="D836" i="1"/>
  <c r="D1016" i="1"/>
  <c r="D1376" i="1"/>
  <c r="D1736" i="1"/>
  <c r="D2096" i="1"/>
  <c r="D2816" i="1"/>
  <c r="D1826" i="1"/>
  <c r="D1556" i="1"/>
  <c r="D2366" i="1"/>
  <c r="D296" i="1"/>
  <c r="D2186" i="1"/>
  <c r="I142" i="2"/>
  <c r="D116" i="1"/>
  <c r="D566" i="1"/>
  <c r="D1646" i="1"/>
  <c r="D386" i="1"/>
  <c r="D656" i="1"/>
  <c r="D1466" i="1"/>
  <c r="D2456" i="1"/>
  <c r="G2451" i="1"/>
  <c r="G1281" i="1"/>
  <c r="G1911" i="1"/>
  <c r="G2361" i="1"/>
  <c r="G2811" i="1"/>
  <c r="G561" i="1"/>
  <c r="G921" i="1"/>
  <c r="G1191" i="1"/>
  <c r="G2181" i="1"/>
  <c r="G1101" i="1"/>
  <c r="G741" i="1"/>
  <c r="G381" i="1"/>
  <c r="G1011" i="1"/>
  <c r="G1821" i="1"/>
  <c r="G2091" i="1"/>
  <c r="G1461" i="1"/>
  <c r="G2631" i="1"/>
  <c r="F471" i="1"/>
  <c r="F1551" i="1"/>
  <c r="F3621" i="1"/>
  <c r="F921" i="1"/>
  <c r="F1641" i="1"/>
  <c r="F2181" i="1"/>
  <c r="F2811" i="1"/>
  <c r="F3351" i="1"/>
  <c r="F561" i="1"/>
  <c r="F2631" i="1"/>
  <c r="F3801" i="1"/>
  <c r="U75" i="2"/>
  <c r="F111" i="1"/>
  <c r="F1371" i="1"/>
  <c r="F3441" i="1"/>
  <c r="F2091" i="1"/>
  <c r="F2001" i="1"/>
  <c r="F3711" i="1"/>
  <c r="F741" i="1"/>
  <c r="F1191" i="1"/>
  <c r="F1461" i="1"/>
  <c r="F1821" i="1"/>
  <c r="F2361" i="1"/>
  <c r="F3081" i="1"/>
  <c r="F3891" i="1"/>
  <c r="AD103" i="2"/>
  <c r="F1911" i="1"/>
  <c r="F3171" i="1"/>
  <c r="F2721" i="1"/>
  <c r="F2991" i="1"/>
  <c r="F3261" i="1"/>
  <c r="F651" i="1"/>
  <c r="F1281" i="1"/>
  <c r="E291" i="1"/>
  <c r="E471" i="1"/>
  <c r="E1011" i="1"/>
  <c r="E2001" i="1"/>
  <c r="E3711" i="1"/>
  <c r="E1191" i="1"/>
  <c r="E921" i="1"/>
  <c r="E1911" i="1"/>
  <c r="E2361" i="1"/>
  <c r="E3261" i="1"/>
  <c r="E3981" i="1"/>
  <c r="E561" i="1"/>
  <c r="E3531" i="1"/>
  <c r="E3801" i="1"/>
  <c r="E381" i="1"/>
  <c r="E1281" i="1"/>
  <c r="E1461" i="1"/>
  <c r="E2541" i="1"/>
  <c r="E3081" i="1"/>
  <c r="E2901" i="1"/>
  <c r="E3171" i="1"/>
  <c r="E3351" i="1"/>
  <c r="E1101" i="1"/>
  <c r="E1641" i="1"/>
  <c r="E3621" i="1"/>
  <c r="E3891" i="1"/>
  <c r="O75" i="2"/>
  <c r="E111" i="1"/>
  <c r="E1821" i="1"/>
  <c r="E2091" i="1"/>
  <c r="E2451" i="1"/>
  <c r="E2631" i="1"/>
  <c r="E2991" i="1"/>
  <c r="E2721" i="1"/>
  <c r="E3441" i="1"/>
  <c r="D921" i="1"/>
  <c r="D1731" i="1"/>
  <c r="D1551" i="1"/>
  <c r="D3171" i="1"/>
  <c r="D3981" i="1"/>
  <c r="I75" i="2"/>
  <c r="D111" i="1"/>
  <c r="I91" i="2"/>
  <c r="D1191" i="1"/>
  <c r="D1641" i="1"/>
  <c r="D2541" i="1"/>
  <c r="D3441" i="1"/>
  <c r="D3801" i="1"/>
  <c r="D291" i="1"/>
  <c r="D2631" i="1"/>
  <c r="D2991" i="1"/>
  <c r="D2361" i="1"/>
  <c r="D3351" i="1"/>
  <c r="D1101" i="1"/>
  <c r="D1281" i="1"/>
  <c r="D3711" i="1"/>
  <c r="D381" i="1"/>
  <c r="D1011" i="1"/>
  <c r="D2451" i="1"/>
  <c r="D2721" i="1"/>
  <c r="D2811" i="1"/>
  <c r="D3081" i="1"/>
  <c r="D3891" i="1"/>
  <c r="AB99" i="2"/>
  <c r="D2091" i="1"/>
  <c r="D3261" i="1"/>
  <c r="D3621" i="1"/>
  <c r="D1821" i="1"/>
  <c r="D2271" i="1"/>
  <c r="D3531" i="1"/>
  <c r="AE344" i="2"/>
  <c r="AE746" i="2"/>
  <c r="AE210" i="2"/>
  <c r="AE411" i="2"/>
  <c r="AE478" i="2"/>
  <c r="AC612" i="2"/>
  <c r="AE545" i="2"/>
  <c r="E224" i="1"/>
  <c r="U277" i="2"/>
  <c r="AD746" i="2"/>
  <c r="AE76" i="2"/>
  <c r="E3194" i="1"/>
  <c r="G3284" i="1"/>
  <c r="F3374" i="1"/>
  <c r="E3554" i="1"/>
  <c r="G3914" i="1"/>
  <c r="F3914" i="1"/>
  <c r="G4004" i="1"/>
  <c r="E4004" i="1"/>
  <c r="F3104" i="1"/>
  <c r="F3185" i="1"/>
  <c r="F3095" i="1"/>
  <c r="D3185" i="1"/>
  <c r="F3455" i="1"/>
  <c r="D3635" i="1"/>
  <c r="F3635" i="1"/>
  <c r="F3545" i="1"/>
  <c r="D3279" i="1"/>
  <c r="D3459" i="1"/>
  <c r="E3549" i="1"/>
  <c r="G3549" i="1"/>
  <c r="G3909" i="1"/>
  <c r="G3203" i="1"/>
  <c r="F3473" i="1"/>
  <c r="G3113" i="1"/>
  <c r="E3113" i="1"/>
  <c r="G3171" i="1"/>
  <c r="E3198" i="1"/>
  <c r="G3198" i="1"/>
  <c r="F3378" i="1"/>
  <c r="E3288" i="1"/>
  <c r="D3198" i="1"/>
  <c r="F3468" i="1"/>
  <c r="G3558" i="1"/>
  <c r="E3828" i="1"/>
  <c r="E3918" i="1"/>
  <c r="F3360" i="1"/>
  <c r="F3090" i="1"/>
  <c r="F3270" i="1"/>
  <c r="G3270" i="1"/>
  <c r="F3720" i="1"/>
  <c r="D3266" i="1"/>
  <c r="G3446" i="1"/>
  <c r="G3896" i="1"/>
  <c r="F3806" i="1"/>
  <c r="G2996" i="1"/>
  <c r="D3374" i="1"/>
  <c r="G3374" i="1"/>
  <c r="E3104" i="1"/>
  <c r="F3275" i="1"/>
  <c r="D3455" i="1"/>
  <c r="D3545" i="1"/>
  <c r="E3905" i="1"/>
  <c r="F3905" i="1"/>
  <c r="F3995" i="1"/>
  <c r="E219" i="1"/>
  <c r="G3459" i="1"/>
  <c r="F3099" i="1"/>
  <c r="D3369" i="1"/>
  <c r="G3279" i="1"/>
  <c r="D3549" i="1"/>
  <c r="D3639" i="1"/>
  <c r="E3639" i="1"/>
  <c r="F3819" i="1"/>
  <c r="F3909" i="1"/>
  <c r="E3383" i="1"/>
  <c r="G3293" i="1"/>
  <c r="E3743" i="1"/>
  <c r="F3743" i="1"/>
  <c r="D3023" i="1"/>
  <c r="F3531" i="1"/>
  <c r="C4027" i="1"/>
  <c r="E3018" i="1"/>
  <c r="G3108" i="1"/>
  <c r="E3378" i="1"/>
  <c r="F3288" i="1"/>
  <c r="E3738" i="1"/>
  <c r="G4008" i="1"/>
  <c r="E4008" i="1"/>
  <c r="F3450" i="1"/>
  <c r="D3270" i="1"/>
  <c r="D3360" i="1"/>
  <c r="E3810" i="1"/>
  <c r="F3990" i="1"/>
  <c r="G3990" i="1"/>
  <c r="D3446" i="1"/>
  <c r="G3626" i="1"/>
  <c r="G3716" i="1"/>
  <c r="F3536" i="1"/>
  <c r="F3086" i="1"/>
  <c r="F2996" i="1"/>
  <c r="E3374" i="1"/>
  <c r="F3734" i="1"/>
  <c r="F215" i="1"/>
  <c r="F3365" i="1"/>
  <c r="E3185" i="1"/>
  <c r="E3815" i="1"/>
  <c r="D3725" i="1"/>
  <c r="D3005" i="1"/>
  <c r="D219" i="1"/>
  <c r="G219" i="1"/>
  <c r="E3009" i="1"/>
  <c r="G3009" i="1"/>
  <c r="G3729" i="1"/>
  <c r="G3999" i="1"/>
  <c r="E233" i="1"/>
  <c r="E3473" i="1"/>
  <c r="E3293" i="1"/>
  <c r="G3023" i="1"/>
  <c r="F3923" i="1"/>
  <c r="E3833" i="1"/>
  <c r="F3833" i="1"/>
  <c r="G2991" i="1"/>
  <c r="G3081" i="1"/>
  <c r="G3261" i="1"/>
  <c r="G3711" i="1"/>
  <c r="G3981" i="1"/>
  <c r="G3801" i="1"/>
  <c r="G3378" i="1"/>
  <c r="G3648" i="1"/>
  <c r="D3648" i="1"/>
  <c r="E210" i="1"/>
  <c r="D3090" i="1"/>
  <c r="E3180" i="1"/>
  <c r="G3360" i="1"/>
  <c r="E3450" i="1"/>
  <c r="D3720" i="1"/>
  <c r="E3630" i="1"/>
  <c r="F3176" i="1"/>
  <c r="F3716" i="1"/>
  <c r="F3626" i="1"/>
  <c r="D3086" i="1"/>
  <c r="C3037" i="1"/>
  <c r="C3217" i="1"/>
  <c r="C3397" i="1"/>
  <c r="C3577" i="1"/>
  <c r="C3757" i="1"/>
  <c r="F224" i="1"/>
  <c r="G3554" i="1"/>
  <c r="G3194" i="1"/>
  <c r="E3644" i="1"/>
  <c r="D3284" i="1"/>
  <c r="D3734" i="1"/>
  <c r="D3824" i="1"/>
  <c r="F3014" i="1"/>
  <c r="D3995" i="1"/>
  <c r="D3815" i="1"/>
  <c r="F3725" i="1"/>
  <c r="E3995" i="1"/>
  <c r="E3005" i="1"/>
  <c r="E3189" i="1"/>
  <c r="E3099" i="1"/>
  <c r="E3369" i="1"/>
  <c r="F3729" i="1"/>
  <c r="G3819" i="1"/>
  <c r="F3999" i="1"/>
  <c r="G3923" i="1"/>
  <c r="F3023" i="1"/>
  <c r="E3923" i="1"/>
  <c r="G3833" i="1"/>
  <c r="F3113" i="1"/>
  <c r="G3531" i="1"/>
  <c r="F3981" i="1"/>
  <c r="G228" i="1"/>
  <c r="F3198" i="1"/>
  <c r="F3018" i="1"/>
  <c r="D3108" i="1"/>
  <c r="G3288" i="1"/>
  <c r="F3918" i="1"/>
  <c r="F210" i="1"/>
  <c r="G3000" i="1"/>
  <c r="D3000" i="1"/>
  <c r="D3450" i="1"/>
  <c r="D3810" i="1"/>
  <c r="E3900" i="1"/>
  <c r="D3176" i="1"/>
  <c r="F3266" i="1"/>
  <c r="D3626" i="1"/>
  <c r="D3716" i="1"/>
  <c r="G3086" i="1"/>
  <c r="F3284" i="1"/>
  <c r="E3464" i="1"/>
  <c r="G3644" i="1"/>
  <c r="F3824" i="1"/>
  <c r="G3734" i="1"/>
  <c r="F4004" i="1"/>
  <c r="D3905" i="1"/>
  <c r="E3729" i="1"/>
  <c r="G3189" i="1"/>
  <c r="G3369" i="1"/>
  <c r="D3729" i="1"/>
  <c r="D3909" i="1"/>
  <c r="F233" i="1"/>
  <c r="G3743" i="1"/>
  <c r="G3563" i="1"/>
  <c r="G3653" i="1"/>
  <c r="F4013" i="1"/>
  <c r="G3891" i="1"/>
  <c r="G3621" i="1"/>
  <c r="F3558" i="1"/>
  <c r="G3468" i="1"/>
  <c r="F3738" i="1"/>
  <c r="D3738" i="1"/>
  <c r="F4008" i="1"/>
  <c r="F3828" i="1"/>
  <c r="D3918" i="1"/>
  <c r="E3360" i="1"/>
  <c r="G3090" i="1"/>
  <c r="G3540" i="1"/>
  <c r="F3630" i="1"/>
  <c r="G3630" i="1"/>
  <c r="D3900" i="1"/>
  <c r="E3990" i="1"/>
  <c r="F3446" i="1"/>
  <c r="G3536" i="1"/>
  <c r="D3536" i="1"/>
  <c r="E3284" i="1"/>
  <c r="G3464" i="1"/>
  <c r="F3644" i="1"/>
  <c r="D3914" i="1"/>
  <c r="G3824" i="1"/>
  <c r="E3734" i="1"/>
  <c r="D3644" i="1"/>
  <c r="E3545" i="1"/>
  <c r="F3815" i="1"/>
  <c r="E3725" i="1"/>
  <c r="E3095" i="1"/>
  <c r="G3099" i="1"/>
  <c r="D3009" i="1"/>
  <c r="D3099" i="1"/>
  <c r="E3279" i="1"/>
  <c r="D3819" i="1"/>
  <c r="E3819" i="1"/>
  <c r="D3999" i="1"/>
  <c r="G3383" i="1"/>
  <c r="E3563" i="1"/>
  <c r="F3563" i="1"/>
  <c r="F3653" i="1"/>
  <c r="G3441" i="1"/>
  <c r="F228" i="1"/>
  <c r="F3108" i="1"/>
  <c r="D3378" i="1"/>
  <c r="D3468" i="1"/>
  <c r="D3828" i="1"/>
  <c r="E3648" i="1"/>
  <c r="D4008" i="1"/>
  <c r="D210" i="1"/>
  <c r="G210" i="1"/>
  <c r="G3450" i="1"/>
  <c r="D3180" i="1"/>
  <c r="D3630" i="1"/>
  <c r="D3990" i="1"/>
  <c r="D3540" i="1"/>
  <c r="G3720" i="1"/>
  <c r="G3806" i="1"/>
  <c r="F3896" i="1"/>
  <c r="F3554" i="1"/>
  <c r="E3914" i="1"/>
  <c r="E3014" i="1"/>
  <c r="D3275" i="1"/>
  <c r="D3365" i="1"/>
  <c r="D3189" i="1"/>
  <c r="E3459" i="1"/>
  <c r="E3999" i="1"/>
  <c r="G233" i="1"/>
  <c r="E3203" i="1"/>
  <c r="F3203" i="1"/>
  <c r="G3473" i="1"/>
  <c r="F3293" i="1"/>
  <c r="E3653" i="1"/>
  <c r="E3023" i="1"/>
  <c r="D3018" i="1"/>
  <c r="D3558" i="1"/>
  <c r="F3648" i="1"/>
  <c r="G3828" i="1"/>
  <c r="E3558" i="1"/>
  <c r="F3180" i="1"/>
  <c r="E3090" i="1"/>
  <c r="E3270" i="1"/>
  <c r="G3180" i="1"/>
  <c r="E3540" i="1"/>
  <c r="F3810" i="1"/>
  <c r="G3266" i="1"/>
  <c r="D3896" i="1"/>
  <c r="D3806" i="1"/>
  <c r="D2996" i="1"/>
  <c r="F3464" i="1"/>
  <c r="F3194" i="1"/>
  <c r="E3824" i="1"/>
  <c r="G3014" i="1"/>
  <c r="F3005" i="1"/>
  <c r="E3909" i="1"/>
  <c r="F3383" i="1"/>
  <c r="G4013" i="1"/>
  <c r="E4013" i="1"/>
  <c r="G201" i="1"/>
  <c r="G3351" i="1"/>
  <c r="E3108" i="1"/>
  <c r="G3018" i="1"/>
  <c r="D3288" i="1"/>
  <c r="G3738" i="1"/>
  <c r="E3000" i="1"/>
  <c r="F3000" i="1"/>
  <c r="G3810" i="1"/>
  <c r="F3540" i="1"/>
  <c r="E3720" i="1"/>
  <c r="D206" i="1"/>
  <c r="F206" i="1"/>
  <c r="D3356" i="1"/>
  <c r="G3176" i="1"/>
  <c r="F3356" i="1"/>
  <c r="G3356" i="1"/>
  <c r="F3986" i="1"/>
  <c r="D3986" i="1"/>
  <c r="AG843" i="2"/>
  <c r="C2947" i="1"/>
  <c r="AG841" i="2"/>
  <c r="C2767" i="1"/>
  <c r="AG840" i="2"/>
  <c r="C2677" i="1"/>
  <c r="AG839" i="2"/>
  <c r="C2587" i="1"/>
  <c r="AG837" i="2"/>
  <c r="C2407" i="1"/>
  <c r="AG836" i="2"/>
  <c r="C2317" i="1"/>
  <c r="AG835" i="2"/>
  <c r="C2227" i="1"/>
  <c r="AG830" i="2"/>
  <c r="C1777" i="1"/>
  <c r="AG829" i="2"/>
  <c r="C1687" i="1"/>
  <c r="AG828" i="2"/>
  <c r="C1597" i="1"/>
  <c r="AG827" i="2"/>
  <c r="C1507" i="1"/>
  <c r="AG826" i="2"/>
  <c r="C1417" i="1"/>
  <c r="AG823" i="2"/>
  <c r="C1147" i="1"/>
  <c r="AG819" i="2"/>
  <c r="C787" i="1"/>
  <c r="AG817" i="2"/>
  <c r="C607" i="1"/>
  <c r="AG814" i="2"/>
  <c r="C337" i="1"/>
  <c r="O478" i="2"/>
  <c r="E228" i="1"/>
  <c r="I277" i="2"/>
  <c r="D215" i="1"/>
  <c r="AE143" i="2"/>
  <c r="G206" i="1"/>
  <c r="AG813" i="2"/>
  <c r="C247" i="1"/>
  <c r="AE142" i="2"/>
  <c r="G116" i="1"/>
  <c r="O677" i="2"/>
  <c r="I543" i="2"/>
  <c r="AD476" i="2"/>
  <c r="I275" i="2"/>
  <c r="AA761" i="2"/>
  <c r="AA750" i="2"/>
  <c r="AA763" i="2"/>
  <c r="AA764" i="2"/>
  <c r="AA749" i="2"/>
  <c r="AA775" i="2"/>
  <c r="AA756" i="2"/>
  <c r="AA762" i="2"/>
  <c r="AA753" i="2"/>
  <c r="AA759" i="2"/>
  <c r="AA770" i="2"/>
  <c r="AA767" i="2"/>
  <c r="AA748" i="2"/>
  <c r="AA768" i="2"/>
  <c r="AF768" i="2"/>
  <c r="AA766" i="2"/>
  <c r="AA758" i="2"/>
  <c r="AA686" i="2"/>
  <c r="AA709" i="2"/>
  <c r="AA677" i="2"/>
  <c r="AA704" i="2"/>
  <c r="AA697" i="2"/>
  <c r="AA696" i="2"/>
  <c r="AA693" i="2"/>
  <c r="AA692" i="2"/>
  <c r="AA707" i="2"/>
  <c r="AA678" i="2"/>
  <c r="AA681" i="2"/>
  <c r="AA702" i="2"/>
  <c r="AA699" i="2"/>
  <c r="AA703" i="2"/>
  <c r="AA694" i="2"/>
  <c r="AA705" i="2"/>
  <c r="AA695" i="2"/>
  <c r="AA688" i="2"/>
  <c r="AA701" i="2"/>
  <c r="AA689" i="2"/>
  <c r="AA679" i="2"/>
  <c r="AA700" i="2"/>
  <c r="AA622" i="2"/>
  <c r="AA633" i="2"/>
  <c r="AA611" i="2"/>
  <c r="AF611" i="2"/>
  <c r="AA630" i="2"/>
  <c r="AA624" i="2"/>
  <c r="AA637" i="2"/>
  <c r="AA634" i="2"/>
  <c r="AA621" i="2"/>
  <c r="AA625" i="2"/>
  <c r="AA620" i="2"/>
  <c r="AA617" i="2"/>
  <c r="AA640" i="2"/>
  <c r="AA619" i="2"/>
  <c r="AA632" i="2"/>
  <c r="AA614" i="2"/>
  <c r="AA616" i="2"/>
  <c r="AA631" i="2"/>
  <c r="AA641" i="2"/>
  <c r="AA626" i="2"/>
  <c r="AA612" i="2"/>
  <c r="AA613" i="2"/>
  <c r="AD709" i="2"/>
  <c r="AD685" i="2"/>
  <c r="AF697" i="2"/>
  <c r="AD613" i="2"/>
  <c r="AD640" i="2"/>
  <c r="AD636" i="2"/>
  <c r="AF636" i="2" s="1"/>
  <c r="U629" i="2"/>
  <c r="AD621" i="2"/>
  <c r="AF628" i="2"/>
  <c r="O753" i="2"/>
  <c r="AF758" i="2"/>
  <c r="AC709" i="2"/>
  <c r="AF695" i="2"/>
  <c r="H1679" i="1" s="1"/>
  <c r="AC683" i="2"/>
  <c r="AF683" i="2" s="1"/>
  <c r="AC616" i="2"/>
  <c r="AB754" i="2"/>
  <c r="AF754" i="2" s="1"/>
  <c r="AB640" i="2"/>
  <c r="AB616" i="2"/>
  <c r="AA610" i="2"/>
  <c r="AC610" i="2"/>
  <c r="AA432" i="2"/>
  <c r="AA413" i="2"/>
  <c r="AA423" i="2"/>
  <c r="AA421" i="2"/>
  <c r="AA424" i="2"/>
  <c r="AA409" i="2"/>
  <c r="AA417" i="2"/>
  <c r="AA416" i="2"/>
  <c r="AA440" i="2"/>
  <c r="AA411" i="2"/>
  <c r="AA429" i="2"/>
  <c r="AA414" i="2"/>
  <c r="AA438" i="2"/>
  <c r="AA430" i="2"/>
  <c r="AA418" i="2"/>
  <c r="AA422" i="2"/>
  <c r="AA425" i="2"/>
  <c r="AA426" i="2"/>
  <c r="AA276" i="2"/>
  <c r="AD569" i="2"/>
  <c r="AD432" i="2"/>
  <c r="AD431" i="2"/>
  <c r="AF431" i="2" s="1"/>
  <c r="AD296" i="2"/>
  <c r="AC546" i="2"/>
  <c r="AC548" i="2"/>
  <c r="AC418" i="2"/>
  <c r="AF441" i="2"/>
  <c r="AC411" i="2"/>
  <c r="AF433" i="2"/>
  <c r="AC439" i="2"/>
  <c r="AC282" i="2"/>
  <c r="AB435" i="2"/>
  <c r="AF435" i="2" s="1"/>
  <c r="AB410" i="2"/>
  <c r="AB144" i="2"/>
  <c r="AC106" i="2"/>
  <c r="AA485" i="2"/>
  <c r="AA489" i="2"/>
  <c r="AA495" i="2"/>
  <c r="AA482" i="2"/>
  <c r="AA497" i="2"/>
  <c r="AA483" i="2"/>
  <c r="AA500" i="2"/>
  <c r="AA476" i="2"/>
  <c r="AA486" i="2"/>
  <c r="AA502" i="2"/>
  <c r="AA490" i="2"/>
  <c r="AA487" i="2"/>
  <c r="AA481" i="2"/>
  <c r="AA505" i="2"/>
  <c r="AA478" i="2"/>
  <c r="AA484" i="2"/>
  <c r="AA499" i="2"/>
  <c r="AA498" i="2"/>
  <c r="AA479" i="2"/>
  <c r="AA362" i="2"/>
  <c r="AA363" i="2"/>
  <c r="AA347" i="2"/>
  <c r="AA373" i="2"/>
  <c r="AA349" i="2"/>
  <c r="AA372" i="2"/>
  <c r="AA366" i="2"/>
  <c r="AA370" i="2"/>
  <c r="AA357" i="2"/>
  <c r="AA354" i="2"/>
  <c r="AA368" i="2"/>
  <c r="AA360" i="2"/>
  <c r="AF360" i="2"/>
  <c r="AA352" i="2"/>
  <c r="AA343" i="2"/>
  <c r="AA355" i="2"/>
  <c r="AA374" i="2"/>
  <c r="AA371" i="2"/>
  <c r="AA365" i="2"/>
  <c r="AA344" i="2"/>
  <c r="AA240" i="2"/>
  <c r="AA239" i="2"/>
  <c r="AA214" i="2"/>
  <c r="AA227" i="2"/>
  <c r="AA212" i="2"/>
  <c r="AA220" i="2"/>
  <c r="AA236" i="2"/>
  <c r="AA233" i="2"/>
  <c r="AA232" i="2"/>
  <c r="AA210" i="2"/>
  <c r="AA228" i="2"/>
  <c r="AA225" i="2"/>
  <c r="AA237" i="2"/>
  <c r="AA221" i="2"/>
  <c r="AA223" i="2"/>
  <c r="AA217" i="2"/>
  <c r="AA224" i="2"/>
  <c r="AA231" i="2"/>
  <c r="AA222" i="2"/>
  <c r="AA234" i="2"/>
  <c r="AF356" i="2"/>
  <c r="AD224" i="2"/>
  <c r="AF224" i="2" s="1"/>
  <c r="AD236" i="2"/>
  <c r="AF494" i="2"/>
  <c r="AB368" i="2"/>
  <c r="AF368" i="2" s="1"/>
  <c r="AF352" i="2"/>
  <c r="AB240" i="2"/>
  <c r="AC502" i="2"/>
  <c r="AC505" i="2"/>
  <c r="AC358" i="2"/>
  <c r="AF358" i="2" s="1"/>
  <c r="AC232" i="2"/>
  <c r="AF232" i="2" s="1"/>
  <c r="AC233" i="2"/>
  <c r="AB238" i="2"/>
  <c r="AD566" i="2"/>
  <c r="AD544" i="2"/>
  <c r="AA553" i="2"/>
  <c r="AA558" i="2"/>
  <c r="AA556" i="2"/>
  <c r="AA560" i="2"/>
  <c r="AA561" i="2"/>
  <c r="AA572" i="2"/>
  <c r="AA544" i="2"/>
  <c r="AA555" i="2"/>
  <c r="AA551" i="2"/>
  <c r="AA574" i="2"/>
  <c r="AA563" i="2"/>
  <c r="AA547" i="2"/>
  <c r="AA569" i="2"/>
  <c r="AA546" i="2"/>
  <c r="AA559" i="2"/>
  <c r="AA562" i="2"/>
  <c r="AA573" i="2"/>
  <c r="AC562" i="2"/>
  <c r="AC569" i="2"/>
  <c r="AC551" i="2"/>
  <c r="AC555" i="2"/>
  <c r="AF548" i="2"/>
  <c r="AC552" i="2"/>
  <c r="AF552" i="2" s="1"/>
  <c r="AC575" i="2"/>
  <c r="AF545" i="2"/>
  <c r="AC559" i="2"/>
  <c r="AC570" i="2"/>
  <c r="AA543" i="2"/>
  <c r="AB567" i="2"/>
  <c r="AA292" i="2"/>
  <c r="AA278" i="2"/>
  <c r="AA281" i="2"/>
  <c r="AA293" i="2"/>
  <c r="AA284" i="2"/>
  <c r="AA297" i="2"/>
  <c r="AA300" i="2"/>
  <c r="AA279" i="2"/>
  <c r="AA291" i="2"/>
  <c r="AA288" i="2"/>
  <c r="AA295" i="2"/>
  <c r="AA287" i="2"/>
  <c r="AA304" i="2"/>
  <c r="AA302" i="2"/>
  <c r="AA285" i="2"/>
  <c r="AA306" i="2"/>
  <c r="AA305" i="2"/>
  <c r="AA296" i="2"/>
  <c r="AA156" i="2"/>
  <c r="AA171" i="2"/>
  <c r="AA160" i="2"/>
  <c r="AA158" i="2"/>
  <c r="AA144" i="2"/>
  <c r="AA153" i="2"/>
  <c r="AA163" i="2"/>
  <c r="AA172" i="2"/>
  <c r="AA167" i="2"/>
  <c r="AA142" i="2"/>
  <c r="AA143" i="2"/>
  <c r="AA154" i="2"/>
  <c r="AA151" i="2"/>
  <c r="AA149" i="2"/>
  <c r="AD287" i="2"/>
  <c r="AD276" i="2"/>
  <c r="AD146" i="2"/>
  <c r="U166" i="2"/>
  <c r="AF166" i="2"/>
  <c r="AD171" i="2"/>
  <c r="AC302" i="2"/>
  <c r="AF299" i="2"/>
  <c r="AC289" i="2"/>
  <c r="AC285" i="2"/>
  <c r="AF143" i="2"/>
  <c r="AC171" i="2"/>
  <c r="AC146" i="2"/>
  <c r="AC167" i="2"/>
  <c r="AB293" i="2"/>
  <c r="AB275" i="2"/>
  <c r="AB157" i="2"/>
  <c r="AA141" i="2"/>
  <c r="AA105" i="2"/>
  <c r="AA87" i="2"/>
  <c r="AA88" i="2"/>
  <c r="AA98" i="2"/>
  <c r="AA101" i="2"/>
  <c r="AA94" i="2"/>
  <c r="AA95" i="2"/>
  <c r="AA85" i="2"/>
  <c r="AA103" i="2"/>
  <c r="AA80" i="2"/>
  <c r="AA97" i="2"/>
  <c r="AD92" i="2"/>
  <c r="AD88" i="2"/>
  <c r="AD84" i="2"/>
  <c r="AF82" i="2"/>
  <c r="AD95" i="2"/>
  <c r="AF83" i="2"/>
  <c r="AC103" i="2"/>
  <c r="AC104" i="2"/>
  <c r="AF76" i="2"/>
  <c r="AB88" i="2"/>
  <c r="AF342" i="2"/>
  <c r="AB230" i="2"/>
  <c r="AB161" i="2"/>
  <c r="AB214" i="2"/>
  <c r="AB343" i="2"/>
  <c r="AD413" i="2"/>
  <c r="I557" i="2"/>
  <c r="AB559" i="2"/>
  <c r="AC633" i="2"/>
  <c r="AB620" i="2"/>
  <c r="AF620" i="2" s="1"/>
  <c r="AD678" i="2"/>
  <c r="AD686" i="2"/>
  <c r="AC692" i="2"/>
  <c r="AB753" i="2"/>
  <c r="AF753" i="2" s="1"/>
  <c r="AC746" i="2"/>
  <c r="AB553" i="2"/>
  <c r="AF553" i="2" s="1"/>
  <c r="AD372" i="2"/>
  <c r="AC97" i="2"/>
  <c r="O224" i="2"/>
  <c r="AD149" i="2"/>
  <c r="AC217" i="2"/>
  <c r="AB284" i="2"/>
  <c r="AD100" i="2"/>
  <c r="AB561" i="2"/>
  <c r="I561" i="2"/>
  <c r="AB569" i="2"/>
  <c r="AC208" i="2"/>
  <c r="U288" i="2"/>
  <c r="AB437" i="2"/>
  <c r="AG691" i="2"/>
  <c r="AG752" i="2"/>
  <c r="U143" i="2"/>
  <c r="AB168" i="2"/>
  <c r="AB103" i="2"/>
  <c r="AD97" i="2"/>
  <c r="AD105" i="2"/>
  <c r="AB97" i="2"/>
  <c r="AC155" i="2"/>
  <c r="AC170" i="2"/>
  <c r="AB210" i="2"/>
  <c r="AD220" i="2"/>
  <c r="AC235" i="2"/>
  <c r="AB296" i="2"/>
  <c r="AB283" i="2"/>
  <c r="AC281" i="2"/>
  <c r="AB365" i="2"/>
  <c r="AD353" i="2"/>
  <c r="AB429" i="2"/>
  <c r="AF429" i="2" s="1"/>
  <c r="H1841" i="1" s="1"/>
  <c r="AD438" i="2"/>
  <c r="AC429" i="2"/>
  <c r="AF476" i="2"/>
  <c r="AD694" i="2"/>
  <c r="AB701" i="2"/>
  <c r="AC764" i="2"/>
  <c r="AC749" i="2"/>
  <c r="AC549" i="2"/>
  <c r="AF549" i="2" s="1"/>
  <c r="AD762" i="2"/>
  <c r="AB425" i="2"/>
  <c r="I143" i="2"/>
  <c r="U165" i="2"/>
  <c r="AD165" i="2"/>
  <c r="AD708" i="2"/>
  <c r="AA84" i="2"/>
  <c r="AD290" i="2"/>
  <c r="AC213" i="2"/>
  <c r="O100" i="2"/>
  <c r="AB142" i="2"/>
  <c r="AC162" i="2"/>
  <c r="AF162" i="2" s="1"/>
  <c r="I158" i="2"/>
  <c r="AD237" i="2"/>
  <c r="AC215" i="2"/>
  <c r="AD301" i="2"/>
  <c r="AD373" i="2"/>
  <c r="AB370" i="2"/>
  <c r="AB434" i="2"/>
  <c r="AC485" i="2"/>
  <c r="AB558" i="2"/>
  <c r="AC564" i="2"/>
  <c r="U557" i="2"/>
  <c r="AC618" i="2"/>
  <c r="AC638" i="2"/>
  <c r="AB685" i="2"/>
  <c r="AB771" i="2"/>
  <c r="AC773" i="2"/>
  <c r="I759" i="2"/>
  <c r="AC571" i="2"/>
  <c r="AB698" i="2"/>
  <c r="AD508" i="2"/>
  <c r="AB276" i="2"/>
  <c r="AD364" i="2"/>
  <c r="AD158" i="2"/>
  <c r="AC621" i="2"/>
  <c r="AC409" i="2"/>
  <c r="AC298" i="2"/>
  <c r="AB281" i="2"/>
  <c r="AB307" i="2"/>
  <c r="AC685" i="2"/>
  <c r="AC290" i="2"/>
  <c r="AC372" i="2"/>
  <c r="AB145" i="2"/>
  <c r="AC704" i="2"/>
  <c r="AC696" i="2"/>
  <c r="O696" i="2"/>
  <c r="AC634" i="2"/>
  <c r="O634" i="2"/>
  <c r="AC80" i="2"/>
  <c r="AC92" i="2"/>
  <c r="AB159" i="2"/>
  <c r="AD285" i="2"/>
  <c r="AA420" i="2"/>
  <c r="U417" i="2"/>
  <c r="AC614" i="2"/>
  <c r="AB85" i="2"/>
  <c r="AB102" i="2"/>
  <c r="AD91" i="2"/>
  <c r="AD75" i="2"/>
  <c r="AC165" i="2"/>
  <c r="AD219" i="2"/>
  <c r="AC209" i="2"/>
  <c r="AD355" i="2"/>
  <c r="AB349" i="2"/>
  <c r="AB436" i="2"/>
  <c r="AD420" i="2"/>
  <c r="AC496" i="2"/>
  <c r="AB504" i="2"/>
  <c r="AC567" i="2"/>
  <c r="AD554" i="2"/>
  <c r="AA571" i="2"/>
  <c r="I548" i="2"/>
  <c r="AB544" i="2"/>
  <c r="AD689" i="2"/>
  <c r="AD773" i="2"/>
  <c r="AD756" i="2"/>
  <c r="AD776" i="2"/>
  <c r="AD423" i="2"/>
  <c r="AD478" i="2"/>
  <c r="AB423" i="2"/>
  <c r="AD439" i="2"/>
  <c r="AC293" i="2"/>
  <c r="AD495" i="2"/>
  <c r="AC417" i="2"/>
  <c r="AC284" i="2"/>
  <c r="AC423" i="2"/>
  <c r="U482" i="2"/>
  <c r="AD482" i="2"/>
  <c r="AB775" i="2"/>
  <c r="U141" i="2"/>
  <c r="AD141" i="2"/>
  <c r="AD142" i="2"/>
  <c r="AB151" i="2"/>
  <c r="I151" i="2"/>
  <c r="AD167" i="2"/>
  <c r="AD234" i="2"/>
  <c r="AB77" i="2"/>
  <c r="AD82" i="2"/>
  <c r="AC95" i="2"/>
  <c r="AF95" i="2" s="1"/>
  <c r="AC86" i="2"/>
  <c r="AB147" i="2"/>
  <c r="AB152" i="2"/>
  <c r="AD227" i="2"/>
  <c r="AD307" i="2"/>
  <c r="AC369" i="2"/>
  <c r="AB357" i="2"/>
  <c r="AC344" i="2"/>
  <c r="AC346" i="2"/>
  <c r="AB432" i="2"/>
  <c r="AD412" i="2"/>
  <c r="AD572" i="2"/>
  <c r="AD680" i="2"/>
  <c r="AD772" i="2"/>
  <c r="U690" i="2"/>
  <c r="AD690" i="2"/>
  <c r="AF690" i="2" s="1"/>
  <c r="AC698" i="2"/>
  <c r="AB612" i="2"/>
  <c r="AF612" i="2" s="1"/>
  <c r="I478" i="2"/>
  <c r="AD409" i="2"/>
  <c r="AB216" i="2"/>
  <c r="I216" i="2"/>
  <c r="U284" i="2"/>
  <c r="AD284" i="2"/>
  <c r="AB288" i="2"/>
  <c r="I374" i="2"/>
  <c r="AB374" i="2"/>
  <c r="AC101" i="2"/>
  <c r="U99" i="2"/>
  <c r="AD99" i="2"/>
  <c r="AF99" i="2" s="1"/>
  <c r="H2268" i="1" s="1"/>
  <c r="AB149" i="2"/>
  <c r="I149" i="2"/>
  <c r="AA159" i="2"/>
  <c r="AB417" i="2"/>
  <c r="AD225" i="2"/>
  <c r="U225" i="2"/>
  <c r="AC482" i="2"/>
  <c r="I619" i="2"/>
  <c r="AB619" i="2"/>
  <c r="AC705" i="2"/>
  <c r="AC760" i="2"/>
  <c r="O561" i="2"/>
  <c r="AC561" i="2"/>
  <c r="AC637" i="2"/>
  <c r="O637" i="2"/>
  <c r="AA570" i="2"/>
  <c r="AD282" i="2"/>
  <c r="I154" i="2"/>
  <c r="AB154" i="2"/>
  <c r="AD85" i="2"/>
  <c r="U85" i="2"/>
  <c r="AC484" i="2"/>
  <c r="AF484" i="2" s="1"/>
  <c r="H766" i="1" s="1"/>
  <c r="O484" i="2"/>
  <c r="AC159" i="2"/>
  <c r="AC99" i="2"/>
  <c r="O99" i="2"/>
  <c r="AC225" i="2"/>
  <c r="AB87" i="2"/>
  <c r="AD300" i="2"/>
  <c r="U300" i="2"/>
  <c r="AB285" i="2"/>
  <c r="AB362" i="2"/>
  <c r="AB440" i="2"/>
  <c r="AD573" i="2"/>
  <c r="AF573" i="2" s="1"/>
  <c r="AD147" i="2"/>
  <c r="AD155" i="2"/>
  <c r="AC172" i="2"/>
  <c r="AD163" i="2"/>
  <c r="AD218" i="2"/>
  <c r="AD231" i="2"/>
  <c r="AD230" i="2"/>
  <c r="AD304" i="2"/>
  <c r="AB306" i="2"/>
  <c r="AC278" i="2"/>
  <c r="AC361" i="2"/>
  <c r="AC419" i="2"/>
  <c r="AB502" i="2"/>
  <c r="AC487" i="2"/>
  <c r="AB571" i="2"/>
  <c r="AD574" i="2"/>
  <c r="AB564" i="2"/>
  <c r="AC631" i="2"/>
  <c r="AC624" i="2"/>
  <c r="AB630" i="2"/>
  <c r="AD702" i="2"/>
  <c r="AD677" i="2"/>
  <c r="AB677" i="2"/>
  <c r="AB692" i="2"/>
  <c r="AB770" i="2"/>
  <c r="AC772" i="2"/>
  <c r="AC767" i="2"/>
  <c r="AB761" i="2"/>
  <c r="AC748" i="2"/>
  <c r="AC688" i="2"/>
  <c r="O688" i="2"/>
  <c r="AB762" i="2"/>
  <c r="AF486" i="2"/>
  <c r="H946" i="1" s="1"/>
  <c r="AB292" i="2"/>
  <c r="AC415" i="2"/>
  <c r="O415" i="2"/>
  <c r="U151" i="2"/>
  <c r="AD151" i="2"/>
  <c r="AC300" i="2"/>
  <c r="AB424" i="2"/>
  <c r="I372" i="2"/>
  <c r="AB215" i="2"/>
  <c r="AC353" i="2"/>
  <c r="U628" i="2"/>
  <c r="O620" i="2"/>
  <c r="AC707" i="2"/>
  <c r="AC682" i="2"/>
  <c r="AF682" i="2" s="1"/>
  <c r="O682" i="2"/>
  <c r="I626" i="2"/>
  <c r="AB626" i="2"/>
  <c r="AC706" i="2"/>
  <c r="AF706" i="2" s="1"/>
  <c r="AB415" i="2"/>
  <c r="AB565" i="2"/>
  <c r="AC500" i="2"/>
  <c r="O500" i="2"/>
  <c r="AB84" i="2"/>
  <c r="AB150" i="2"/>
  <c r="AF150" i="2" s="1"/>
  <c r="H833" i="1" s="1"/>
  <c r="AB300" i="2"/>
  <c r="AF300" i="2" s="1"/>
  <c r="H2282" i="1" s="1"/>
  <c r="I300" i="2"/>
  <c r="AD770" i="2"/>
  <c r="AB707" i="2"/>
  <c r="I707" i="2"/>
  <c r="AB344" i="2"/>
  <c r="AB172" i="2"/>
  <c r="AB74" i="2"/>
  <c r="AC168" i="2"/>
  <c r="AC306" i="2"/>
  <c r="AB277" i="2"/>
  <c r="AC275" i="2"/>
  <c r="AA364" i="2"/>
  <c r="AC420" i="2"/>
  <c r="AD479" i="2"/>
  <c r="AC684" i="2"/>
  <c r="AD687" i="2"/>
  <c r="AB747" i="2"/>
  <c r="AB756" i="2"/>
  <c r="AF756" i="2" s="1"/>
  <c r="H1140" i="1" s="1"/>
  <c r="AA683" i="2"/>
  <c r="AC629" i="2"/>
  <c r="O629" i="2"/>
  <c r="AC492" i="2"/>
  <c r="AC626" i="2"/>
  <c r="O626" i="2"/>
  <c r="AC762" i="2"/>
  <c r="AB699" i="2"/>
  <c r="I699" i="2"/>
  <c r="AC478" i="2"/>
  <c r="AD425" i="2"/>
  <c r="AC240" i="2"/>
  <c r="AC501" i="2"/>
  <c r="O501" i="2"/>
  <c r="U500" i="2"/>
  <c r="AD500" i="2"/>
  <c r="AD366" i="2"/>
  <c r="I79" i="2"/>
  <c r="AB79" i="2"/>
  <c r="AB364" i="2"/>
  <c r="AB550" i="2"/>
  <c r="U698" i="2"/>
  <c r="AD698" i="2"/>
  <c r="AB75" i="2"/>
  <c r="AD74" i="2"/>
  <c r="O90" i="2"/>
  <c r="AC96" i="2"/>
  <c r="AC169" i="2"/>
  <c r="AF169" i="2" s="1"/>
  <c r="H2543" i="1" s="1"/>
  <c r="AC147" i="2"/>
  <c r="AD223" i="2"/>
  <c r="AB235" i="2"/>
  <c r="AD229" i="2"/>
  <c r="AC228" i="2"/>
  <c r="AD295" i="2"/>
  <c r="AC288" i="2"/>
  <c r="AC349" i="2"/>
  <c r="AB353" i="2"/>
  <c r="AB414" i="2"/>
  <c r="AD440" i="2"/>
  <c r="AB416" i="2"/>
  <c r="AC412" i="2"/>
  <c r="AD550" i="2"/>
  <c r="AB554" i="2"/>
  <c r="AD568" i="2"/>
  <c r="AC639" i="2"/>
  <c r="AD619" i="2"/>
  <c r="AB700" i="2"/>
  <c r="AF700" i="2" s="1"/>
  <c r="AB689" i="2"/>
  <c r="AB763" i="2"/>
  <c r="AB764" i="2"/>
  <c r="AB755" i="2"/>
  <c r="AB624" i="2"/>
  <c r="AC557" i="2"/>
  <c r="O699" i="2"/>
  <c r="AC699" i="2"/>
  <c r="AB409" i="2"/>
  <c r="I409" i="2"/>
  <c r="AC366" i="2"/>
  <c r="AB148" i="2"/>
  <c r="AB420" i="2"/>
  <c r="I420" i="2"/>
  <c r="AA150" i="2"/>
  <c r="O91" i="2"/>
  <c r="AC91" i="2"/>
  <c r="AF91" i="2" s="1"/>
  <c r="H1548" i="1" s="1"/>
  <c r="AC364" i="2"/>
  <c r="AC770" i="2"/>
  <c r="AD815" i="2"/>
  <c r="AF815" i="2" s="1"/>
  <c r="C427" i="1" s="1"/>
  <c r="AC826" i="2"/>
  <c r="AB830" i="2"/>
  <c r="AD842" i="2"/>
  <c r="AF842" i="2" s="1"/>
  <c r="AB823" i="2"/>
  <c r="AB820" i="2"/>
  <c r="AD831" i="2"/>
  <c r="AF831" i="2" s="1"/>
  <c r="AB828" i="2"/>
  <c r="AB816" i="2"/>
  <c r="AC836" i="2"/>
  <c r="AD818" i="2"/>
  <c r="AF818" i="2" s="1"/>
  <c r="AC811" i="2"/>
  <c r="AB826" i="2"/>
  <c r="AC812" i="2"/>
  <c r="AC832" i="2"/>
  <c r="AB811" i="2"/>
  <c r="AD812" i="2"/>
  <c r="AF812" i="2" s="1"/>
  <c r="AC824" i="2"/>
  <c r="AC818" i="2"/>
  <c r="AD838" i="2"/>
  <c r="AF838" i="2" s="1"/>
  <c r="AC822" i="2"/>
  <c r="AC838" i="2"/>
  <c r="AC828" i="2"/>
  <c r="AB834" i="2"/>
  <c r="AD832" i="2"/>
  <c r="AF832" i="2" s="1"/>
  <c r="AD824" i="2"/>
  <c r="AF824" i="2" s="1"/>
  <c r="AD816" i="2"/>
  <c r="AF816" i="2" s="1"/>
  <c r="AB836" i="2"/>
  <c r="AD822" i="2"/>
  <c r="AF822" i="2" s="1"/>
  <c r="AD820" i="2"/>
  <c r="AF820" i="2" s="1"/>
  <c r="AB812" i="2"/>
  <c r="AD834" i="2"/>
  <c r="AF834" i="2" s="1"/>
  <c r="AB837" i="2"/>
  <c r="AB838" i="2"/>
  <c r="AC815" i="2"/>
  <c r="AA751" i="2"/>
  <c r="AC771" i="2"/>
  <c r="O771" i="2"/>
  <c r="AD765" i="2"/>
  <c r="AC747" i="2"/>
  <c r="O747" i="2"/>
  <c r="AB745" i="2"/>
  <c r="AD751" i="2"/>
  <c r="AC766" i="2"/>
  <c r="AD775" i="2"/>
  <c r="AD757" i="2"/>
  <c r="O763" i="2"/>
  <c r="AC763" i="2"/>
  <c r="AD749" i="2"/>
  <c r="AC774" i="2"/>
  <c r="I751" i="2"/>
  <c r="AB751" i="2"/>
  <c r="AA769" i="2"/>
  <c r="AD745" i="2"/>
  <c r="AD766" i="2"/>
  <c r="AD761" i="2"/>
  <c r="AD774" i="2"/>
  <c r="AB769" i="2"/>
  <c r="AF769" i="2" s="1"/>
  <c r="H2310" i="1" s="1"/>
  <c r="O775" i="2"/>
  <c r="AC775" i="2"/>
  <c r="AD750" i="2"/>
  <c r="AD767" i="2"/>
  <c r="I746" i="2"/>
  <c r="AB746" i="2"/>
  <c r="O755" i="2"/>
  <c r="AC755" i="2"/>
  <c r="AB749" i="2"/>
  <c r="U769" i="2"/>
  <c r="AD769" i="2"/>
  <c r="AB773" i="2"/>
  <c r="AF773" i="2" s="1"/>
  <c r="H2670" i="1" s="1"/>
  <c r="AC765" i="2"/>
  <c r="AF765" i="2" s="1"/>
  <c r="H1950" i="1" s="1"/>
  <c r="U759" i="2"/>
  <c r="AD759" i="2"/>
  <c r="AF759" i="2" s="1"/>
  <c r="H1410" i="1" s="1"/>
  <c r="U744" i="2"/>
  <c r="AD744" i="2"/>
  <c r="AF744" i="2" s="1"/>
  <c r="AC757" i="2"/>
  <c r="AB748" i="2"/>
  <c r="AA690" i="2"/>
  <c r="AD703" i="2"/>
  <c r="AD705" i="2"/>
  <c r="AB679" i="2"/>
  <c r="AD693" i="2"/>
  <c r="O680" i="2"/>
  <c r="AC680" i="2"/>
  <c r="AF680" i="2" s="1"/>
  <c r="H329" i="1" s="1"/>
  <c r="AD688" i="2"/>
  <c r="U688" i="2"/>
  <c r="AB678" i="2"/>
  <c r="AF678" i="2" s="1"/>
  <c r="H149" i="1" s="1"/>
  <c r="AC677" i="2"/>
  <c r="AA706" i="2"/>
  <c r="AB708" i="2"/>
  <c r="U704" i="2"/>
  <c r="AD704" i="2"/>
  <c r="AC702" i="2"/>
  <c r="AB709" i="2"/>
  <c r="U696" i="2"/>
  <c r="AD696" i="2"/>
  <c r="AB684" i="2"/>
  <c r="AD695" i="2"/>
  <c r="O687" i="2"/>
  <c r="AC687" i="2"/>
  <c r="O681" i="2"/>
  <c r="AC681" i="2"/>
  <c r="AD684" i="2"/>
  <c r="AB702" i="2"/>
  <c r="AB705" i="2"/>
  <c r="AB694" i="2"/>
  <c r="AD681" i="2"/>
  <c r="AC703" i="2"/>
  <c r="AF703" i="2" s="1"/>
  <c r="H2399" i="1" s="1"/>
  <c r="AA698" i="2"/>
  <c r="AC693" i="2"/>
  <c r="O686" i="2"/>
  <c r="AC686" i="2"/>
  <c r="AF686" i="2" s="1"/>
  <c r="H869" i="1" s="1"/>
  <c r="AC678" i="2"/>
  <c r="AC694" i="2"/>
  <c r="AD614" i="2"/>
  <c r="AB622" i="2"/>
  <c r="AB627" i="2"/>
  <c r="AF627" i="2" s="1"/>
  <c r="H1585" i="1" s="1"/>
  <c r="O640" i="2"/>
  <c r="AC640" i="2"/>
  <c r="AB621" i="2"/>
  <c r="AD623" i="2"/>
  <c r="AB610" i="2"/>
  <c r="AA627" i="2"/>
  <c r="AB635" i="2"/>
  <c r="AF635" i="2" s="1"/>
  <c r="H2305" i="1" s="1"/>
  <c r="AC622" i="2"/>
  <c r="AD617" i="2"/>
  <c r="AC632" i="2"/>
  <c r="AF632" i="2" s="1"/>
  <c r="H2035" i="1" s="1"/>
  <c r="U642" i="2"/>
  <c r="AD642" i="2"/>
  <c r="AF642" i="2" s="1"/>
  <c r="H2935" i="1" s="1"/>
  <c r="AD625" i="2"/>
  <c r="U625" i="2"/>
  <c r="AB629" i="2"/>
  <c r="I617" i="2"/>
  <c r="AB617" i="2"/>
  <c r="AD622" i="2"/>
  <c r="O641" i="2"/>
  <c r="AC641" i="2"/>
  <c r="AC619" i="2"/>
  <c r="U634" i="2"/>
  <c r="AD634" i="2"/>
  <c r="AD632" i="2"/>
  <c r="AC615" i="2"/>
  <c r="AF615" i="2" s="1"/>
  <c r="H505" i="1" s="1"/>
  <c r="I639" i="2"/>
  <c r="AB639" i="2"/>
  <c r="AA618" i="2"/>
  <c r="AD610" i="2"/>
  <c r="AB614" i="2"/>
  <c r="AD616" i="2"/>
  <c r="AD641" i="2"/>
  <c r="AD633" i="2"/>
  <c r="AB631" i="2"/>
  <c r="U626" i="2"/>
  <c r="AD626" i="2"/>
  <c r="AB613" i="2"/>
  <c r="AB637" i="2"/>
  <c r="AF637" i="2" s="1"/>
  <c r="H2485" i="1" s="1"/>
  <c r="AB618" i="2"/>
  <c r="AA635" i="2"/>
  <c r="AB638" i="2"/>
  <c r="AB633" i="2"/>
  <c r="AC630" i="2"/>
  <c r="AC623" i="2"/>
  <c r="AF623" i="2" s="1"/>
  <c r="H1225" i="1" s="1"/>
  <c r="AD570" i="2"/>
  <c r="U570" i="2"/>
  <c r="U559" i="2"/>
  <c r="AD559" i="2"/>
  <c r="AB574" i="2"/>
  <c r="AF574" i="2" s="1"/>
  <c r="H2840" i="1" s="1"/>
  <c r="AB566" i="2"/>
  <c r="U567" i="2"/>
  <c r="AD567" i="2"/>
  <c r="I556" i="2"/>
  <c r="AB556" i="2"/>
  <c r="AB551" i="2"/>
  <c r="U575" i="2"/>
  <c r="AD575" i="2"/>
  <c r="AF575" i="2" s="1"/>
  <c r="H2930" i="1" s="1"/>
  <c r="U562" i="2"/>
  <c r="AD562" i="2"/>
  <c r="O574" i="2"/>
  <c r="AC574" i="2"/>
  <c r="O566" i="2"/>
  <c r="AC566" i="2"/>
  <c r="AA552" i="2"/>
  <c r="U555" i="2"/>
  <c r="AD555" i="2"/>
  <c r="AD543" i="2"/>
  <c r="AC556" i="2"/>
  <c r="AB543" i="2"/>
  <c r="AC550" i="2"/>
  <c r="O550" i="2"/>
  <c r="AB546" i="2"/>
  <c r="AD551" i="2"/>
  <c r="AA568" i="2"/>
  <c r="O560" i="2"/>
  <c r="AC560" i="2"/>
  <c r="AB560" i="2"/>
  <c r="AF560" i="2" s="1"/>
  <c r="H1580" i="1" s="1"/>
  <c r="I560" i="2"/>
  <c r="I547" i="2"/>
  <c r="AB547" i="2"/>
  <c r="AA564" i="2"/>
  <c r="O568" i="2"/>
  <c r="AC568" i="2"/>
  <c r="AA548" i="2"/>
  <c r="AC543" i="2"/>
  <c r="AB570" i="2"/>
  <c r="AB572" i="2"/>
  <c r="AD556" i="2"/>
  <c r="AB562" i="2"/>
  <c r="AD558" i="2"/>
  <c r="AB563" i="2"/>
  <c r="I568" i="2"/>
  <c r="AB568" i="2"/>
  <c r="AC572" i="2"/>
  <c r="AD546" i="2"/>
  <c r="AC544" i="2"/>
  <c r="AC503" i="2"/>
  <c r="AB503" i="2"/>
  <c r="AC497" i="2"/>
  <c r="O479" i="2"/>
  <c r="AC479" i="2"/>
  <c r="AF493" i="2"/>
  <c r="H1576" i="1" s="1"/>
  <c r="AC477" i="2"/>
  <c r="U499" i="2"/>
  <c r="AD499" i="2"/>
  <c r="AC490" i="2"/>
  <c r="AA491" i="2"/>
  <c r="AA501" i="2"/>
  <c r="AD497" i="2"/>
  <c r="I491" i="2"/>
  <c r="AF491" i="2"/>
  <c r="H1396" i="1" s="1"/>
  <c r="I488" i="2"/>
  <c r="AF477" i="2"/>
  <c r="H136" i="1" s="1"/>
  <c r="AC495" i="2"/>
  <c r="I499" i="2"/>
  <c r="AB499" i="2"/>
  <c r="U490" i="2"/>
  <c r="AD490" i="2"/>
  <c r="AD505" i="2"/>
  <c r="AC488" i="2"/>
  <c r="AD506" i="2"/>
  <c r="O498" i="2"/>
  <c r="AC498" i="2"/>
  <c r="AC481" i="2"/>
  <c r="AA493" i="2"/>
  <c r="O506" i="2"/>
  <c r="AC506" i="2"/>
  <c r="AF506" i="2" s="1"/>
  <c r="H2746" i="1" s="1"/>
  <c r="AB501" i="2"/>
  <c r="AC480" i="2"/>
  <c r="AD498" i="2"/>
  <c r="I505" i="2"/>
  <c r="AB505" i="2"/>
  <c r="AD483" i="2"/>
  <c r="AF483" i="2" s="1"/>
  <c r="H676" i="1" s="1"/>
  <c r="AD485" i="2"/>
  <c r="U507" i="2"/>
  <c r="AD507" i="2"/>
  <c r="AC489" i="2"/>
  <c r="AD504" i="2"/>
  <c r="AD487" i="2"/>
  <c r="AD481" i="2"/>
  <c r="AC416" i="2"/>
  <c r="AB428" i="2"/>
  <c r="AD414" i="2"/>
  <c r="AD422" i="2"/>
  <c r="U422" i="2"/>
  <c r="AD418" i="2"/>
  <c r="AC428" i="2"/>
  <c r="AC430" i="2"/>
  <c r="AD424" i="2"/>
  <c r="AC426" i="2"/>
  <c r="O426" i="2"/>
  <c r="AD436" i="2"/>
  <c r="AD411" i="2"/>
  <c r="O410" i="2"/>
  <c r="AC410" i="2"/>
  <c r="AB413" i="2"/>
  <c r="AC434" i="2"/>
  <c r="O434" i="2"/>
  <c r="AC436" i="2"/>
  <c r="AC437" i="2"/>
  <c r="AB418" i="2"/>
  <c r="AD428" i="2"/>
  <c r="AD430" i="2"/>
  <c r="AC424" i="2"/>
  <c r="AD419" i="2"/>
  <c r="AC421" i="2"/>
  <c r="AB426" i="2"/>
  <c r="AD437" i="2"/>
  <c r="AC438" i="2"/>
  <c r="AF438" i="2" s="1"/>
  <c r="H2651" i="1" s="1"/>
  <c r="AD416" i="2"/>
  <c r="AB427" i="2"/>
  <c r="I421" i="2"/>
  <c r="AB421" i="2"/>
  <c r="AB419" i="2"/>
  <c r="AA367" i="2"/>
  <c r="AB351" i="2"/>
  <c r="AD370" i="2"/>
  <c r="AC362" i="2"/>
  <c r="AB359" i="2"/>
  <c r="I354" i="2"/>
  <c r="AB354" i="2"/>
  <c r="AB345" i="2"/>
  <c r="AB363" i="2"/>
  <c r="AC373" i="2"/>
  <c r="AB361" i="2"/>
  <c r="AD369" i="2"/>
  <c r="AC363" i="2"/>
  <c r="AA353" i="2"/>
  <c r="O345" i="2"/>
  <c r="AC345" i="2"/>
  <c r="AD371" i="2"/>
  <c r="AF371" i="2" s="1"/>
  <c r="H2647" i="1" s="1"/>
  <c r="AD346" i="2"/>
  <c r="AC367" i="2"/>
  <c r="O367" i="2"/>
  <c r="AB367" i="2"/>
  <c r="AD345" i="2"/>
  <c r="AD354" i="2"/>
  <c r="AD363" i="2"/>
  <c r="AC347" i="2"/>
  <c r="O347" i="2"/>
  <c r="U365" i="2"/>
  <c r="AD365" i="2"/>
  <c r="AD357" i="2"/>
  <c r="U357" i="2"/>
  <c r="AA345" i="2"/>
  <c r="O351" i="2"/>
  <c r="AC351" i="2"/>
  <c r="AD347" i="2"/>
  <c r="AB373" i="2"/>
  <c r="O359" i="2"/>
  <c r="AC359" i="2"/>
  <c r="AF359" i="2" s="1"/>
  <c r="H1567" i="1" s="1"/>
  <c r="O355" i="2"/>
  <c r="AC355" i="2"/>
  <c r="AD349" i="2"/>
  <c r="U349" i="2"/>
  <c r="O343" i="2"/>
  <c r="AC343" i="2"/>
  <c r="AB346" i="2"/>
  <c r="AB369" i="2"/>
  <c r="AD361" i="2"/>
  <c r="AA351" i="2"/>
  <c r="AC370" i="2"/>
  <c r="AA359" i="2"/>
  <c r="AD343" i="2"/>
  <c r="AB301" i="2"/>
  <c r="U297" i="2"/>
  <c r="AD297" i="2"/>
  <c r="AB304" i="2"/>
  <c r="AD281" i="2"/>
  <c r="AC287" i="2"/>
  <c r="U278" i="2"/>
  <c r="AD278" i="2"/>
  <c r="AC303" i="2"/>
  <c r="AB279" i="2"/>
  <c r="O304" i="2"/>
  <c r="AC304" i="2"/>
  <c r="AD283" i="2"/>
  <c r="AB298" i="2"/>
  <c r="AC283" i="2"/>
  <c r="AD306" i="2"/>
  <c r="AB302" i="2"/>
  <c r="AB287" i="2"/>
  <c r="U294" i="2"/>
  <c r="AD294" i="2"/>
  <c r="U286" i="2"/>
  <c r="AD286" i="2"/>
  <c r="AC295" i="2"/>
  <c r="AF295" i="2" s="1"/>
  <c r="H1832" i="1" s="1"/>
  <c r="AB290" i="2"/>
  <c r="AD298" i="2"/>
  <c r="AA282" i="2"/>
  <c r="U305" i="2"/>
  <c r="AD305" i="2"/>
  <c r="U289" i="2"/>
  <c r="AD289" i="2"/>
  <c r="AD302" i="2"/>
  <c r="O296" i="2"/>
  <c r="AC296" i="2"/>
  <c r="AB294" i="2"/>
  <c r="AD280" i="2"/>
  <c r="AF280" i="2" s="1"/>
  <c r="H482" i="1" s="1"/>
  <c r="U280" i="2"/>
  <c r="AD275" i="2"/>
  <c r="AB291" i="2"/>
  <c r="AC279" i="2"/>
  <c r="AB282" i="2"/>
  <c r="AA298" i="2"/>
  <c r="O238" i="2"/>
  <c r="AC238" i="2"/>
  <c r="I231" i="2"/>
  <c r="AB231" i="2"/>
  <c r="AB217" i="2"/>
  <c r="AF217" i="2" s="1"/>
  <c r="H838" i="1" s="1"/>
  <c r="AB225" i="2"/>
  <c r="AF225" i="2" s="1"/>
  <c r="H1558" i="1" s="1"/>
  <c r="AB209" i="2"/>
  <c r="AB227" i="2"/>
  <c r="O211" i="2"/>
  <c r="AC211" i="2"/>
  <c r="AF211" i="2" s="1"/>
  <c r="AD235" i="2"/>
  <c r="AB233" i="2"/>
  <c r="AD228" i="2"/>
  <c r="AC227" i="2"/>
  <c r="U221" i="2"/>
  <c r="AD221" i="2"/>
  <c r="O237" i="2"/>
  <c r="AC237" i="2"/>
  <c r="I239" i="2"/>
  <c r="AB239" i="2"/>
  <c r="AD222" i="2"/>
  <c r="AF222" i="2" s="1"/>
  <c r="H1288" i="1" s="1"/>
  <c r="AC214" i="2"/>
  <c r="AB234" i="2"/>
  <c r="AB208" i="2"/>
  <c r="AF208" i="2" s="1"/>
  <c r="AD210" i="2"/>
  <c r="U210" i="2"/>
  <c r="AD209" i="2"/>
  <c r="AB219" i="2"/>
  <c r="AC239" i="2"/>
  <c r="AD215" i="2"/>
  <c r="I223" i="2"/>
  <c r="AB223" i="2"/>
  <c r="AF223" i="2" s="1"/>
  <c r="H1378" i="1" s="1"/>
  <c r="AB226" i="2"/>
  <c r="AC236" i="2"/>
  <c r="U213" i="2"/>
  <c r="AD213" i="2"/>
  <c r="O212" i="2"/>
  <c r="AC212" i="2"/>
  <c r="AF212" i="2" s="1"/>
  <c r="H388" i="1" s="1"/>
  <c r="AC219" i="2"/>
  <c r="AC220" i="2"/>
  <c r="U239" i="2"/>
  <c r="AD239" i="2"/>
  <c r="AB229" i="2"/>
  <c r="AB163" i="2"/>
  <c r="AF163" i="2" s="1"/>
  <c r="H2003" i="1" s="1"/>
  <c r="I163" i="2"/>
  <c r="O141" i="2"/>
  <c r="AC141" i="2"/>
  <c r="AF141" i="2" s="1"/>
  <c r="AC153" i="2"/>
  <c r="AF153" i="2" s="1"/>
  <c r="H1103" i="1" s="1"/>
  <c r="AC164" i="2"/>
  <c r="AC161" i="2"/>
  <c r="AD168" i="2"/>
  <c r="I155" i="2"/>
  <c r="AB155" i="2"/>
  <c r="AD161" i="2"/>
  <c r="AC154" i="2"/>
  <c r="AD172" i="2"/>
  <c r="AD144" i="2"/>
  <c r="AF144" i="2" s="1"/>
  <c r="AB167" i="2"/>
  <c r="AC152" i="2"/>
  <c r="AC157" i="2"/>
  <c r="AD152" i="2"/>
  <c r="AD164" i="2"/>
  <c r="AC142" i="2"/>
  <c r="AD156" i="2"/>
  <c r="AC173" i="2"/>
  <c r="AF173" i="2" s="1"/>
  <c r="H2903" i="1" s="1"/>
  <c r="AC148" i="2"/>
  <c r="AB160" i="2"/>
  <c r="AF160" i="2" s="1"/>
  <c r="H1733" i="1" s="1"/>
  <c r="AB164" i="2"/>
  <c r="AB156" i="2"/>
  <c r="I171" i="2"/>
  <c r="AB171" i="2"/>
  <c r="I146" i="2"/>
  <c r="AB146" i="2"/>
  <c r="U148" i="2"/>
  <c r="AD148" i="2"/>
  <c r="AC160" i="2"/>
  <c r="U106" i="2"/>
  <c r="AD106" i="2"/>
  <c r="I98" i="2"/>
  <c r="AB98" i="2"/>
  <c r="AF98" i="2" s="1"/>
  <c r="H2178" i="1" s="1"/>
  <c r="AA86" i="2"/>
  <c r="O105" i="2"/>
  <c r="AC105" i="2"/>
  <c r="AC79" i="2"/>
  <c r="AB100" i="2"/>
  <c r="O74" i="2"/>
  <c r="AC74" i="2"/>
  <c r="O81" i="2"/>
  <c r="AC81" i="2"/>
  <c r="AC102" i="2"/>
  <c r="AB92" i="2"/>
  <c r="AD79" i="2"/>
  <c r="AB94" i="2"/>
  <c r="AC98" i="2"/>
  <c r="O98" i="2"/>
  <c r="AB101" i="2"/>
  <c r="AA100" i="2"/>
  <c r="O89" i="2"/>
  <c r="AC89" i="2"/>
  <c r="AD104" i="2"/>
  <c r="AD90" i="2"/>
  <c r="AF90" i="2" s="1"/>
  <c r="H1458" i="1" s="1"/>
  <c r="AD89" i="2"/>
  <c r="AC87" i="2"/>
  <c r="AB86" i="2"/>
  <c r="AF86" i="2" s="1"/>
  <c r="H1098" i="1" s="1"/>
  <c r="AB78" i="2"/>
  <c r="AF78" i="2" s="1"/>
  <c r="H378" i="1" s="1"/>
  <c r="AC94" i="2"/>
  <c r="AC88" i="2"/>
  <c r="AA82" i="2"/>
  <c r="AD80" i="2"/>
  <c r="AD96" i="2"/>
  <c r="AB105" i="2"/>
  <c r="I89" i="2"/>
  <c r="AB89" i="2"/>
  <c r="AF89" i="2" s="1"/>
  <c r="H1368" i="1" s="1"/>
  <c r="AB93" i="2"/>
  <c r="I81" i="2"/>
  <c r="AB81" i="2"/>
  <c r="AD81" i="2"/>
  <c r="AD87" i="2"/>
  <c r="AD94" i="2"/>
  <c r="AA90" i="2"/>
  <c r="AA78" i="2"/>
  <c r="AD98" i="2"/>
  <c r="V258" i="2" l="1"/>
  <c r="V459" i="2"/>
  <c r="V259" i="2"/>
  <c r="V460" i="2"/>
  <c r="D325" i="2"/>
  <c r="V458" i="2"/>
  <c r="V457" i="2"/>
  <c r="V256" i="2"/>
  <c r="X257" i="2" s="1"/>
  <c r="V257" i="2"/>
  <c r="D727" i="2"/>
  <c r="AG348" i="2"/>
  <c r="AF745" i="2"/>
  <c r="H150" i="1" s="1"/>
  <c r="AF772" i="2"/>
  <c r="H2580" i="1" s="1"/>
  <c r="AF755" i="2"/>
  <c r="H1050" i="1" s="1"/>
  <c r="AF763" i="2"/>
  <c r="H1770" i="1" s="1"/>
  <c r="AF771" i="2"/>
  <c r="H2490" i="1" s="1"/>
  <c r="AF748" i="2"/>
  <c r="H420" i="1" s="1"/>
  <c r="AF688" i="2"/>
  <c r="H1049" i="1" s="1"/>
  <c r="AF699" i="2"/>
  <c r="H2039" i="1" s="1"/>
  <c r="AF610" i="2"/>
  <c r="AF624" i="2"/>
  <c r="H1315" i="1" s="1"/>
  <c r="P593" i="2"/>
  <c r="AF566" i="2"/>
  <c r="H2120" i="1" s="1"/>
  <c r="AF490" i="2"/>
  <c r="H1306" i="1" s="1"/>
  <c r="AF499" i="2"/>
  <c r="H2116" i="1" s="1"/>
  <c r="AG350" i="2"/>
  <c r="AF418" i="2"/>
  <c r="H851" i="1" s="1"/>
  <c r="P457" i="2"/>
  <c r="AF440" i="2"/>
  <c r="H2831" i="1" s="1"/>
  <c r="AF419" i="2"/>
  <c r="H941" i="1" s="1"/>
  <c r="AF426" i="2"/>
  <c r="H1571" i="1" s="1"/>
  <c r="AF411" i="2"/>
  <c r="H221" i="1" s="1"/>
  <c r="AF343" i="2"/>
  <c r="H127" i="1" s="1"/>
  <c r="P393" i="2"/>
  <c r="AF347" i="2"/>
  <c r="H487" i="1" s="1"/>
  <c r="AF355" i="2"/>
  <c r="H1207" i="1" s="1"/>
  <c r="AF365" i="2"/>
  <c r="H2107" i="1" s="1"/>
  <c r="AF372" i="2"/>
  <c r="AG372" i="2" s="1"/>
  <c r="AF344" i="2"/>
  <c r="H217" i="1" s="1"/>
  <c r="AF276" i="2"/>
  <c r="AG276" i="2" s="1"/>
  <c r="AF287" i="2"/>
  <c r="H1112" i="1" s="1"/>
  <c r="AF228" i="2"/>
  <c r="H1828" i="1" s="1"/>
  <c r="AF85" i="2"/>
  <c r="AG85" i="2" s="1"/>
  <c r="AF498" i="2"/>
  <c r="H2026" i="1" s="1"/>
  <c r="H3565" i="1"/>
  <c r="H3205" i="1"/>
  <c r="H3925" i="1"/>
  <c r="H3745" i="1"/>
  <c r="H3385" i="1"/>
  <c r="H3025" i="1"/>
  <c r="H4015" i="1"/>
  <c r="H3835" i="1"/>
  <c r="H3655" i="1"/>
  <c r="H3475" i="1"/>
  <c r="H3295" i="1"/>
  <c r="H3115" i="1"/>
  <c r="H3888" i="1"/>
  <c r="H3708" i="1"/>
  <c r="H3528" i="1"/>
  <c r="H3348" i="1"/>
  <c r="H3168" i="1"/>
  <c r="H2988" i="1"/>
  <c r="H3978" i="1"/>
  <c r="H3798" i="1"/>
  <c r="H3618" i="1"/>
  <c r="H3438" i="1"/>
  <c r="H3258" i="1"/>
  <c r="H3078" i="1"/>
  <c r="H3911" i="1"/>
  <c r="H3731" i="1"/>
  <c r="H3551" i="1"/>
  <c r="H3371" i="1"/>
  <c r="H3191" i="1"/>
  <c r="H3011" i="1"/>
  <c r="H4001" i="1"/>
  <c r="H3821" i="1"/>
  <c r="H3641" i="1"/>
  <c r="H3461" i="1"/>
  <c r="H3281" i="1"/>
  <c r="H3101" i="1"/>
  <c r="H3727" i="1"/>
  <c r="H3367" i="1"/>
  <c r="H3007" i="1"/>
  <c r="H3907" i="1"/>
  <c r="H3547" i="1"/>
  <c r="H3187" i="1"/>
  <c r="H3997" i="1"/>
  <c r="H3817" i="1"/>
  <c r="H3637" i="1"/>
  <c r="H3457" i="1"/>
  <c r="H3277" i="1"/>
  <c r="H3097" i="1"/>
  <c r="H4010" i="1"/>
  <c r="H3830" i="1"/>
  <c r="H3650" i="1"/>
  <c r="H3470" i="1"/>
  <c r="H3290" i="1"/>
  <c r="H3110" i="1"/>
  <c r="H3200" i="1"/>
  <c r="H3020" i="1"/>
  <c r="H3920" i="1"/>
  <c r="H3740" i="1"/>
  <c r="H3560" i="1"/>
  <c r="H3380" i="1"/>
  <c r="H3893" i="1"/>
  <c r="H3533" i="1"/>
  <c r="H3173" i="1"/>
  <c r="H3713" i="1"/>
  <c r="H3353" i="1"/>
  <c r="H2993" i="1"/>
  <c r="H3983" i="1"/>
  <c r="H3803" i="1"/>
  <c r="H3623" i="1"/>
  <c r="H3443" i="1"/>
  <c r="H3263" i="1"/>
  <c r="H3083" i="1"/>
  <c r="AG441" i="2"/>
  <c r="H2921" i="1"/>
  <c r="AG842" i="2"/>
  <c r="C2857" i="1"/>
  <c r="AG573" i="2"/>
  <c r="H2750" i="1"/>
  <c r="AG706" i="2"/>
  <c r="H2669" i="1"/>
  <c r="AG838" i="2"/>
  <c r="C2497" i="1"/>
  <c r="AG368" i="2"/>
  <c r="H2377" i="1"/>
  <c r="AG435" i="2"/>
  <c r="H2381" i="1"/>
  <c r="AG636" i="2"/>
  <c r="H2395" i="1"/>
  <c r="AG166" i="2"/>
  <c r="H2273" i="1"/>
  <c r="AG232" i="2"/>
  <c r="H2188" i="1"/>
  <c r="AG433" i="2"/>
  <c r="H2201" i="1"/>
  <c r="AG299" i="2"/>
  <c r="H2192" i="1"/>
  <c r="AG768" i="2"/>
  <c r="H2220" i="1"/>
  <c r="AG700" i="2"/>
  <c r="H2129" i="1"/>
  <c r="AG834" i="2"/>
  <c r="C2137" i="1"/>
  <c r="AG431" i="2"/>
  <c r="H2021" i="1"/>
  <c r="AG95" i="2"/>
  <c r="H1908" i="1"/>
  <c r="AG832" i="2"/>
  <c r="C1957" i="1"/>
  <c r="AG162" i="2"/>
  <c r="H1913" i="1"/>
  <c r="AG697" i="2"/>
  <c r="H1859" i="1"/>
  <c r="AG831" i="2"/>
  <c r="C1867" i="1"/>
  <c r="AG360" i="2"/>
  <c r="H1657" i="1"/>
  <c r="AG494" i="2"/>
  <c r="H1666" i="1"/>
  <c r="AG628" i="2"/>
  <c r="H1675" i="1"/>
  <c r="AG358" i="2"/>
  <c r="H1477" i="1"/>
  <c r="AG224" i="2"/>
  <c r="H1468" i="1"/>
  <c r="AG758" i="2"/>
  <c r="H1320" i="1"/>
  <c r="AG356" i="2"/>
  <c r="H1297" i="1"/>
  <c r="AG824" i="2"/>
  <c r="C1237" i="1"/>
  <c r="AG690" i="2"/>
  <c r="H1229" i="1"/>
  <c r="AG822" i="2"/>
  <c r="C1057" i="1"/>
  <c r="AG620" i="2"/>
  <c r="H955" i="1"/>
  <c r="AG352" i="2"/>
  <c r="H937" i="1"/>
  <c r="AG553" i="2"/>
  <c r="H950" i="1"/>
  <c r="AG754" i="2"/>
  <c r="H960" i="1"/>
  <c r="AG83" i="2"/>
  <c r="H828" i="1"/>
  <c r="AG552" i="2"/>
  <c r="H860" i="1"/>
  <c r="AG820" i="2"/>
  <c r="C877" i="1"/>
  <c r="AG753" i="2"/>
  <c r="H870" i="1"/>
  <c r="AG82" i="2"/>
  <c r="H738" i="1"/>
  <c r="AG818" i="2"/>
  <c r="C697" i="1"/>
  <c r="AG683" i="2"/>
  <c r="H599" i="1"/>
  <c r="AG549" i="2"/>
  <c r="H590" i="1"/>
  <c r="AG548" i="2"/>
  <c r="H500" i="1"/>
  <c r="AG816" i="2"/>
  <c r="C517" i="1"/>
  <c r="AG682" i="2"/>
  <c r="H509" i="1"/>
  <c r="AG144" i="2"/>
  <c r="H293" i="1"/>
  <c r="AG211" i="2"/>
  <c r="H298" i="1"/>
  <c r="AG612" i="2"/>
  <c r="H235" i="1"/>
  <c r="AG76" i="2"/>
  <c r="H198" i="1"/>
  <c r="AG545" i="2"/>
  <c r="H230" i="1"/>
  <c r="AG143" i="2"/>
  <c r="H203" i="1"/>
  <c r="AG611" i="2"/>
  <c r="H145" i="1"/>
  <c r="AG812" i="2"/>
  <c r="C157" i="1"/>
  <c r="AF478" i="2"/>
  <c r="AF489" i="2"/>
  <c r="AF501" i="2"/>
  <c r="H2296" i="1" s="1"/>
  <c r="V192" i="2"/>
  <c r="AG476" i="2"/>
  <c r="AG342" i="2"/>
  <c r="V795" i="2"/>
  <c r="AF689" i="2"/>
  <c r="AF693" i="2"/>
  <c r="AF701" i="2"/>
  <c r="AF617" i="2"/>
  <c r="AF614" i="2"/>
  <c r="AF774" i="2"/>
  <c r="AF761" i="2"/>
  <c r="AF767" i="2"/>
  <c r="AF770" i="2"/>
  <c r="AF750" i="2"/>
  <c r="AF776" i="2"/>
  <c r="AF698" i="2"/>
  <c r="AF696" i="2"/>
  <c r="AF704" i="2"/>
  <c r="AF687" i="2"/>
  <c r="AF705" i="2"/>
  <c r="AF641" i="2"/>
  <c r="AG642" i="2"/>
  <c r="AF633" i="2"/>
  <c r="AF634" i="2"/>
  <c r="AF625" i="2"/>
  <c r="AF626" i="2"/>
  <c r="AF616" i="2"/>
  <c r="AF757" i="2"/>
  <c r="AF762" i="2"/>
  <c r="AF775" i="2"/>
  <c r="AF747" i="2"/>
  <c r="AF766" i="2"/>
  <c r="AF760" i="2"/>
  <c r="AF692" i="2"/>
  <c r="AF685" i="2"/>
  <c r="AF681" i="2"/>
  <c r="AF677" i="2"/>
  <c r="AF694" i="2"/>
  <c r="AG680" i="2"/>
  <c r="AG686" i="2"/>
  <c r="AF702" i="2"/>
  <c r="J726" i="2"/>
  <c r="AF630" i="2"/>
  <c r="AF631" i="2"/>
  <c r="J660" i="2"/>
  <c r="AF619" i="2"/>
  <c r="AF640" i="2"/>
  <c r="AF622" i="2"/>
  <c r="AG615" i="2"/>
  <c r="AF749" i="2"/>
  <c r="AF746" i="2"/>
  <c r="AG763" i="2"/>
  <c r="AF764" i="2"/>
  <c r="AF751" i="2"/>
  <c r="AF679" i="2"/>
  <c r="AF707" i="2"/>
  <c r="AF709" i="2"/>
  <c r="AF684" i="2"/>
  <c r="AF708" i="2"/>
  <c r="AF629" i="2"/>
  <c r="AF613" i="2"/>
  <c r="AF639" i="2"/>
  <c r="AF621" i="2"/>
  <c r="AF638" i="2"/>
  <c r="AF618" i="2"/>
  <c r="AF421" i="2"/>
  <c r="AF422" i="2"/>
  <c r="AF414" i="2"/>
  <c r="V323" i="2"/>
  <c r="V190" i="2"/>
  <c r="AF430" i="2"/>
  <c r="AF423" i="2"/>
  <c r="AF425" i="2"/>
  <c r="AF439" i="2"/>
  <c r="AF412" i="2"/>
  <c r="AF282" i="2"/>
  <c r="AF278" i="2"/>
  <c r="AF307" i="2"/>
  <c r="AF572" i="2"/>
  <c r="J594" i="2"/>
  <c r="AF424" i="2"/>
  <c r="AF437" i="2"/>
  <c r="AF428" i="2"/>
  <c r="AF420" i="2"/>
  <c r="AF410" i="2"/>
  <c r="AF436" i="2"/>
  <c r="AF434" i="2"/>
  <c r="AF417" i="2"/>
  <c r="AF409" i="2"/>
  <c r="AF416" i="2"/>
  <c r="J324" i="2"/>
  <c r="AF285" i="2"/>
  <c r="J325" i="2"/>
  <c r="AF298" i="2"/>
  <c r="AF415" i="2"/>
  <c r="AF427" i="2"/>
  <c r="AF432" i="2"/>
  <c r="AF413" i="2"/>
  <c r="AF105" i="2"/>
  <c r="AF80" i="2"/>
  <c r="V524" i="2"/>
  <c r="AF373" i="2"/>
  <c r="AF221" i="2"/>
  <c r="AF500" i="2"/>
  <c r="AF482" i="2"/>
  <c r="AF481" i="2"/>
  <c r="AF495" i="2"/>
  <c r="AF479" i="2"/>
  <c r="AF487" i="2"/>
  <c r="AF508" i="2"/>
  <c r="AF504" i="2"/>
  <c r="AF507" i="2"/>
  <c r="AF345" i="2"/>
  <c r="AF357" i="2"/>
  <c r="AF354" i="2"/>
  <c r="AF235" i="2"/>
  <c r="AF209" i="2"/>
  <c r="AF213" i="2"/>
  <c r="AF210" i="2"/>
  <c r="AF230" i="2"/>
  <c r="AF218" i="2"/>
  <c r="AF147" i="2"/>
  <c r="AF503" i="2"/>
  <c r="H2476" i="1" s="1"/>
  <c r="AF496" i="2"/>
  <c r="H1846" i="1" s="1"/>
  <c r="AF485" i="2"/>
  <c r="AF505" i="2"/>
  <c r="H2656" i="1" s="1"/>
  <c r="AF502" i="2"/>
  <c r="H2386" i="1" s="1"/>
  <c r="AF488" i="2"/>
  <c r="AF497" i="2"/>
  <c r="AF353" i="2"/>
  <c r="AF349" i="2"/>
  <c r="AF346" i="2"/>
  <c r="AF363" i="2"/>
  <c r="AF364" i="2"/>
  <c r="AF361" i="2"/>
  <c r="AF367" i="2"/>
  <c r="AF369" i="2"/>
  <c r="AF370" i="2"/>
  <c r="AF351" i="2"/>
  <c r="AF362" i="2"/>
  <c r="AF374" i="2"/>
  <c r="AF240" i="2"/>
  <c r="AF239" i="2"/>
  <c r="AG222" i="2"/>
  <c r="AF480" i="2"/>
  <c r="AF492" i="2"/>
  <c r="AF366" i="2"/>
  <c r="AF219" i="2"/>
  <c r="AF238" i="2"/>
  <c r="AG212" i="2"/>
  <c r="AF237" i="2"/>
  <c r="AF220" i="2"/>
  <c r="J258" i="2"/>
  <c r="AF215" i="2"/>
  <c r="AF214" i="2"/>
  <c r="AF227" i="2"/>
  <c r="AF236" i="2"/>
  <c r="AF229" i="2"/>
  <c r="AF234" i="2"/>
  <c r="AF216" i="2"/>
  <c r="AF226" i="2"/>
  <c r="AF233" i="2"/>
  <c r="AF231" i="2"/>
  <c r="AF550" i="2"/>
  <c r="AF558" i="2"/>
  <c r="AF546" i="2"/>
  <c r="AF551" i="2"/>
  <c r="AF568" i="2"/>
  <c r="AF556" i="2"/>
  <c r="P592" i="2"/>
  <c r="AF555" i="2"/>
  <c r="AF562" i="2"/>
  <c r="AG575" i="2"/>
  <c r="AF564" i="2"/>
  <c r="AF561" i="2"/>
  <c r="AF570" i="2"/>
  <c r="AF544" i="2"/>
  <c r="H140" i="1" s="1"/>
  <c r="AF567" i="2"/>
  <c r="AF557" i="2"/>
  <c r="J592" i="2"/>
  <c r="AF559" i="2"/>
  <c r="AF543" i="2"/>
  <c r="AF554" i="2"/>
  <c r="AF547" i="2"/>
  <c r="AF569" i="2"/>
  <c r="AF565" i="2"/>
  <c r="AF563" i="2"/>
  <c r="AF571" i="2"/>
  <c r="AF158" i="2"/>
  <c r="AF306" i="2"/>
  <c r="AF289" i="2"/>
  <c r="AF301" i="2"/>
  <c r="AF297" i="2"/>
  <c r="AF302" i="2"/>
  <c r="AF286" i="2"/>
  <c r="AF305" i="2"/>
  <c r="AF156" i="2"/>
  <c r="AF149" i="2"/>
  <c r="AF151" i="2"/>
  <c r="AF172" i="2"/>
  <c r="AF165" i="2"/>
  <c r="AF284" i="2"/>
  <c r="J326" i="2"/>
  <c r="AG295" i="2"/>
  <c r="AF288" i="2"/>
  <c r="AF283" i="2"/>
  <c r="AF296" i="2"/>
  <c r="AG280" i="2"/>
  <c r="AF303" i="2"/>
  <c r="AF304" i="2"/>
  <c r="AF281" i="2"/>
  <c r="AF293" i="2"/>
  <c r="AF154" i="2"/>
  <c r="AG173" i="2"/>
  <c r="AF152" i="2"/>
  <c r="AF142" i="2"/>
  <c r="AG142" i="2" s="1"/>
  <c r="AF157" i="2"/>
  <c r="AF168" i="2"/>
  <c r="AF161" i="2"/>
  <c r="AF148" i="2"/>
  <c r="AG169" i="2"/>
  <c r="AF170" i="2"/>
  <c r="AG153" i="2"/>
  <c r="AF159" i="2"/>
  <c r="AF275" i="2"/>
  <c r="AF294" i="2"/>
  <c r="AF277" i="2"/>
  <c r="AF292" i="2"/>
  <c r="AF291" i="2"/>
  <c r="AF290" i="2"/>
  <c r="AF279" i="2"/>
  <c r="AF164" i="2"/>
  <c r="AF145" i="2"/>
  <c r="D192" i="2"/>
  <c r="AF155" i="2"/>
  <c r="AF167" i="2"/>
  <c r="AF146" i="2"/>
  <c r="AF171" i="2"/>
  <c r="AF106" i="2"/>
  <c r="AF103" i="2"/>
  <c r="AF81" i="2"/>
  <c r="AF94" i="2"/>
  <c r="AF104" i="2"/>
  <c r="AF100" i="2"/>
  <c r="AF96" i="2"/>
  <c r="AF87" i="2"/>
  <c r="AF79" i="2"/>
  <c r="AF102" i="2"/>
  <c r="AF97" i="2"/>
  <c r="AF88" i="2"/>
  <c r="AG99" i="2"/>
  <c r="AF74" i="2"/>
  <c r="AF93" i="2"/>
  <c r="AF92" i="2"/>
  <c r="AF77" i="2"/>
  <c r="AF101" i="2"/>
  <c r="AF75" i="2"/>
  <c r="AG75" i="2" s="1"/>
  <c r="AF84" i="2"/>
  <c r="D868" i="2"/>
  <c r="D869" i="2"/>
  <c r="AG815" i="2"/>
  <c r="J725" i="2"/>
  <c r="AG91" i="2"/>
  <c r="D323" i="2"/>
  <c r="D460" i="2"/>
  <c r="AG623" i="2"/>
  <c r="AG773" i="2"/>
  <c r="D795" i="2"/>
  <c r="AG150" i="2"/>
  <c r="AG765" i="2"/>
  <c r="D259" i="2"/>
  <c r="D324" i="2"/>
  <c r="P591" i="2"/>
  <c r="D728" i="2"/>
  <c r="AG703" i="2"/>
  <c r="J727" i="2"/>
  <c r="AG484" i="2"/>
  <c r="AG217" i="2"/>
  <c r="D660" i="2"/>
  <c r="P727" i="2"/>
  <c r="P122" i="2"/>
  <c r="D661" i="2"/>
  <c r="D390" i="2"/>
  <c r="D524" i="2"/>
  <c r="D326" i="2"/>
  <c r="P256" i="2"/>
  <c r="J323" i="2"/>
  <c r="AG756" i="2"/>
  <c r="J256" i="2"/>
  <c r="AG429" i="2"/>
  <c r="AG225" i="2"/>
  <c r="J257" i="2"/>
  <c r="AG438" i="2"/>
  <c r="V527" i="2"/>
  <c r="P526" i="2"/>
  <c r="P594" i="2"/>
  <c r="V658" i="2"/>
  <c r="V660" i="2"/>
  <c r="D725" i="2"/>
  <c r="V189" i="2"/>
  <c r="AG90" i="2"/>
  <c r="AG160" i="2"/>
  <c r="AG163" i="2"/>
  <c r="AG223" i="2"/>
  <c r="D391" i="2"/>
  <c r="AG371" i="2"/>
  <c r="D392" i="2"/>
  <c r="V525" i="2"/>
  <c r="AG759" i="2"/>
  <c r="P323" i="2"/>
  <c r="P324" i="2"/>
  <c r="P524" i="2"/>
  <c r="D592" i="2"/>
  <c r="P728" i="2"/>
  <c r="V191" i="2"/>
  <c r="P460" i="2"/>
  <c r="P458" i="2"/>
  <c r="P459" i="2"/>
  <c r="P527" i="2"/>
  <c r="D593" i="2"/>
  <c r="V594" i="2"/>
  <c r="D658" i="2"/>
  <c r="J728" i="2"/>
  <c r="D726" i="2"/>
  <c r="V727" i="2"/>
  <c r="D258" i="2"/>
  <c r="J259" i="2"/>
  <c r="V326" i="2"/>
  <c r="V392" i="2"/>
  <c r="V393" i="2"/>
  <c r="X457" i="2"/>
  <c r="V526" i="2"/>
  <c r="J591" i="2"/>
  <c r="D659" i="2"/>
  <c r="AG748" i="2"/>
  <c r="D792" i="2"/>
  <c r="D257" i="2"/>
  <c r="V325" i="2"/>
  <c r="AG506" i="2"/>
  <c r="AG498" i="2"/>
  <c r="D526" i="2"/>
  <c r="V659" i="2"/>
  <c r="P658" i="2"/>
  <c r="J659" i="2"/>
  <c r="AG769" i="2"/>
  <c r="P125" i="2"/>
  <c r="AG141" i="2"/>
  <c r="P258" i="2"/>
  <c r="X259" i="2"/>
  <c r="D393" i="2"/>
  <c r="P392" i="2"/>
  <c r="AG483" i="2"/>
  <c r="AG491" i="2"/>
  <c r="J593" i="2"/>
  <c r="AG637" i="2"/>
  <c r="AG627" i="2"/>
  <c r="AG300" i="2"/>
  <c r="F859" i="2"/>
  <c r="R860" i="2"/>
  <c r="AG744" i="2"/>
  <c r="P792" i="2"/>
  <c r="P795" i="2"/>
  <c r="P794" i="2"/>
  <c r="P793" i="2"/>
  <c r="D793" i="2"/>
  <c r="J793" i="2"/>
  <c r="J792" i="2"/>
  <c r="J795" i="2"/>
  <c r="J794" i="2"/>
  <c r="V794" i="2"/>
  <c r="V793" i="2"/>
  <c r="D794" i="2"/>
  <c r="V792" i="2"/>
  <c r="P725" i="2"/>
  <c r="AG678" i="2"/>
  <c r="V726" i="2"/>
  <c r="P726" i="2"/>
  <c r="AG695" i="2"/>
  <c r="V725" i="2"/>
  <c r="V728" i="2"/>
  <c r="V661" i="2"/>
  <c r="J661" i="2"/>
  <c r="J658" i="2"/>
  <c r="P659" i="2"/>
  <c r="P660" i="2"/>
  <c r="P661" i="2"/>
  <c r="AG632" i="2"/>
  <c r="AG635" i="2"/>
  <c r="D594" i="2"/>
  <c r="AG574" i="2"/>
  <c r="V591" i="2"/>
  <c r="D591" i="2"/>
  <c r="V592" i="2"/>
  <c r="AG560" i="2"/>
  <c r="V593" i="2"/>
  <c r="J525" i="2"/>
  <c r="J524" i="2"/>
  <c r="J527" i="2"/>
  <c r="P525" i="2"/>
  <c r="D525" i="2"/>
  <c r="D527" i="2"/>
  <c r="J526" i="2"/>
  <c r="AG493" i="2"/>
  <c r="X459" i="2"/>
  <c r="J460" i="2"/>
  <c r="J458" i="2"/>
  <c r="J457" i="2"/>
  <c r="J459" i="2"/>
  <c r="D458" i="2"/>
  <c r="D457" i="2"/>
  <c r="X458" i="2"/>
  <c r="D459" i="2"/>
  <c r="X460" i="2"/>
  <c r="J391" i="2"/>
  <c r="J390" i="2"/>
  <c r="J392" i="2"/>
  <c r="J393" i="2"/>
  <c r="P391" i="2"/>
  <c r="V391" i="2"/>
  <c r="AG359" i="2"/>
  <c r="P390" i="2"/>
  <c r="V390" i="2"/>
  <c r="P325" i="2"/>
  <c r="P326" i="2"/>
  <c r="V324" i="2"/>
  <c r="AG208" i="2"/>
  <c r="D256" i="2"/>
  <c r="P257" i="2"/>
  <c r="X256" i="2"/>
  <c r="P259" i="2"/>
  <c r="J189" i="2"/>
  <c r="J192" i="2"/>
  <c r="J191" i="2"/>
  <c r="J190" i="2"/>
  <c r="P190" i="2"/>
  <c r="P192" i="2"/>
  <c r="P189" i="2"/>
  <c r="P191" i="2"/>
  <c r="D189" i="2"/>
  <c r="D191" i="2"/>
  <c r="D190" i="2"/>
  <c r="V125" i="2"/>
  <c r="V124" i="2"/>
  <c r="V123" i="2"/>
  <c r="V122" i="2"/>
  <c r="D122" i="2"/>
  <c r="D123" i="2"/>
  <c r="J123" i="2"/>
  <c r="J122" i="2"/>
  <c r="J125" i="2"/>
  <c r="J124" i="2"/>
  <c r="D125" i="2"/>
  <c r="AG78" i="2"/>
  <c r="D124" i="2"/>
  <c r="AG98" i="2"/>
  <c r="P123" i="2"/>
  <c r="AG86" i="2"/>
  <c r="AG89" i="2"/>
  <c r="P124" i="2"/>
  <c r="X258" i="2" l="1"/>
  <c r="AG745" i="2"/>
  <c r="AG566" i="2"/>
  <c r="AG440" i="2"/>
  <c r="AG411" i="2"/>
  <c r="AG490" i="2"/>
  <c r="AG624" i="2"/>
  <c r="AG772" i="2"/>
  <c r="AG419" i="2"/>
  <c r="AG755" i="2"/>
  <c r="H2737" i="1"/>
  <c r="H122" i="1"/>
  <c r="AG771" i="2"/>
  <c r="AG355" i="2"/>
  <c r="X524" i="2"/>
  <c r="L323" i="2"/>
  <c r="AG228" i="2"/>
  <c r="AG688" i="2"/>
  <c r="AG347" i="2"/>
  <c r="AG699" i="2"/>
  <c r="AG499" i="2"/>
  <c r="AG287" i="2"/>
  <c r="AG426" i="2"/>
  <c r="AG418" i="2"/>
  <c r="H1008" i="1"/>
  <c r="AG365" i="2"/>
  <c r="AG344" i="2"/>
  <c r="AG343" i="2"/>
  <c r="R592" i="2"/>
  <c r="H4020" i="1"/>
  <c r="H3840" i="1"/>
  <c r="H3660" i="1"/>
  <c r="H3480" i="1"/>
  <c r="H3300" i="1"/>
  <c r="H3120" i="1"/>
  <c r="H3930" i="1"/>
  <c r="H3570" i="1"/>
  <c r="H3390" i="1"/>
  <c r="H3210" i="1"/>
  <c r="H3030" i="1"/>
  <c r="H3750" i="1"/>
  <c r="H3178" i="1"/>
  <c r="H2998" i="1"/>
  <c r="H3898" i="1"/>
  <c r="H3718" i="1"/>
  <c r="H3538" i="1"/>
  <c r="H3358" i="1"/>
  <c r="H3988" i="1"/>
  <c r="H3808" i="1"/>
  <c r="H3628" i="1"/>
  <c r="H3448" i="1"/>
  <c r="H3268" i="1"/>
  <c r="H3088" i="1"/>
  <c r="H3916" i="1"/>
  <c r="H3556" i="1"/>
  <c r="H3196" i="1"/>
  <c r="H3466" i="1"/>
  <c r="H4006" i="1"/>
  <c r="H3646" i="1"/>
  <c r="H3286" i="1"/>
  <c r="H3376" i="1"/>
  <c r="H3736" i="1"/>
  <c r="H3016" i="1"/>
  <c r="H3826" i="1"/>
  <c r="H3106" i="1"/>
  <c r="H3929" i="1"/>
  <c r="H3749" i="1"/>
  <c r="H3569" i="1"/>
  <c r="H3389" i="1"/>
  <c r="H3209" i="1"/>
  <c r="H3029" i="1"/>
  <c r="H4019" i="1"/>
  <c r="H3839" i="1"/>
  <c r="H3659" i="1"/>
  <c r="H3479" i="1"/>
  <c r="H3299" i="1"/>
  <c r="H3119" i="1"/>
  <c r="H3992" i="1"/>
  <c r="H3812" i="1"/>
  <c r="H3632" i="1"/>
  <c r="H3452" i="1"/>
  <c r="H3272" i="1"/>
  <c r="H3092" i="1"/>
  <c r="H3902" i="1"/>
  <c r="H3722" i="1"/>
  <c r="H3542" i="1"/>
  <c r="H3362" i="1"/>
  <c r="H3002" i="1"/>
  <c r="H3182" i="1"/>
  <c r="R593" i="2"/>
  <c r="R591" i="2"/>
  <c r="X661" i="2"/>
  <c r="AG240" i="2"/>
  <c r="H2908" i="1"/>
  <c r="AG508" i="2"/>
  <c r="H2926" i="1"/>
  <c r="AG374" i="2"/>
  <c r="H2917" i="1"/>
  <c r="AG307" i="2"/>
  <c r="H2912" i="1"/>
  <c r="AG776" i="2"/>
  <c r="H2940" i="1"/>
  <c r="AG106" i="2"/>
  <c r="H2898" i="1"/>
  <c r="AG709" i="2"/>
  <c r="H2939" i="1"/>
  <c r="AG306" i="2"/>
  <c r="H2822" i="1"/>
  <c r="AG239" i="2"/>
  <c r="H2818" i="1"/>
  <c r="AG507" i="2"/>
  <c r="H2836" i="1"/>
  <c r="AG373" i="2"/>
  <c r="H2827" i="1"/>
  <c r="AG641" i="2"/>
  <c r="H2845" i="1"/>
  <c r="AG105" i="2"/>
  <c r="H2808" i="1"/>
  <c r="AG172" i="2"/>
  <c r="H2813" i="1"/>
  <c r="AG708" i="2"/>
  <c r="H2849" i="1"/>
  <c r="AG775" i="2"/>
  <c r="H2850" i="1"/>
  <c r="AG439" i="2"/>
  <c r="H2741" i="1"/>
  <c r="AG171" i="2"/>
  <c r="H2723" i="1"/>
  <c r="AG238" i="2"/>
  <c r="H2728" i="1"/>
  <c r="AG707" i="2"/>
  <c r="H2759" i="1"/>
  <c r="AG305" i="2"/>
  <c r="H2732" i="1"/>
  <c r="AG774" i="2"/>
  <c r="H2760" i="1"/>
  <c r="AG104" i="2"/>
  <c r="H2718" i="1"/>
  <c r="AG640" i="2"/>
  <c r="H2755" i="1"/>
  <c r="AG572" i="2"/>
  <c r="H2660" i="1"/>
  <c r="AG639" i="2"/>
  <c r="H2665" i="1"/>
  <c r="AG304" i="2"/>
  <c r="H2642" i="1"/>
  <c r="AG103" i="2"/>
  <c r="H2628" i="1"/>
  <c r="AG237" i="2"/>
  <c r="H2638" i="1"/>
  <c r="AG170" i="2"/>
  <c r="H2633" i="1"/>
  <c r="AG437" i="2"/>
  <c r="H2561" i="1"/>
  <c r="AG705" i="2"/>
  <c r="H2579" i="1"/>
  <c r="AG236" i="2"/>
  <c r="H2548" i="1"/>
  <c r="AG504" i="2"/>
  <c r="H2566" i="1"/>
  <c r="AG638" i="2"/>
  <c r="H2575" i="1"/>
  <c r="AG571" i="2"/>
  <c r="H2570" i="1"/>
  <c r="AG303" i="2"/>
  <c r="H2552" i="1"/>
  <c r="AG102" i="2"/>
  <c r="H2538" i="1"/>
  <c r="AG370" i="2"/>
  <c r="H2557" i="1"/>
  <c r="AG369" i="2"/>
  <c r="H2467" i="1"/>
  <c r="AG704" i="2"/>
  <c r="H2489" i="1"/>
  <c r="AG436" i="2"/>
  <c r="H2471" i="1"/>
  <c r="AG168" i="2"/>
  <c r="H2453" i="1"/>
  <c r="AG302" i="2"/>
  <c r="H2462" i="1"/>
  <c r="AG235" i="2"/>
  <c r="H2458" i="1"/>
  <c r="AG101" i="2"/>
  <c r="H2448" i="1"/>
  <c r="AG570" i="2"/>
  <c r="H2480" i="1"/>
  <c r="AG569" i="2"/>
  <c r="H2390" i="1"/>
  <c r="AG301" i="2"/>
  <c r="H2372" i="1"/>
  <c r="AG234" i="2"/>
  <c r="H2368" i="1"/>
  <c r="AG770" i="2"/>
  <c r="H2400" i="1"/>
  <c r="AG100" i="2"/>
  <c r="H2358" i="1"/>
  <c r="AG167" i="2"/>
  <c r="H2363" i="1"/>
  <c r="AG367" i="2"/>
  <c r="H2287" i="1"/>
  <c r="AG702" i="2"/>
  <c r="H2309" i="1"/>
  <c r="AG434" i="2"/>
  <c r="H2291" i="1"/>
  <c r="AG233" i="2"/>
  <c r="H2278" i="1"/>
  <c r="AG568" i="2"/>
  <c r="H2300" i="1"/>
  <c r="AG500" i="2"/>
  <c r="H2206" i="1"/>
  <c r="AG165" i="2"/>
  <c r="H2183" i="1"/>
  <c r="AG701" i="2"/>
  <c r="H2219" i="1"/>
  <c r="AG366" i="2"/>
  <c r="H2197" i="1"/>
  <c r="AG567" i="2"/>
  <c r="H2210" i="1"/>
  <c r="AG634" i="2"/>
  <c r="H2215" i="1"/>
  <c r="AG97" i="2"/>
  <c r="H2088" i="1"/>
  <c r="AG633" i="2"/>
  <c r="H2125" i="1"/>
  <c r="AG164" i="2"/>
  <c r="H2093" i="1"/>
  <c r="AG432" i="2"/>
  <c r="H2111" i="1"/>
  <c r="AG767" i="2"/>
  <c r="H2130" i="1"/>
  <c r="AG298" i="2"/>
  <c r="H2102" i="1"/>
  <c r="AG231" i="2"/>
  <c r="H2098" i="1"/>
  <c r="AG565" i="2"/>
  <c r="H2030" i="1"/>
  <c r="AG96" i="2"/>
  <c r="H1998" i="1"/>
  <c r="AG364" i="2"/>
  <c r="H2017" i="1"/>
  <c r="AG766" i="2"/>
  <c r="H2040" i="1"/>
  <c r="AG297" i="2"/>
  <c r="H2012" i="1"/>
  <c r="AG230" i="2"/>
  <c r="H2008" i="1"/>
  <c r="AG296" i="2"/>
  <c r="H1922" i="1"/>
  <c r="AG497" i="2"/>
  <c r="H1936" i="1"/>
  <c r="AG564" i="2"/>
  <c r="H1940" i="1"/>
  <c r="AG229" i="2"/>
  <c r="H1918" i="1"/>
  <c r="AG430" i="2"/>
  <c r="H1931" i="1"/>
  <c r="AG363" i="2"/>
  <c r="H1927" i="1"/>
  <c r="AG698" i="2"/>
  <c r="H1949" i="1"/>
  <c r="AG631" i="2"/>
  <c r="H1945" i="1"/>
  <c r="AG563" i="2"/>
  <c r="H1850" i="1"/>
  <c r="AG161" i="2"/>
  <c r="H1823" i="1"/>
  <c r="AG94" i="2"/>
  <c r="H1818" i="1"/>
  <c r="AG362" i="2"/>
  <c r="H1837" i="1"/>
  <c r="AG764" i="2"/>
  <c r="H1860" i="1"/>
  <c r="AG630" i="2"/>
  <c r="H1855" i="1"/>
  <c r="AG428" i="2"/>
  <c r="H1751" i="1"/>
  <c r="AG495" i="2"/>
  <c r="H1756" i="1"/>
  <c r="AG93" i="2"/>
  <c r="H1728" i="1"/>
  <c r="AG361" i="2"/>
  <c r="H1747" i="1"/>
  <c r="AG562" i="2"/>
  <c r="H1760" i="1"/>
  <c r="AG227" i="2"/>
  <c r="H1738" i="1"/>
  <c r="AG629" i="2"/>
  <c r="H1765" i="1"/>
  <c r="AG696" i="2"/>
  <c r="H1769" i="1"/>
  <c r="AG294" i="2"/>
  <c r="H1742" i="1"/>
  <c r="AG226" i="2"/>
  <c r="H1648" i="1"/>
  <c r="AG159" i="2"/>
  <c r="H1643" i="1"/>
  <c r="AG762" i="2"/>
  <c r="H1680" i="1"/>
  <c r="AG561" i="2"/>
  <c r="H1670" i="1"/>
  <c r="AG92" i="2"/>
  <c r="H1638" i="1"/>
  <c r="AG427" i="2"/>
  <c r="H1661" i="1"/>
  <c r="AG293" i="2"/>
  <c r="H1652" i="1"/>
  <c r="AG761" i="2"/>
  <c r="H1590" i="1"/>
  <c r="AG158" i="2"/>
  <c r="H1553" i="1"/>
  <c r="AG292" i="2"/>
  <c r="H1562" i="1"/>
  <c r="AG694" i="2"/>
  <c r="H1589" i="1"/>
  <c r="AG425" i="2"/>
  <c r="H1481" i="1"/>
  <c r="AG760" i="2"/>
  <c r="H1500" i="1"/>
  <c r="AG626" i="2"/>
  <c r="H1495" i="1"/>
  <c r="AG291" i="2"/>
  <c r="H1472" i="1"/>
  <c r="AG157" i="2"/>
  <c r="H1463" i="1"/>
  <c r="AG492" i="2"/>
  <c r="H1486" i="1"/>
  <c r="AG559" i="2"/>
  <c r="H1490" i="1"/>
  <c r="AG693" i="2"/>
  <c r="H1499" i="1"/>
  <c r="AG625" i="2"/>
  <c r="H1405" i="1"/>
  <c r="AG357" i="2"/>
  <c r="H1387" i="1"/>
  <c r="AG290" i="2"/>
  <c r="H1382" i="1"/>
  <c r="AG424" i="2"/>
  <c r="H1391" i="1"/>
  <c r="AG558" i="2"/>
  <c r="H1400" i="1"/>
  <c r="AG692" i="2"/>
  <c r="H1409" i="1"/>
  <c r="AG156" i="2"/>
  <c r="H1373" i="1"/>
  <c r="AG557" i="2"/>
  <c r="H1310" i="1"/>
  <c r="AG88" i="2"/>
  <c r="H1278" i="1"/>
  <c r="AG155" i="2"/>
  <c r="H1283" i="1"/>
  <c r="AG289" i="2"/>
  <c r="H1292" i="1"/>
  <c r="AG423" i="2"/>
  <c r="H1301" i="1"/>
  <c r="AG87" i="2"/>
  <c r="H1188" i="1"/>
  <c r="AG757" i="2"/>
  <c r="H1230" i="1"/>
  <c r="AG154" i="2"/>
  <c r="H1193" i="1"/>
  <c r="AG288" i="2"/>
  <c r="H1202" i="1"/>
  <c r="AG221" i="2"/>
  <c r="H1198" i="1"/>
  <c r="AG556" i="2"/>
  <c r="H1220" i="1"/>
  <c r="AG489" i="2"/>
  <c r="H1216" i="1"/>
  <c r="AG422" i="2"/>
  <c r="H1211" i="1"/>
  <c r="AG555" i="2"/>
  <c r="H1130" i="1"/>
  <c r="AG354" i="2"/>
  <c r="H1117" i="1"/>
  <c r="AG220" i="2"/>
  <c r="H1108" i="1"/>
  <c r="AG421" i="2"/>
  <c r="H1121" i="1"/>
  <c r="AG689" i="2"/>
  <c r="H1139" i="1"/>
  <c r="AG488" i="2"/>
  <c r="H1126" i="1"/>
  <c r="AG622" i="2"/>
  <c r="H1135" i="1"/>
  <c r="AG286" i="2"/>
  <c r="H1022" i="1"/>
  <c r="AG487" i="2"/>
  <c r="H1036" i="1"/>
  <c r="AG420" i="2"/>
  <c r="H1031" i="1"/>
  <c r="AG353" i="2"/>
  <c r="H1027" i="1"/>
  <c r="AG152" i="2"/>
  <c r="H1013" i="1"/>
  <c r="AG554" i="2"/>
  <c r="H1040" i="1"/>
  <c r="AG219" i="2"/>
  <c r="H1018" i="1"/>
  <c r="AG621" i="2"/>
  <c r="H1045" i="1"/>
  <c r="AG218" i="2"/>
  <c r="H928" i="1"/>
  <c r="AG687" i="2"/>
  <c r="H959" i="1"/>
  <c r="AG84" i="2"/>
  <c r="H918" i="1"/>
  <c r="AG285" i="2"/>
  <c r="H932" i="1"/>
  <c r="AG151" i="2"/>
  <c r="H923" i="1"/>
  <c r="AG485" i="2"/>
  <c r="H856" i="1"/>
  <c r="AG284" i="2"/>
  <c r="H842" i="1"/>
  <c r="AG619" i="2"/>
  <c r="H865" i="1"/>
  <c r="AG351" i="2"/>
  <c r="H847" i="1"/>
  <c r="AG551" i="2"/>
  <c r="H770" i="1"/>
  <c r="AG283" i="2"/>
  <c r="H752" i="1"/>
  <c r="AG149" i="2"/>
  <c r="H743" i="1"/>
  <c r="AG618" i="2"/>
  <c r="H775" i="1"/>
  <c r="AG685" i="2"/>
  <c r="H779" i="1"/>
  <c r="AG417" i="2"/>
  <c r="H761" i="1"/>
  <c r="AG216" i="2"/>
  <c r="H748" i="1"/>
  <c r="AG81" i="2"/>
  <c r="H648" i="1"/>
  <c r="AG349" i="2"/>
  <c r="H667" i="1"/>
  <c r="AG282" i="2"/>
  <c r="H662" i="1"/>
  <c r="AG416" i="2"/>
  <c r="H671" i="1"/>
  <c r="AG684" i="2"/>
  <c r="H689" i="1"/>
  <c r="AG148" i="2"/>
  <c r="H653" i="1"/>
  <c r="AG550" i="2"/>
  <c r="H680" i="1"/>
  <c r="AG215" i="2"/>
  <c r="H658" i="1"/>
  <c r="AG751" i="2"/>
  <c r="H690" i="1"/>
  <c r="AG617" i="2"/>
  <c r="H685" i="1"/>
  <c r="AG281" i="2"/>
  <c r="H572" i="1"/>
  <c r="AG214" i="2"/>
  <c r="H568" i="1"/>
  <c r="AG80" i="2"/>
  <c r="H558" i="1"/>
  <c r="AG147" i="2"/>
  <c r="H563" i="1"/>
  <c r="AG750" i="2"/>
  <c r="H600" i="1"/>
  <c r="AG482" i="2"/>
  <c r="H586" i="1"/>
  <c r="AG415" i="2"/>
  <c r="H581" i="1"/>
  <c r="AG616" i="2"/>
  <c r="H595" i="1"/>
  <c r="AG79" i="2"/>
  <c r="H468" i="1"/>
  <c r="AG749" i="2"/>
  <c r="H510" i="1"/>
  <c r="AG146" i="2"/>
  <c r="H473" i="1"/>
  <c r="AG213" i="2"/>
  <c r="H478" i="1"/>
  <c r="AG414" i="2"/>
  <c r="H491" i="1"/>
  <c r="AG481" i="2"/>
  <c r="H496" i="1"/>
  <c r="AG614" i="2"/>
  <c r="H415" i="1"/>
  <c r="AG346" i="2"/>
  <c r="H397" i="1"/>
  <c r="AG145" i="2"/>
  <c r="H383" i="1"/>
  <c r="AG547" i="2"/>
  <c r="H410" i="1"/>
  <c r="AG480" i="2"/>
  <c r="H406" i="1"/>
  <c r="AG413" i="2"/>
  <c r="H401" i="1"/>
  <c r="AG279" i="2"/>
  <c r="H392" i="1"/>
  <c r="AG681" i="2"/>
  <c r="H419" i="1"/>
  <c r="AG479" i="2"/>
  <c r="H316" i="1"/>
  <c r="AG278" i="2"/>
  <c r="H302" i="1"/>
  <c r="AG613" i="2"/>
  <c r="H325" i="1"/>
  <c r="AG747" i="2"/>
  <c r="H330" i="1"/>
  <c r="AG412" i="2"/>
  <c r="H311" i="1"/>
  <c r="AG345" i="2"/>
  <c r="H307" i="1"/>
  <c r="AG77" i="2"/>
  <c r="H288" i="1"/>
  <c r="AG546" i="2"/>
  <c r="H320" i="1"/>
  <c r="AB862" i="2"/>
  <c r="AG478" i="2"/>
  <c r="H226" i="1"/>
  <c r="AG746" i="2"/>
  <c r="H240" i="1"/>
  <c r="AG210" i="2"/>
  <c r="H208" i="1"/>
  <c r="AG679" i="2"/>
  <c r="H239" i="1"/>
  <c r="AG277" i="2"/>
  <c r="H212" i="1"/>
  <c r="AG544" i="2"/>
  <c r="AG410" i="2"/>
  <c r="H131" i="1"/>
  <c r="AG209" i="2"/>
  <c r="H118" i="1"/>
  <c r="H113" i="1"/>
  <c r="H108" i="1"/>
  <c r="L727" i="2"/>
  <c r="AG275" i="2"/>
  <c r="AG677" i="2"/>
  <c r="AG409" i="2"/>
  <c r="AG74" i="2"/>
  <c r="L726" i="2"/>
  <c r="L728" i="2"/>
  <c r="R795" i="2"/>
  <c r="F728" i="2"/>
  <c r="F661" i="2"/>
  <c r="L660" i="2"/>
  <c r="R460" i="2"/>
  <c r="L592" i="2"/>
  <c r="F459" i="2"/>
  <c r="X527" i="2"/>
  <c r="X391" i="2"/>
  <c r="R525" i="2"/>
  <c r="R256" i="2"/>
  <c r="L259" i="2"/>
  <c r="L258" i="2"/>
  <c r="R594" i="2"/>
  <c r="L594" i="2"/>
  <c r="L325" i="2"/>
  <c r="L326" i="2"/>
  <c r="L324" i="2"/>
  <c r="R326" i="2"/>
  <c r="R324" i="2"/>
  <c r="F324" i="2"/>
  <c r="X190" i="2"/>
  <c r="AG486" i="2"/>
  <c r="AG503" i="2"/>
  <c r="AG505" i="2"/>
  <c r="AG502" i="2"/>
  <c r="AG501" i="2"/>
  <c r="AG496" i="2"/>
  <c r="X324" i="2"/>
  <c r="AB861" i="2"/>
  <c r="AB860" i="2"/>
  <c r="AB859" i="2"/>
  <c r="X860" i="2"/>
  <c r="F325" i="2"/>
  <c r="F390" i="2"/>
  <c r="F727" i="2"/>
  <c r="F323" i="2"/>
  <c r="F659" i="2"/>
  <c r="T196" i="2"/>
  <c r="F326" i="2"/>
  <c r="T730" i="2"/>
  <c r="F593" i="2"/>
  <c r="L593" i="2"/>
  <c r="L257" i="2"/>
  <c r="R458" i="2"/>
  <c r="F660" i="2"/>
  <c r="R660" i="2"/>
  <c r="F792" i="2"/>
  <c r="L392" i="2"/>
  <c r="R457" i="2"/>
  <c r="F393" i="2"/>
  <c r="L256" i="2"/>
  <c r="R124" i="2"/>
  <c r="L192" i="2"/>
  <c r="X594" i="2"/>
  <c r="T799" i="2"/>
  <c r="L125" i="2"/>
  <c r="X122" i="2"/>
  <c r="T195" i="2"/>
  <c r="R189" i="2"/>
  <c r="F256" i="2"/>
  <c r="X593" i="2"/>
  <c r="F726" i="2"/>
  <c r="R726" i="2"/>
  <c r="L793" i="2"/>
  <c r="T797" i="2"/>
  <c r="F725" i="2"/>
  <c r="R391" i="2"/>
  <c r="D801" i="2"/>
  <c r="X191" i="2"/>
  <c r="D196" i="2"/>
  <c r="F196" i="2" s="1"/>
  <c r="X390" i="2"/>
  <c r="X725" i="2"/>
  <c r="R190" i="2"/>
  <c r="F391" i="2"/>
  <c r="L525" i="2"/>
  <c r="F794" i="2"/>
  <c r="T798" i="2"/>
  <c r="F658" i="2"/>
  <c r="R459" i="2"/>
  <c r="F594" i="2"/>
  <c r="F123" i="2"/>
  <c r="X125" i="2"/>
  <c r="F191" i="2"/>
  <c r="X192" i="2"/>
  <c r="R259" i="2"/>
  <c r="F527" i="2"/>
  <c r="L661" i="2"/>
  <c r="D802" i="2"/>
  <c r="X525" i="2"/>
  <c r="X526" i="2"/>
  <c r="X323" i="2"/>
  <c r="L460" i="2"/>
  <c r="T262" i="2"/>
  <c r="X794" i="2"/>
  <c r="D799" i="2"/>
  <c r="F799" i="2" s="1"/>
  <c r="X189" i="2"/>
  <c r="X326" i="2"/>
  <c r="L725" i="2"/>
  <c r="L591" i="2"/>
  <c r="F392" i="2"/>
  <c r="L861" i="2"/>
  <c r="X859" i="2"/>
  <c r="L860" i="2"/>
  <c r="F862" i="2"/>
  <c r="R861" i="2"/>
  <c r="X862" i="2"/>
  <c r="R862" i="2"/>
  <c r="R859" i="2"/>
  <c r="F861" i="2"/>
  <c r="D866" i="2"/>
  <c r="F866" i="2" s="1"/>
  <c r="L862" i="2"/>
  <c r="L859" i="2"/>
  <c r="F860" i="2"/>
  <c r="X861" i="2"/>
  <c r="X792" i="2"/>
  <c r="F793" i="2"/>
  <c r="R793" i="2"/>
  <c r="X793" i="2"/>
  <c r="R794" i="2"/>
  <c r="L794" i="2"/>
  <c r="R792" i="2"/>
  <c r="L795" i="2"/>
  <c r="X795" i="2"/>
  <c r="L792" i="2"/>
  <c r="F795" i="2"/>
  <c r="D734" i="2"/>
  <c r="T731" i="2"/>
  <c r="R725" i="2"/>
  <c r="D735" i="2"/>
  <c r="D732" i="2"/>
  <c r="F732" i="2" s="1"/>
  <c r="X727" i="2"/>
  <c r="X726" i="2"/>
  <c r="X728" i="2"/>
  <c r="T732" i="2"/>
  <c r="R728" i="2"/>
  <c r="R727" i="2"/>
  <c r="D665" i="2"/>
  <c r="F665" i="2" s="1"/>
  <c r="D668" i="2"/>
  <c r="T664" i="2"/>
  <c r="AG610" i="2"/>
  <c r="D667" i="2"/>
  <c r="T663" i="2"/>
  <c r="T665" i="2"/>
  <c r="X659" i="2"/>
  <c r="X660" i="2"/>
  <c r="R659" i="2"/>
  <c r="X658" i="2"/>
  <c r="L658" i="2"/>
  <c r="L659" i="2"/>
  <c r="R661" i="2"/>
  <c r="R658" i="2"/>
  <c r="X592" i="2"/>
  <c r="F591" i="2"/>
  <c r="F592" i="2"/>
  <c r="D598" i="2"/>
  <c r="F598" i="2" s="1"/>
  <c r="D601" i="2"/>
  <c r="T597" i="2"/>
  <c r="D600" i="2"/>
  <c r="T596" i="2"/>
  <c r="T598" i="2"/>
  <c r="AG543" i="2"/>
  <c r="X591" i="2"/>
  <c r="F525" i="2"/>
  <c r="L527" i="2"/>
  <c r="L524" i="2"/>
  <c r="R524" i="2"/>
  <c r="AG477" i="2"/>
  <c r="D533" i="2"/>
  <c r="T530" i="2"/>
  <c r="T529" i="2"/>
  <c r="T531" i="2"/>
  <c r="D531" i="2"/>
  <c r="F531" i="2" s="1"/>
  <c r="D534" i="2"/>
  <c r="R527" i="2"/>
  <c r="L526" i="2"/>
  <c r="F524" i="2"/>
  <c r="R526" i="2"/>
  <c r="F526" i="2"/>
  <c r="T463" i="2"/>
  <c r="F458" i="2"/>
  <c r="D467" i="2"/>
  <c r="D464" i="2"/>
  <c r="F464" i="2" s="1"/>
  <c r="F457" i="2"/>
  <c r="L459" i="2"/>
  <c r="T462" i="2"/>
  <c r="L457" i="2"/>
  <c r="L458" i="2"/>
  <c r="T464" i="2"/>
  <c r="D466" i="2"/>
  <c r="F460" i="2"/>
  <c r="T395" i="2"/>
  <c r="L393" i="2"/>
  <c r="T397" i="2"/>
  <c r="L390" i="2"/>
  <c r="D399" i="2"/>
  <c r="L391" i="2"/>
  <c r="D397" i="2"/>
  <c r="F397" i="2" s="1"/>
  <c r="R392" i="2"/>
  <c r="R390" i="2"/>
  <c r="R393" i="2"/>
  <c r="T396" i="2"/>
  <c r="X393" i="2"/>
  <c r="D400" i="2"/>
  <c r="X392" i="2"/>
  <c r="T330" i="2"/>
  <c r="D332" i="2"/>
  <c r="T328" i="2"/>
  <c r="T329" i="2"/>
  <c r="X325" i="2"/>
  <c r="D333" i="2"/>
  <c r="R325" i="2"/>
  <c r="D330" i="2"/>
  <c r="F330" i="2" s="1"/>
  <c r="R323" i="2"/>
  <c r="D266" i="2"/>
  <c r="D263" i="2"/>
  <c r="F263" i="2" s="1"/>
  <c r="F259" i="2"/>
  <c r="T263" i="2"/>
  <c r="F257" i="2"/>
  <c r="R258" i="2"/>
  <c r="T261" i="2"/>
  <c r="R257" i="2"/>
  <c r="D265" i="2"/>
  <c r="F258" i="2"/>
  <c r="T194" i="2"/>
  <c r="F190" i="2"/>
  <c r="R192" i="2"/>
  <c r="F189" i="2"/>
  <c r="D198" i="2"/>
  <c r="F192" i="2"/>
  <c r="L190" i="2"/>
  <c r="L191" i="2"/>
  <c r="D199" i="2"/>
  <c r="R191" i="2"/>
  <c r="L189" i="2"/>
  <c r="T129" i="2"/>
  <c r="F125" i="2"/>
  <c r="L124" i="2"/>
  <c r="T127" i="2"/>
  <c r="D131" i="2"/>
  <c r="R123" i="2"/>
  <c r="L122" i="2"/>
  <c r="X123" i="2"/>
  <c r="R122" i="2"/>
  <c r="L123" i="2"/>
  <c r="X124" i="2"/>
  <c r="T128" i="2"/>
  <c r="D132" i="2"/>
  <c r="F124" i="2"/>
  <c r="F122" i="2"/>
  <c r="R125" i="2"/>
  <c r="D129" i="2"/>
  <c r="F129" i="2" s="1"/>
  <c r="AB192" i="2" l="1"/>
  <c r="AB391" i="2"/>
  <c r="AB189" i="2"/>
  <c r="AB390" i="2"/>
  <c r="AB190" i="2"/>
  <c r="AB393" i="2"/>
  <c r="AB793" i="2"/>
  <c r="AB191" i="2"/>
  <c r="AB392" i="2"/>
  <c r="AB124" i="2"/>
  <c r="AB795" i="2"/>
  <c r="AB794" i="2"/>
  <c r="AB326" i="2"/>
  <c r="AB792" i="2"/>
  <c r="AB258" i="2"/>
  <c r="AB257" i="2"/>
  <c r="AB726" i="2"/>
  <c r="AB259" i="2"/>
  <c r="AB256" i="2"/>
  <c r="AB325" i="2"/>
  <c r="AB459" i="2"/>
  <c r="AB458" i="2"/>
  <c r="AB457" i="2"/>
  <c r="AB324" i="2"/>
  <c r="AB323" i="2"/>
  <c r="AB460" i="2"/>
  <c r="AB728" i="2"/>
  <c r="AB725" i="2"/>
  <c r="AB727" i="2"/>
  <c r="AB125" i="2"/>
  <c r="AB122" i="2"/>
  <c r="AB123" i="2"/>
  <c r="D264" i="2"/>
  <c r="F264" i="2" s="1"/>
  <c r="F801" i="2"/>
  <c r="F265" i="2"/>
  <c r="D800" i="2"/>
  <c r="F800" i="2" s="1"/>
  <c r="F802" i="2"/>
  <c r="F667" i="2"/>
  <c r="F266" i="2"/>
  <c r="F533" i="2"/>
  <c r="F467" i="2"/>
  <c r="F534" i="2"/>
  <c r="F199" i="2"/>
  <c r="F198" i="2"/>
  <c r="F734" i="2"/>
  <c r="D197" i="2"/>
  <c r="F197" i="2" s="1"/>
  <c r="F400" i="2"/>
  <c r="F466" i="2"/>
  <c r="F600" i="2"/>
  <c r="F399" i="2"/>
  <c r="F601" i="2"/>
  <c r="F868" i="2"/>
  <c r="D867" i="2"/>
  <c r="F867" i="2" s="1"/>
  <c r="F869" i="2"/>
  <c r="D733" i="2"/>
  <c r="F733" i="2" s="1"/>
  <c r="F735" i="2"/>
  <c r="D666" i="2"/>
  <c r="F666" i="2" s="1"/>
  <c r="AB660" i="2"/>
  <c r="AB659" i="2"/>
  <c r="AB658" i="2"/>
  <c r="AB661" i="2"/>
  <c r="F668" i="2"/>
  <c r="AB593" i="2"/>
  <c r="AB592" i="2"/>
  <c r="AB591" i="2"/>
  <c r="AB594" i="2"/>
  <c r="D599" i="2"/>
  <c r="F599" i="2" s="1"/>
  <c r="AB526" i="2"/>
  <c r="AB525" i="2"/>
  <c r="AB524" i="2"/>
  <c r="AB527" i="2"/>
  <c r="D532" i="2"/>
  <c r="F532" i="2" s="1"/>
  <c r="D465" i="2"/>
  <c r="F465" i="2" s="1"/>
  <c r="D398" i="2"/>
  <c r="F398" i="2" s="1"/>
  <c r="F333" i="2"/>
  <c r="D331" i="2"/>
  <c r="F331" i="2" s="1"/>
  <c r="F332" i="2"/>
  <c r="F131" i="2"/>
  <c r="D130" i="2"/>
  <c r="F130" i="2" s="1"/>
  <c r="F132" i="2"/>
  <c r="AD393" i="2" l="1"/>
  <c r="AD189" i="2"/>
  <c r="AD191" i="2"/>
  <c r="AD192" i="2"/>
  <c r="AD190" i="2"/>
  <c r="AD390" i="2"/>
  <c r="AD392" i="2"/>
  <c r="AD391" i="2"/>
  <c r="AD793" i="2"/>
  <c r="AD792" i="2"/>
  <c r="AD795" i="2"/>
  <c r="AD794" i="2"/>
  <c r="AD257" i="2"/>
  <c r="AD259" i="2"/>
  <c r="AD258" i="2"/>
  <c r="AD256" i="2"/>
  <c r="AD460" i="2"/>
  <c r="AD326" i="2"/>
  <c r="AD325" i="2"/>
  <c r="AD323" i="2"/>
  <c r="AD324" i="2"/>
  <c r="AD457" i="2"/>
  <c r="AD459" i="2"/>
  <c r="AD458" i="2"/>
  <c r="AD726" i="2"/>
  <c r="AD727" i="2"/>
  <c r="AD725" i="2"/>
  <c r="AD728" i="2"/>
  <c r="AD124" i="2"/>
  <c r="AD123" i="2"/>
  <c r="AD122" i="2"/>
  <c r="AD125" i="2"/>
  <c r="AD526" i="2"/>
  <c r="AD591" i="2"/>
  <c r="AD593" i="2"/>
  <c r="AD661" i="2"/>
  <c r="AD862" i="2"/>
  <c r="AD859" i="2"/>
  <c r="AD860" i="2"/>
  <c r="AD861" i="2"/>
  <c r="AD658" i="2"/>
  <c r="AD659" i="2"/>
  <c r="AD660" i="2"/>
  <c r="AD594" i="2"/>
  <c r="AD592" i="2"/>
  <c r="AD527" i="2"/>
  <c r="AD524" i="2"/>
  <c r="AD525" i="2"/>
  <c r="B41" i="4" l="1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68" i="4" l="1"/>
  <c r="B221" i="4"/>
  <c r="B170" i="4"/>
  <c r="B119" i="4"/>
  <c r="B69" i="4"/>
  <c r="B222" i="4"/>
  <c r="B171" i="4"/>
  <c r="B120" i="4"/>
  <c r="B77" i="4"/>
  <c r="B179" i="4"/>
  <c r="B230" i="4"/>
  <c r="B128" i="4"/>
  <c r="B85" i="4"/>
  <c r="B238" i="4"/>
  <c r="B187" i="4"/>
  <c r="B136" i="4"/>
  <c r="B62" i="4"/>
  <c r="B215" i="4"/>
  <c r="B164" i="4"/>
  <c r="B113" i="4"/>
  <c r="B70" i="4"/>
  <c r="B223" i="4"/>
  <c r="B172" i="4"/>
  <c r="B121" i="4"/>
  <c r="B78" i="4"/>
  <c r="B231" i="4"/>
  <c r="B180" i="4"/>
  <c r="B129" i="4"/>
  <c r="B86" i="4"/>
  <c r="B239" i="4"/>
  <c r="B188" i="4"/>
  <c r="B137" i="4"/>
  <c r="B63" i="4"/>
  <c r="B216" i="4"/>
  <c r="B165" i="4"/>
  <c r="B114" i="4"/>
  <c r="B71" i="4"/>
  <c r="B224" i="4"/>
  <c r="B173" i="4"/>
  <c r="B122" i="4"/>
  <c r="B79" i="4"/>
  <c r="B181" i="4"/>
  <c r="B232" i="4"/>
  <c r="B130" i="4"/>
  <c r="B87" i="4"/>
  <c r="B189" i="4"/>
  <c r="B240" i="4"/>
  <c r="B138" i="4"/>
  <c r="B84" i="4"/>
  <c r="B186" i="4"/>
  <c r="B237" i="4"/>
  <c r="B135" i="4"/>
  <c r="B72" i="4"/>
  <c r="B225" i="4"/>
  <c r="B174" i="4"/>
  <c r="B123" i="4"/>
  <c r="B80" i="4"/>
  <c r="B233" i="4"/>
  <c r="B182" i="4"/>
  <c r="B131" i="4"/>
  <c r="B88" i="4"/>
  <c r="B241" i="4"/>
  <c r="B190" i="4"/>
  <c r="B139" i="4"/>
  <c r="B61" i="4"/>
  <c r="B214" i="4"/>
  <c r="B163" i="4"/>
  <c r="B112" i="4"/>
  <c r="B65" i="4"/>
  <c r="B167" i="4"/>
  <c r="B218" i="4"/>
  <c r="B116" i="4"/>
  <c r="B73" i="4"/>
  <c r="B226" i="4"/>
  <c r="B175" i="4"/>
  <c r="B124" i="4"/>
  <c r="B81" i="4"/>
  <c r="B234" i="4"/>
  <c r="B183" i="4"/>
  <c r="B132" i="4"/>
  <c r="B242" i="4"/>
  <c r="B191" i="4"/>
  <c r="B140" i="4"/>
  <c r="B76" i="4"/>
  <c r="D76" i="4" s="1"/>
  <c r="B229" i="4"/>
  <c r="B178" i="4"/>
  <c r="B127" i="4"/>
  <c r="B64" i="4"/>
  <c r="L64" i="4" s="1"/>
  <c r="B217" i="4"/>
  <c r="B166" i="4"/>
  <c r="B115" i="4"/>
  <c r="B58" i="4"/>
  <c r="B211" i="4"/>
  <c r="B160" i="4"/>
  <c r="B109" i="4"/>
  <c r="B74" i="4"/>
  <c r="M74" i="4" s="1"/>
  <c r="B176" i="4"/>
  <c r="B227" i="4"/>
  <c r="B125" i="4"/>
  <c r="B82" i="4"/>
  <c r="B133" i="4"/>
  <c r="B184" i="4"/>
  <c r="B235" i="4"/>
  <c r="B243" i="4"/>
  <c r="B192" i="4"/>
  <c r="B141" i="4"/>
  <c r="B60" i="4"/>
  <c r="B213" i="4"/>
  <c r="B162" i="4"/>
  <c r="B111" i="4"/>
  <c r="B56" i="4"/>
  <c r="B158" i="4"/>
  <c r="B107" i="4"/>
  <c r="B209" i="4"/>
  <c r="B57" i="4"/>
  <c r="B210" i="4"/>
  <c r="B159" i="4"/>
  <c r="B108" i="4"/>
  <c r="B66" i="4"/>
  <c r="B219" i="4"/>
  <c r="B168" i="4"/>
  <c r="B117" i="4"/>
  <c r="B59" i="4"/>
  <c r="B212" i="4"/>
  <c r="B161" i="4"/>
  <c r="B110" i="4"/>
  <c r="B67" i="4"/>
  <c r="B220" i="4"/>
  <c r="B169" i="4"/>
  <c r="B118" i="4"/>
  <c r="B75" i="4"/>
  <c r="B228" i="4"/>
  <c r="B177" i="4"/>
  <c r="B126" i="4"/>
  <c r="B83" i="4"/>
  <c r="B236" i="4"/>
  <c r="B185" i="4"/>
  <c r="B134" i="4"/>
  <c r="B244" i="4"/>
  <c r="B193" i="4"/>
  <c r="B142" i="4"/>
  <c r="E76" i="4"/>
  <c r="L76" i="4"/>
  <c r="I76" i="4"/>
  <c r="F76" i="4"/>
  <c r="O76" i="4"/>
  <c r="N76" i="4"/>
  <c r="J76" i="4"/>
  <c r="H76" i="4"/>
  <c r="O69" i="4"/>
  <c r="G69" i="4"/>
  <c r="N69" i="4"/>
  <c r="F69" i="4"/>
  <c r="M69" i="4"/>
  <c r="E69" i="4"/>
  <c r="L69" i="4"/>
  <c r="D69" i="4"/>
  <c r="K69" i="4"/>
  <c r="J69" i="4"/>
  <c r="H69" i="4"/>
  <c r="I69" i="4"/>
  <c r="H77" i="4"/>
  <c r="O77" i="4"/>
  <c r="G77" i="4"/>
  <c r="N77" i="4"/>
  <c r="F77" i="4"/>
  <c r="L77" i="4"/>
  <c r="D77" i="4"/>
  <c r="I77" i="4"/>
  <c r="E77" i="4"/>
  <c r="M77" i="4"/>
  <c r="J77" i="4"/>
  <c r="K77" i="4"/>
  <c r="H85" i="4"/>
  <c r="O85" i="4"/>
  <c r="G85" i="4"/>
  <c r="N85" i="4"/>
  <c r="F85" i="4"/>
  <c r="L85" i="4"/>
  <c r="D85" i="4"/>
  <c r="M85" i="4"/>
  <c r="K85" i="4"/>
  <c r="J85" i="4"/>
  <c r="I85" i="4"/>
  <c r="E85" i="4"/>
  <c r="K78" i="4"/>
  <c r="J78" i="4"/>
  <c r="I78" i="4"/>
  <c r="O78" i="4"/>
  <c r="G78" i="4"/>
  <c r="L78" i="4"/>
  <c r="H78" i="4"/>
  <c r="F78" i="4"/>
  <c r="E78" i="4"/>
  <c r="D78" i="4"/>
  <c r="N78" i="4"/>
  <c r="M78" i="4"/>
  <c r="K86" i="4"/>
  <c r="J86" i="4"/>
  <c r="I86" i="4"/>
  <c r="O86" i="4"/>
  <c r="G86" i="4"/>
  <c r="D86" i="4"/>
  <c r="N86" i="4"/>
  <c r="M86" i="4"/>
  <c r="L86" i="4"/>
  <c r="H86" i="4"/>
  <c r="E86" i="4"/>
  <c r="F86" i="4"/>
  <c r="O61" i="4"/>
  <c r="G61" i="4"/>
  <c r="N61" i="4"/>
  <c r="F61" i="4"/>
  <c r="M61" i="4"/>
  <c r="E61" i="4"/>
  <c r="L61" i="4"/>
  <c r="D61" i="4"/>
  <c r="K61" i="4"/>
  <c r="J61" i="4"/>
  <c r="I61" i="4"/>
  <c r="H61" i="4"/>
  <c r="M63" i="4"/>
  <c r="E63" i="4"/>
  <c r="L63" i="4"/>
  <c r="D63" i="4"/>
  <c r="K63" i="4"/>
  <c r="J63" i="4"/>
  <c r="I63" i="4"/>
  <c r="H63" i="4"/>
  <c r="O63" i="4"/>
  <c r="N63" i="4"/>
  <c r="G63" i="4"/>
  <c r="F63" i="4"/>
  <c r="N71" i="4"/>
  <c r="M71" i="4"/>
  <c r="E71" i="4"/>
  <c r="L71" i="4"/>
  <c r="D71" i="4"/>
  <c r="K71" i="4"/>
  <c r="J71" i="4"/>
  <c r="I71" i="4"/>
  <c r="H71" i="4"/>
  <c r="O71" i="4"/>
  <c r="G71" i="4"/>
  <c r="F71" i="4"/>
  <c r="N79" i="4"/>
  <c r="F79" i="4"/>
  <c r="M79" i="4"/>
  <c r="E79" i="4"/>
  <c r="L79" i="4"/>
  <c r="D79" i="4"/>
  <c r="J79" i="4"/>
  <c r="O79" i="4"/>
  <c r="K79" i="4"/>
  <c r="I79" i="4"/>
  <c r="H79" i="4"/>
  <c r="G79" i="4"/>
  <c r="N87" i="4"/>
  <c r="F87" i="4"/>
  <c r="M87" i="4"/>
  <c r="E87" i="4"/>
  <c r="L87" i="4"/>
  <c r="D87" i="4"/>
  <c r="J87" i="4"/>
  <c r="G87" i="4"/>
  <c r="O87" i="4"/>
  <c r="K87" i="4"/>
  <c r="I87" i="4"/>
  <c r="H87" i="4"/>
  <c r="J62" i="4"/>
  <c r="I62" i="4"/>
  <c r="H62" i="4"/>
  <c r="O62" i="4"/>
  <c r="G62" i="4"/>
  <c r="N62" i="4"/>
  <c r="F62" i="4"/>
  <c r="M62" i="4"/>
  <c r="E62" i="4"/>
  <c r="D62" i="4"/>
  <c r="K62" i="4"/>
  <c r="L62" i="4"/>
  <c r="I72" i="4"/>
  <c r="M72" i="4"/>
  <c r="E72" i="4"/>
  <c r="K72" i="4"/>
  <c r="J72" i="4"/>
  <c r="H72" i="4"/>
  <c r="G72" i="4"/>
  <c r="F72" i="4"/>
  <c r="O72" i="4"/>
  <c r="D72" i="4"/>
  <c r="N72" i="4"/>
  <c r="L72" i="4"/>
  <c r="I80" i="4"/>
  <c r="H80" i="4"/>
  <c r="O80" i="4"/>
  <c r="G80" i="4"/>
  <c r="M80" i="4"/>
  <c r="E80" i="4"/>
  <c r="N80" i="4"/>
  <c r="L80" i="4"/>
  <c r="K80" i="4"/>
  <c r="J80" i="4"/>
  <c r="F80" i="4"/>
  <c r="D80" i="4"/>
  <c r="I88" i="4"/>
  <c r="H88" i="4"/>
  <c r="O88" i="4"/>
  <c r="G88" i="4"/>
  <c r="M88" i="4"/>
  <c r="E88" i="4"/>
  <c r="J88" i="4"/>
  <c r="F88" i="4"/>
  <c r="D88" i="4"/>
  <c r="N88" i="4"/>
  <c r="L88" i="4"/>
  <c r="K88" i="4"/>
  <c r="L60" i="4"/>
  <c r="D60" i="4"/>
  <c r="K60" i="4"/>
  <c r="J60" i="4"/>
  <c r="I60" i="4"/>
  <c r="H60" i="4"/>
  <c r="O60" i="4"/>
  <c r="G60" i="4"/>
  <c r="N60" i="4"/>
  <c r="M60" i="4"/>
  <c r="F60" i="4"/>
  <c r="E60" i="4"/>
  <c r="J70" i="4"/>
  <c r="I70" i="4"/>
  <c r="H70" i="4"/>
  <c r="O70" i="4"/>
  <c r="G70" i="4"/>
  <c r="N70" i="4"/>
  <c r="F70" i="4"/>
  <c r="M70" i="4"/>
  <c r="E70" i="4"/>
  <c r="L70" i="4"/>
  <c r="K70" i="4"/>
  <c r="D70" i="4"/>
  <c r="K65" i="4"/>
  <c r="J65" i="4"/>
  <c r="I65" i="4"/>
  <c r="H65" i="4"/>
  <c r="O65" i="4"/>
  <c r="G65" i="4"/>
  <c r="N65" i="4"/>
  <c r="F65" i="4"/>
  <c r="M65" i="4"/>
  <c r="L65" i="4"/>
  <c r="E65" i="4"/>
  <c r="D65" i="4"/>
  <c r="L73" i="4"/>
  <c r="D73" i="4"/>
  <c r="K73" i="4"/>
  <c r="J73" i="4"/>
  <c r="H73" i="4"/>
  <c r="M73" i="4"/>
  <c r="I73" i="4"/>
  <c r="G73" i="4"/>
  <c r="F73" i="4"/>
  <c r="E73" i="4"/>
  <c r="O73" i="4"/>
  <c r="N73" i="4"/>
  <c r="L81" i="4"/>
  <c r="D81" i="4"/>
  <c r="K81" i="4"/>
  <c r="J81" i="4"/>
  <c r="H81" i="4"/>
  <c r="E81" i="4"/>
  <c r="O81" i="4"/>
  <c r="N81" i="4"/>
  <c r="M81" i="4"/>
  <c r="I81" i="4"/>
  <c r="F81" i="4"/>
  <c r="G81" i="4"/>
  <c r="R39" i="4"/>
  <c r="B89" i="4"/>
  <c r="M84" i="4"/>
  <c r="E84" i="4"/>
  <c r="L84" i="4"/>
  <c r="D84" i="4"/>
  <c r="K84" i="4"/>
  <c r="I84" i="4"/>
  <c r="N84" i="4"/>
  <c r="J84" i="4"/>
  <c r="H84" i="4"/>
  <c r="G84" i="4"/>
  <c r="F84" i="4"/>
  <c r="O84" i="4"/>
  <c r="K57" i="4"/>
  <c r="J57" i="4"/>
  <c r="I57" i="4"/>
  <c r="H57" i="4"/>
  <c r="O57" i="4"/>
  <c r="G57" i="4"/>
  <c r="N57" i="4"/>
  <c r="F57" i="4"/>
  <c r="D57" i="4"/>
  <c r="L57" i="4"/>
  <c r="M57" i="4"/>
  <c r="E57" i="4"/>
  <c r="N58" i="4"/>
  <c r="F58" i="4"/>
  <c r="M58" i="4"/>
  <c r="E58" i="4"/>
  <c r="L58" i="4"/>
  <c r="D58" i="4"/>
  <c r="K58" i="4"/>
  <c r="J58" i="4"/>
  <c r="I58" i="4"/>
  <c r="O58" i="4"/>
  <c r="H58" i="4"/>
  <c r="G58" i="4"/>
  <c r="N66" i="4"/>
  <c r="F66" i="4"/>
  <c r="M66" i="4"/>
  <c r="E66" i="4"/>
  <c r="L66" i="4"/>
  <c r="D66" i="4"/>
  <c r="K66" i="4"/>
  <c r="J66" i="4"/>
  <c r="I66" i="4"/>
  <c r="O66" i="4"/>
  <c r="H66" i="4"/>
  <c r="G66" i="4"/>
  <c r="O82" i="4"/>
  <c r="G82" i="4"/>
  <c r="N82" i="4"/>
  <c r="F82" i="4"/>
  <c r="M82" i="4"/>
  <c r="E82" i="4"/>
  <c r="K82" i="4"/>
  <c r="H82" i="4"/>
  <c r="D82" i="4"/>
  <c r="L82" i="4"/>
  <c r="I82" i="4"/>
  <c r="J82" i="4"/>
  <c r="R40" i="4"/>
  <c r="B90" i="4"/>
  <c r="L68" i="4"/>
  <c r="D68" i="4"/>
  <c r="K68" i="4"/>
  <c r="J68" i="4"/>
  <c r="I68" i="4"/>
  <c r="H68" i="4"/>
  <c r="O68" i="4"/>
  <c r="G68" i="4"/>
  <c r="N68" i="4"/>
  <c r="M68" i="4"/>
  <c r="F68" i="4"/>
  <c r="E68" i="4"/>
  <c r="K56" i="4"/>
  <c r="J56" i="4"/>
  <c r="I56" i="4"/>
  <c r="H56" i="4"/>
  <c r="O56" i="4"/>
  <c r="G56" i="4"/>
  <c r="N56" i="4"/>
  <c r="F56" i="4"/>
  <c r="M56" i="4"/>
  <c r="L56" i="4"/>
  <c r="E56" i="4"/>
  <c r="D56" i="4"/>
  <c r="I59" i="4"/>
  <c r="H59" i="4"/>
  <c r="O59" i="4"/>
  <c r="G59" i="4"/>
  <c r="N59" i="4"/>
  <c r="F59" i="4"/>
  <c r="M59" i="4"/>
  <c r="E59" i="4"/>
  <c r="L59" i="4"/>
  <c r="D59" i="4"/>
  <c r="J59" i="4"/>
  <c r="K59" i="4"/>
  <c r="I67" i="4"/>
  <c r="H67" i="4"/>
  <c r="O67" i="4"/>
  <c r="G67" i="4"/>
  <c r="N67" i="4"/>
  <c r="F67" i="4"/>
  <c r="M67" i="4"/>
  <c r="E67" i="4"/>
  <c r="L67" i="4"/>
  <c r="D67" i="4"/>
  <c r="J67" i="4"/>
  <c r="K67" i="4"/>
  <c r="J75" i="4"/>
  <c r="I75" i="4"/>
  <c r="H75" i="4"/>
  <c r="N75" i="4"/>
  <c r="F75" i="4"/>
  <c r="O75" i="4"/>
  <c r="M75" i="4"/>
  <c r="L75" i="4"/>
  <c r="K75" i="4"/>
  <c r="G75" i="4"/>
  <c r="E75" i="4"/>
  <c r="D75" i="4"/>
  <c r="J83" i="4"/>
  <c r="I83" i="4"/>
  <c r="H83" i="4"/>
  <c r="N83" i="4"/>
  <c r="F83" i="4"/>
  <c r="K83" i="4"/>
  <c r="G83" i="4"/>
  <c r="E83" i="4"/>
  <c r="D83" i="4"/>
  <c r="O83" i="4"/>
  <c r="M83" i="4"/>
  <c r="L83" i="4"/>
  <c r="B91" i="4"/>
  <c r="R41" i="4"/>
  <c r="U39" i="4"/>
  <c r="T39" i="4"/>
  <c r="U40" i="4"/>
  <c r="T40" i="4"/>
  <c r="U41" i="4"/>
  <c r="T41" i="4"/>
  <c r="O6" i="4"/>
  <c r="K6" i="4"/>
  <c r="J8" i="4"/>
  <c r="G8" i="4"/>
  <c r="E8" i="4"/>
  <c r="I8" i="4"/>
  <c r="K8" i="4"/>
  <c r="L8" i="4"/>
  <c r="D8" i="4"/>
  <c r="F8" i="4"/>
  <c r="H8" i="4"/>
  <c r="M35" i="4"/>
  <c r="O35" i="4"/>
  <c r="H35" i="4"/>
  <c r="F35" i="4"/>
  <c r="G35" i="4"/>
  <c r="L35" i="4"/>
  <c r="N35" i="4"/>
  <c r="K35" i="4"/>
  <c r="D35" i="4"/>
  <c r="I35" i="4"/>
  <c r="E35" i="4"/>
  <c r="J35" i="4"/>
  <c r="H12" i="4"/>
  <c r="K12" i="4"/>
  <c r="D12" i="4"/>
  <c r="F12" i="4"/>
  <c r="L12" i="4"/>
  <c r="N12" i="4"/>
  <c r="M12" i="4"/>
  <c r="O12" i="4"/>
  <c r="I12" i="4"/>
  <c r="G12" i="4"/>
  <c r="E12" i="4"/>
  <c r="J12" i="4"/>
  <c r="F20" i="4"/>
  <c r="H20" i="4"/>
  <c r="M20" i="4"/>
  <c r="K20" i="4"/>
  <c r="I20" i="4"/>
  <c r="G20" i="4"/>
  <c r="L20" i="4"/>
  <c r="E20" i="4"/>
  <c r="O20" i="4"/>
  <c r="D20" i="4"/>
  <c r="N20" i="4"/>
  <c r="J20" i="4"/>
  <c r="E28" i="4"/>
  <c r="O28" i="4"/>
  <c r="G28" i="4"/>
  <c r="L28" i="4"/>
  <c r="D28" i="4"/>
  <c r="H28" i="4"/>
  <c r="N28" i="4"/>
  <c r="K28" i="4"/>
  <c r="M28" i="4"/>
  <c r="I28" i="4"/>
  <c r="F28" i="4"/>
  <c r="J28" i="4"/>
  <c r="E36" i="4"/>
  <c r="K36" i="4"/>
  <c r="D36" i="4"/>
  <c r="N36" i="4"/>
  <c r="O36" i="4"/>
  <c r="F36" i="4"/>
  <c r="M36" i="4"/>
  <c r="H36" i="4"/>
  <c r="I36" i="4"/>
  <c r="G36" i="4"/>
  <c r="L36" i="4"/>
  <c r="J36" i="4"/>
  <c r="H19" i="4"/>
  <c r="G19" i="4"/>
  <c r="N19" i="4"/>
  <c r="L19" i="4"/>
  <c r="D19" i="4"/>
  <c r="K19" i="4"/>
  <c r="F19" i="4"/>
  <c r="O19" i="4"/>
  <c r="E19" i="4"/>
  <c r="I19" i="4"/>
  <c r="M19" i="4"/>
  <c r="J19" i="4"/>
  <c r="D37" i="4"/>
  <c r="H37" i="4"/>
  <c r="K37" i="4"/>
  <c r="I37" i="4"/>
  <c r="M37" i="4"/>
  <c r="N37" i="4"/>
  <c r="G37" i="4"/>
  <c r="O37" i="4"/>
  <c r="L37" i="4"/>
  <c r="F37" i="4"/>
  <c r="E37" i="4"/>
  <c r="J37" i="4"/>
  <c r="H14" i="4"/>
  <c r="O14" i="4"/>
  <c r="K14" i="4"/>
  <c r="F14" i="4"/>
  <c r="E14" i="4"/>
  <c r="L14" i="4"/>
  <c r="I14" i="4"/>
  <c r="M14" i="4"/>
  <c r="D14" i="4"/>
  <c r="G14" i="4"/>
  <c r="N14" i="4"/>
  <c r="J14" i="4"/>
  <c r="K15" i="4"/>
  <c r="G15" i="4"/>
  <c r="N15" i="4"/>
  <c r="O15" i="4"/>
  <c r="H15" i="4"/>
  <c r="F15" i="4"/>
  <c r="E15" i="4"/>
  <c r="I15" i="4"/>
  <c r="M15" i="4"/>
  <c r="D15" i="4"/>
  <c r="L15" i="4"/>
  <c r="J15" i="4"/>
  <c r="M31" i="4"/>
  <c r="E31" i="4"/>
  <c r="D31" i="4"/>
  <c r="I31" i="4"/>
  <c r="N31" i="4"/>
  <c r="H31" i="4"/>
  <c r="K31" i="4"/>
  <c r="L31" i="4"/>
  <c r="O31" i="4"/>
  <c r="G31" i="4"/>
  <c r="F31" i="4"/>
  <c r="J31" i="4"/>
  <c r="P39" i="4"/>
  <c r="H39" i="4"/>
  <c r="O39" i="4"/>
  <c r="G39" i="4"/>
  <c r="N39" i="4"/>
  <c r="F39" i="4"/>
  <c r="L39" i="4"/>
  <c r="K39" i="4"/>
  <c r="M39" i="4"/>
  <c r="E39" i="4"/>
  <c r="D39" i="4"/>
  <c r="J39" i="4"/>
  <c r="S39" i="4"/>
  <c r="I39" i="4"/>
  <c r="C39" i="4"/>
  <c r="O11" i="4"/>
  <c r="G11" i="4"/>
  <c r="L11" i="4"/>
  <c r="D11" i="4"/>
  <c r="N11" i="4"/>
  <c r="E11" i="4"/>
  <c r="I11" i="4"/>
  <c r="M11" i="4"/>
  <c r="F11" i="4"/>
  <c r="H11" i="4"/>
  <c r="K11" i="4"/>
  <c r="J11" i="4"/>
  <c r="I27" i="4"/>
  <c r="M27" i="4"/>
  <c r="H27" i="4"/>
  <c r="N27" i="4"/>
  <c r="L27" i="4"/>
  <c r="F27" i="4"/>
  <c r="E27" i="4"/>
  <c r="G27" i="4"/>
  <c r="O27" i="4"/>
  <c r="K27" i="4"/>
  <c r="D27" i="4"/>
  <c r="J27" i="4"/>
  <c r="F13" i="4"/>
  <c r="I13" i="4"/>
  <c r="O13" i="4"/>
  <c r="M13" i="4"/>
  <c r="E13" i="4"/>
  <c r="G13" i="4"/>
  <c r="L13" i="4"/>
  <c r="N13" i="4"/>
  <c r="H13" i="4"/>
  <c r="K13" i="4"/>
  <c r="D13" i="4"/>
  <c r="J13" i="4"/>
  <c r="D29" i="4"/>
  <c r="H29" i="4"/>
  <c r="N29" i="4"/>
  <c r="L29" i="4"/>
  <c r="F29" i="4"/>
  <c r="I29" i="4"/>
  <c r="M29" i="4"/>
  <c r="K29" i="4"/>
  <c r="O29" i="4"/>
  <c r="E29" i="4"/>
  <c r="G29" i="4"/>
  <c r="J29" i="4"/>
  <c r="D38" i="4"/>
  <c r="M38" i="4"/>
  <c r="I38" i="4"/>
  <c r="N38" i="4"/>
  <c r="E38" i="4"/>
  <c r="F38" i="4"/>
  <c r="G38" i="4"/>
  <c r="O38" i="4"/>
  <c r="L38" i="4"/>
  <c r="H38" i="4"/>
  <c r="K38" i="4"/>
  <c r="J38" i="4"/>
  <c r="F7" i="4"/>
  <c r="E7" i="4"/>
  <c r="L7" i="4"/>
  <c r="I7" i="4"/>
  <c r="O7" i="4"/>
  <c r="M7" i="4"/>
  <c r="G7" i="4"/>
  <c r="K7" i="4"/>
  <c r="N7" i="4"/>
  <c r="D7" i="4"/>
  <c r="H7" i="4"/>
  <c r="J7" i="4"/>
  <c r="F23" i="4"/>
  <c r="G23" i="4"/>
  <c r="E23" i="4"/>
  <c r="N23" i="4"/>
  <c r="I23" i="4"/>
  <c r="M23" i="4"/>
  <c r="D23" i="4"/>
  <c r="O23" i="4"/>
  <c r="L23" i="4"/>
  <c r="H23" i="4"/>
  <c r="K23" i="4"/>
  <c r="J23" i="4"/>
  <c r="M8" i="4"/>
  <c r="N8" i="4"/>
  <c r="O8" i="4"/>
  <c r="L16" i="4"/>
  <c r="O16" i="4"/>
  <c r="M16" i="4"/>
  <c r="I16" i="4"/>
  <c r="F16" i="4"/>
  <c r="D16" i="4"/>
  <c r="E16" i="4"/>
  <c r="N16" i="4"/>
  <c r="H16" i="4"/>
  <c r="K16" i="4"/>
  <c r="G16" i="4"/>
  <c r="J16" i="4"/>
  <c r="N24" i="4"/>
  <c r="L24" i="4"/>
  <c r="G24" i="4"/>
  <c r="M24" i="4"/>
  <c r="K24" i="4"/>
  <c r="D24" i="4"/>
  <c r="E24" i="4"/>
  <c r="O24" i="4"/>
  <c r="H24" i="4"/>
  <c r="I24" i="4"/>
  <c r="F24" i="4"/>
  <c r="J24" i="4"/>
  <c r="K32" i="4"/>
  <c r="O32" i="4"/>
  <c r="L32" i="4"/>
  <c r="F32" i="4"/>
  <c r="N32" i="4"/>
  <c r="I32" i="4"/>
  <c r="M32" i="4"/>
  <c r="E32" i="4"/>
  <c r="G32" i="4"/>
  <c r="H32" i="4"/>
  <c r="D32" i="4"/>
  <c r="J32" i="4"/>
  <c r="S40" i="4"/>
  <c r="I40" i="4"/>
  <c r="P40" i="4"/>
  <c r="H40" i="4"/>
  <c r="O40" i="4"/>
  <c r="G40" i="4"/>
  <c r="E40" i="4"/>
  <c r="L40" i="4"/>
  <c r="N40" i="4"/>
  <c r="F40" i="4"/>
  <c r="M40" i="4"/>
  <c r="D40" i="4"/>
  <c r="K40" i="4"/>
  <c r="C40" i="4"/>
  <c r="J40" i="4"/>
  <c r="L21" i="4"/>
  <c r="M21" i="4"/>
  <c r="K21" i="4"/>
  <c r="D21" i="4"/>
  <c r="N21" i="4"/>
  <c r="O21" i="4"/>
  <c r="E21" i="4"/>
  <c r="F21" i="4"/>
  <c r="G21" i="4"/>
  <c r="I21" i="4"/>
  <c r="H21" i="4"/>
  <c r="J21" i="4"/>
  <c r="I30" i="4"/>
  <c r="N30" i="4"/>
  <c r="G30" i="4"/>
  <c r="H30" i="4"/>
  <c r="K30" i="4"/>
  <c r="D30" i="4"/>
  <c r="E30" i="4"/>
  <c r="O30" i="4"/>
  <c r="M30" i="4"/>
  <c r="L30" i="4"/>
  <c r="F30" i="4"/>
  <c r="J30" i="4"/>
  <c r="G17" i="4"/>
  <c r="H17" i="4"/>
  <c r="F17" i="4"/>
  <c r="K17" i="4"/>
  <c r="I17" i="4"/>
  <c r="L17" i="4"/>
  <c r="M17" i="4"/>
  <c r="O17" i="4"/>
  <c r="E17" i="4"/>
  <c r="D17" i="4"/>
  <c r="N17" i="4"/>
  <c r="J17" i="4"/>
  <c r="K25" i="4"/>
  <c r="E25" i="4"/>
  <c r="N25" i="4"/>
  <c r="H25" i="4"/>
  <c r="M25" i="4"/>
  <c r="F25" i="4"/>
  <c r="O25" i="4"/>
  <c r="I25" i="4"/>
  <c r="G25" i="4"/>
  <c r="D25" i="4"/>
  <c r="L25" i="4"/>
  <c r="J25" i="4"/>
  <c r="O33" i="4"/>
  <c r="E33" i="4"/>
  <c r="N33" i="4"/>
  <c r="I33" i="4"/>
  <c r="G33" i="4"/>
  <c r="H33" i="4"/>
  <c r="L33" i="4"/>
  <c r="F33" i="4"/>
  <c r="M33" i="4"/>
  <c r="K33" i="4"/>
  <c r="D33" i="4"/>
  <c r="J33" i="4"/>
  <c r="J41" i="4"/>
  <c r="S41" i="4"/>
  <c r="I41" i="4"/>
  <c r="P41" i="4"/>
  <c r="H41" i="4"/>
  <c r="N41" i="4"/>
  <c r="F41" i="4"/>
  <c r="O41" i="4"/>
  <c r="G41" i="4"/>
  <c r="M41" i="4"/>
  <c r="L41" i="4"/>
  <c r="D41" i="4"/>
  <c r="K41" i="4"/>
  <c r="C41" i="4"/>
  <c r="E41" i="4"/>
  <c r="F22" i="4"/>
  <c r="I22" i="4"/>
  <c r="H22" i="4"/>
  <c r="O22" i="4"/>
  <c r="L22" i="4"/>
  <c r="N22" i="4"/>
  <c r="K22" i="4"/>
  <c r="D22" i="4"/>
  <c r="E22" i="4"/>
  <c r="M22" i="4"/>
  <c r="G22" i="4"/>
  <c r="J22" i="4"/>
  <c r="N9" i="4"/>
  <c r="F9" i="4"/>
  <c r="M9" i="4"/>
  <c r="L9" i="4"/>
  <c r="D9" i="4"/>
  <c r="E9" i="4"/>
  <c r="G9" i="4"/>
  <c r="O9" i="4"/>
  <c r="H9" i="4"/>
  <c r="I9" i="4"/>
  <c r="K9" i="4"/>
  <c r="J9" i="4"/>
  <c r="M10" i="4"/>
  <c r="L10" i="4"/>
  <c r="D10" i="4"/>
  <c r="N10" i="4"/>
  <c r="I10" i="4"/>
  <c r="E10" i="4"/>
  <c r="F10" i="4"/>
  <c r="H10" i="4"/>
  <c r="G10" i="4"/>
  <c r="K10" i="4"/>
  <c r="J10" i="4"/>
  <c r="O10" i="4"/>
  <c r="O18" i="4"/>
  <c r="H18" i="4"/>
  <c r="M18" i="4"/>
  <c r="N18" i="4"/>
  <c r="I18" i="4"/>
  <c r="E18" i="4"/>
  <c r="D18" i="4"/>
  <c r="G18" i="4"/>
  <c r="K18" i="4"/>
  <c r="L18" i="4"/>
  <c r="F18" i="4"/>
  <c r="J18" i="4"/>
  <c r="N26" i="4"/>
  <c r="E26" i="4"/>
  <c r="O26" i="4"/>
  <c r="G26" i="4"/>
  <c r="M26" i="4"/>
  <c r="K26" i="4"/>
  <c r="I26" i="4"/>
  <c r="F26" i="4"/>
  <c r="H26" i="4"/>
  <c r="D26" i="4"/>
  <c r="L26" i="4"/>
  <c r="J26" i="4"/>
  <c r="I34" i="4"/>
  <c r="K34" i="4"/>
  <c r="L34" i="4"/>
  <c r="D34" i="4"/>
  <c r="F34" i="4"/>
  <c r="H34" i="4"/>
  <c r="N34" i="4"/>
  <c r="O34" i="4"/>
  <c r="E34" i="4"/>
  <c r="M34" i="4"/>
  <c r="G34" i="4"/>
  <c r="J34" i="4"/>
  <c r="H74" i="4" l="1"/>
  <c r="E64" i="4"/>
  <c r="F74" i="4"/>
  <c r="L236" i="4"/>
  <c r="D236" i="4"/>
  <c r="J236" i="4"/>
  <c r="O236" i="4"/>
  <c r="G236" i="4"/>
  <c r="N236" i="4"/>
  <c r="F236" i="4"/>
  <c r="M236" i="4"/>
  <c r="K236" i="4"/>
  <c r="I236" i="4"/>
  <c r="H236" i="4"/>
  <c r="E236" i="4"/>
  <c r="J220" i="4"/>
  <c r="O220" i="4"/>
  <c r="N220" i="4"/>
  <c r="E220" i="4"/>
  <c r="M220" i="4"/>
  <c r="D220" i="4"/>
  <c r="L220" i="4"/>
  <c r="K220" i="4"/>
  <c r="I220" i="4"/>
  <c r="G220" i="4"/>
  <c r="H220" i="4"/>
  <c r="F220" i="4"/>
  <c r="O219" i="4"/>
  <c r="G219" i="4"/>
  <c r="I219" i="4"/>
  <c r="H219" i="4"/>
  <c r="F219" i="4"/>
  <c r="N219" i="4"/>
  <c r="E219" i="4"/>
  <c r="M219" i="4"/>
  <c r="D219" i="4"/>
  <c r="K219" i="4"/>
  <c r="L219" i="4"/>
  <c r="J219" i="4"/>
  <c r="N158" i="4"/>
  <c r="F158" i="4"/>
  <c r="M158" i="4"/>
  <c r="E158" i="4"/>
  <c r="L158" i="4"/>
  <c r="D158" i="4"/>
  <c r="K158" i="4"/>
  <c r="J158" i="4"/>
  <c r="H158" i="4"/>
  <c r="G158" i="4"/>
  <c r="O158" i="4"/>
  <c r="I158" i="4"/>
  <c r="U243" i="4"/>
  <c r="L243" i="4"/>
  <c r="D243" i="4"/>
  <c r="S243" i="4"/>
  <c r="J243" i="4"/>
  <c r="O243" i="4"/>
  <c r="G243" i="4"/>
  <c r="N243" i="4"/>
  <c r="F243" i="4"/>
  <c r="P243" i="4"/>
  <c r="M243" i="4"/>
  <c r="K243" i="4"/>
  <c r="I243" i="4"/>
  <c r="H243" i="4"/>
  <c r="T243" i="4"/>
  <c r="C243" i="4"/>
  <c r="R243" i="4"/>
  <c r="E243" i="4"/>
  <c r="O132" i="4"/>
  <c r="G132" i="4"/>
  <c r="N132" i="4"/>
  <c r="F132" i="4"/>
  <c r="M132" i="4"/>
  <c r="E132" i="4"/>
  <c r="L132" i="4"/>
  <c r="D132" i="4"/>
  <c r="I132" i="4"/>
  <c r="K132" i="4"/>
  <c r="J132" i="4"/>
  <c r="H132" i="4"/>
  <c r="O116" i="4"/>
  <c r="G116" i="4"/>
  <c r="N116" i="4"/>
  <c r="F116" i="4"/>
  <c r="M116" i="4"/>
  <c r="E116" i="4"/>
  <c r="L116" i="4"/>
  <c r="D116" i="4"/>
  <c r="I116" i="4"/>
  <c r="K116" i="4"/>
  <c r="J116" i="4"/>
  <c r="H116" i="4"/>
  <c r="L139" i="4"/>
  <c r="D139" i="4"/>
  <c r="K139" i="4"/>
  <c r="J139" i="4"/>
  <c r="I139" i="4"/>
  <c r="N139" i="4"/>
  <c r="F139" i="4"/>
  <c r="O139" i="4"/>
  <c r="M139" i="4"/>
  <c r="H139" i="4"/>
  <c r="G139" i="4"/>
  <c r="E139" i="4"/>
  <c r="L123" i="4"/>
  <c r="D123" i="4"/>
  <c r="K123" i="4"/>
  <c r="J123" i="4"/>
  <c r="I123" i="4"/>
  <c r="N123" i="4"/>
  <c r="F123" i="4"/>
  <c r="M123" i="4"/>
  <c r="H123" i="4"/>
  <c r="O123" i="4"/>
  <c r="G123" i="4"/>
  <c r="E123" i="4"/>
  <c r="I138" i="4"/>
  <c r="H138" i="4"/>
  <c r="O138" i="4"/>
  <c r="G138" i="4"/>
  <c r="N138" i="4"/>
  <c r="F138" i="4"/>
  <c r="K138" i="4"/>
  <c r="J138" i="4"/>
  <c r="E138" i="4"/>
  <c r="M138" i="4"/>
  <c r="L138" i="4"/>
  <c r="D138" i="4"/>
  <c r="I122" i="4"/>
  <c r="H122" i="4"/>
  <c r="O122" i="4"/>
  <c r="G122" i="4"/>
  <c r="N122" i="4"/>
  <c r="F122" i="4"/>
  <c r="K122" i="4"/>
  <c r="D122" i="4"/>
  <c r="E122" i="4"/>
  <c r="M122" i="4"/>
  <c r="L122" i="4"/>
  <c r="J122" i="4"/>
  <c r="N137" i="4"/>
  <c r="F137" i="4"/>
  <c r="M137" i="4"/>
  <c r="E137" i="4"/>
  <c r="L137" i="4"/>
  <c r="D137" i="4"/>
  <c r="K137" i="4"/>
  <c r="H137" i="4"/>
  <c r="G137" i="4"/>
  <c r="O137" i="4"/>
  <c r="J137" i="4"/>
  <c r="I137" i="4"/>
  <c r="N121" i="4"/>
  <c r="F121" i="4"/>
  <c r="M121" i="4"/>
  <c r="E121" i="4"/>
  <c r="L121" i="4"/>
  <c r="D121" i="4"/>
  <c r="K121" i="4"/>
  <c r="H121" i="4"/>
  <c r="O121" i="4"/>
  <c r="J121" i="4"/>
  <c r="I121" i="4"/>
  <c r="G121" i="4"/>
  <c r="K136" i="4"/>
  <c r="J136" i="4"/>
  <c r="I136" i="4"/>
  <c r="H136" i="4"/>
  <c r="M136" i="4"/>
  <c r="E136" i="4"/>
  <c r="N136" i="4"/>
  <c r="L136" i="4"/>
  <c r="G136" i="4"/>
  <c r="F136" i="4"/>
  <c r="D136" i="4"/>
  <c r="O136" i="4"/>
  <c r="K120" i="4"/>
  <c r="J120" i="4"/>
  <c r="I120" i="4"/>
  <c r="H120" i="4"/>
  <c r="M120" i="4"/>
  <c r="E120" i="4"/>
  <c r="G120" i="4"/>
  <c r="F120" i="4"/>
  <c r="N120" i="4"/>
  <c r="D120" i="4"/>
  <c r="L120" i="4"/>
  <c r="O120" i="4"/>
  <c r="I74" i="4"/>
  <c r="N74" i="4"/>
  <c r="M64" i="4"/>
  <c r="I235" i="4"/>
  <c r="O235" i="4"/>
  <c r="G235" i="4"/>
  <c r="L235" i="4"/>
  <c r="D235" i="4"/>
  <c r="K235" i="4"/>
  <c r="M235" i="4"/>
  <c r="J235" i="4"/>
  <c r="H235" i="4"/>
  <c r="F235" i="4"/>
  <c r="E235" i="4"/>
  <c r="N235" i="4"/>
  <c r="N109" i="4"/>
  <c r="F109" i="4"/>
  <c r="O109" i="4"/>
  <c r="M109" i="4"/>
  <c r="E109" i="4"/>
  <c r="L109" i="4"/>
  <c r="D109" i="4"/>
  <c r="G109" i="4"/>
  <c r="K109" i="4"/>
  <c r="H109" i="4"/>
  <c r="J109" i="4"/>
  <c r="I109" i="4"/>
  <c r="H127" i="4"/>
  <c r="O127" i="4"/>
  <c r="G127" i="4"/>
  <c r="N127" i="4"/>
  <c r="F127" i="4"/>
  <c r="M127" i="4"/>
  <c r="E127" i="4"/>
  <c r="J127" i="4"/>
  <c r="I127" i="4"/>
  <c r="L127" i="4"/>
  <c r="K127" i="4"/>
  <c r="D127" i="4"/>
  <c r="N183" i="4"/>
  <c r="L183" i="4"/>
  <c r="H183" i="4"/>
  <c r="O183" i="4"/>
  <c r="G183" i="4"/>
  <c r="D183" i="4"/>
  <c r="M183" i="4"/>
  <c r="F183" i="4"/>
  <c r="J183" i="4"/>
  <c r="E183" i="4"/>
  <c r="K183" i="4"/>
  <c r="I183" i="4"/>
  <c r="L218" i="4"/>
  <c r="D218" i="4"/>
  <c r="M218" i="4"/>
  <c r="K218" i="4"/>
  <c r="J218" i="4"/>
  <c r="I218" i="4"/>
  <c r="H218" i="4"/>
  <c r="O218" i="4"/>
  <c r="F218" i="4"/>
  <c r="G218" i="4"/>
  <c r="E218" i="4"/>
  <c r="N218" i="4"/>
  <c r="N190" i="4"/>
  <c r="F190" i="4"/>
  <c r="H190" i="4"/>
  <c r="G190" i="4"/>
  <c r="I190" i="4"/>
  <c r="O190" i="4"/>
  <c r="J190" i="4"/>
  <c r="D190" i="4"/>
  <c r="E190" i="4"/>
  <c r="K190" i="4"/>
  <c r="L190" i="4"/>
  <c r="M190" i="4"/>
  <c r="F174" i="4"/>
  <c r="M174" i="4"/>
  <c r="G174" i="4"/>
  <c r="N174" i="4"/>
  <c r="E174" i="4"/>
  <c r="L174" i="4"/>
  <c r="H174" i="4"/>
  <c r="D174" i="4"/>
  <c r="K174" i="4"/>
  <c r="J174" i="4"/>
  <c r="O174" i="4"/>
  <c r="I174" i="4"/>
  <c r="H240" i="4"/>
  <c r="N240" i="4"/>
  <c r="F240" i="4"/>
  <c r="K240" i="4"/>
  <c r="J240" i="4"/>
  <c r="L240" i="4"/>
  <c r="I240" i="4"/>
  <c r="G240" i="4"/>
  <c r="E240" i="4"/>
  <c r="D240" i="4"/>
  <c r="O240" i="4"/>
  <c r="M240" i="4"/>
  <c r="D173" i="4"/>
  <c r="I173" i="4"/>
  <c r="H173" i="4"/>
  <c r="F173" i="4"/>
  <c r="O173" i="4"/>
  <c r="G173" i="4"/>
  <c r="M173" i="4"/>
  <c r="J173" i="4"/>
  <c r="E173" i="4"/>
  <c r="L173" i="4"/>
  <c r="N173" i="4"/>
  <c r="K173" i="4"/>
  <c r="N188" i="4"/>
  <c r="H188" i="4"/>
  <c r="F188" i="4"/>
  <c r="G188" i="4"/>
  <c r="O188" i="4"/>
  <c r="I188" i="4"/>
  <c r="J188" i="4"/>
  <c r="D188" i="4"/>
  <c r="E188" i="4"/>
  <c r="K188" i="4"/>
  <c r="L188" i="4"/>
  <c r="M188" i="4"/>
  <c r="H172" i="4"/>
  <c r="E172" i="4"/>
  <c r="F172" i="4"/>
  <c r="L172" i="4"/>
  <c r="D172" i="4"/>
  <c r="K172" i="4"/>
  <c r="I172" i="4"/>
  <c r="N172" i="4"/>
  <c r="M172" i="4"/>
  <c r="O172" i="4"/>
  <c r="G172" i="4"/>
  <c r="J172" i="4"/>
  <c r="H187" i="4"/>
  <c r="O187" i="4"/>
  <c r="L187" i="4"/>
  <c r="G187" i="4"/>
  <c r="J187" i="4"/>
  <c r="N187" i="4"/>
  <c r="D187" i="4"/>
  <c r="F187" i="4"/>
  <c r="M187" i="4"/>
  <c r="I187" i="4"/>
  <c r="E187" i="4"/>
  <c r="K187" i="4"/>
  <c r="F171" i="4"/>
  <c r="H171" i="4"/>
  <c r="O171" i="4"/>
  <c r="N171" i="4"/>
  <c r="G171" i="4"/>
  <c r="M171" i="4"/>
  <c r="E171" i="4"/>
  <c r="K171" i="4"/>
  <c r="J171" i="4"/>
  <c r="L171" i="4"/>
  <c r="I171" i="4"/>
  <c r="D171" i="4"/>
  <c r="J74" i="4"/>
  <c r="G74" i="4"/>
  <c r="J64" i="4"/>
  <c r="F64" i="4"/>
  <c r="M76" i="4"/>
  <c r="M126" i="4"/>
  <c r="E126" i="4"/>
  <c r="L126" i="4"/>
  <c r="D126" i="4"/>
  <c r="K126" i="4"/>
  <c r="J126" i="4"/>
  <c r="O126" i="4"/>
  <c r="G126" i="4"/>
  <c r="N126" i="4"/>
  <c r="I126" i="4"/>
  <c r="H126" i="4"/>
  <c r="F126" i="4"/>
  <c r="I110" i="4"/>
  <c r="H110" i="4"/>
  <c r="K110" i="4"/>
  <c r="J110" i="4"/>
  <c r="O110" i="4"/>
  <c r="G110" i="4"/>
  <c r="M110" i="4"/>
  <c r="N110" i="4"/>
  <c r="F110" i="4"/>
  <c r="E110" i="4"/>
  <c r="L110" i="4"/>
  <c r="D110" i="4"/>
  <c r="K108" i="4"/>
  <c r="M108" i="4"/>
  <c r="J108" i="4"/>
  <c r="O108" i="4"/>
  <c r="I108" i="4"/>
  <c r="G108" i="4"/>
  <c r="E108" i="4"/>
  <c r="H108" i="4"/>
  <c r="D108" i="4"/>
  <c r="L108" i="4"/>
  <c r="N108" i="4"/>
  <c r="F108" i="4"/>
  <c r="L111" i="4"/>
  <c r="D111" i="4"/>
  <c r="F111" i="4"/>
  <c r="K111" i="4"/>
  <c r="J111" i="4"/>
  <c r="I111" i="4"/>
  <c r="M111" i="4"/>
  <c r="H111" i="4"/>
  <c r="O111" i="4"/>
  <c r="G111" i="4"/>
  <c r="N111" i="4"/>
  <c r="E111" i="4"/>
  <c r="N184" i="4"/>
  <c r="E184" i="4"/>
  <c r="L184" i="4"/>
  <c r="D184" i="4"/>
  <c r="K184" i="4"/>
  <c r="F184" i="4"/>
  <c r="H184" i="4"/>
  <c r="J184" i="4"/>
  <c r="I184" i="4"/>
  <c r="O184" i="4"/>
  <c r="G184" i="4"/>
  <c r="M184" i="4"/>
  <c r="I160" i="4"/>
  <c r="D160" i="4"/>
  <c r="J160" i="4"/>
  <c r="H160" i="4"/>
  <c r="N160" i="4"/>
  <c r="F160" i="4"/>
  <c r="M160" i="4"/>
  <c r="O160" i="4"/>
  <c r="L160" i="4"/>
  <c r="K160" i="4"/>
  <c r="G160" i="4"/>
  <c r="E160" i="4"/>
  <c r="J178" i="4"/>
  <c r="F178" i="4"/>
  <c r="H178" i="4"/>
  <c r="I178" i="4"/>
  <c r="O178" i="4"/>
  <c r="M178" i="4"/>
  <c r="G178" i="4"/>
  <c r="E178" i="4"/>
  <c r="N178" i="4"/>
  <c r="L178" i="4"/>
  <c r="D178" i="4"/>
  <c r="K178" i="4"/>
  <c r="N234" i="4"/>
  <c r="F234" i="4"/>
  <c r="L234" i="4"/>
  <c r="D234" i="4"/>
  <c r="I234" i="4"/>
  <c r="H234" i="4"/>
  <c r="J234" i="4"/>
  <c r="G234" i="4"/>
  <c r="E234" i="4"/>
  <c r="M234" i="4"/>
  <c r="O234" i="4"/>
  <c r="K234" i="4"/>
  <c r="I167" i="4"/>
  <c r="H167" i="4"/>
  <c r="G167" i="4"/>
  <c r="F167" i="4"/>
  <c r="O167" i="4"/>
  <c r="N167" i="4"/>
  <c r="D167" i="4"/>
  <c r="E167" i="4"/>
  <c r="L167" i="4"/>
  <c r="M167" i="4"/>
  <c r="J167" i="4"/>
  <c r="K167" i="4"/>
  <c r="K241" i="4"/>
  <c r="I241" i="4"/>
  <c r="N241" i="4"/>
  <c r="F241" i="4"/>
  <c r="M241" i="4"/>
  <c r="E241" i="4"/>
  <c r="O241" i="4"/>
  <c r="L241" i="4"/>
  <c r="J241" i="4"/>
  <c r="H241" i="4"/>
  <c r="G241" i="4"/>
  <c r="D241" i="4"/>
  <c r="K225" i="4"/>
  <c r="I225" i="4"/>
  <c r="N225" i="4"/>
  <c r="F225" i="4"/>
  <c r="M225" i="4"/>
  <c r="E225" i="4"/>
  <c r="O225" i="4"/>
  <c r="L225" i="4"/>
  <c r="J225" i="4"/>
  <c r="H225" i="4"/>
  <c r="G225" i="4"/>
  <c r="D225" i="4"/>
  <c r="D189" i="4"/>
  <c r="G189" i="4"/>
  <c r="N189" i="4"/>
  <c r="F189" i="4"/>
  <c r="M189" i="4"/>
  <c r="E189" i="4"/>
  <c r="I189" i="4"/>
  <c r="K189" i="4"/>
  <c r="J189" i="4"/>
  <c r="H189" i="4"/>
  <c r="O189" i="4"/>
  <c r="L189" i="4"/>
  <c r="H224" i="4"/>
  <c r="N224" i="4"/>
  <c r="F224" i="4"/>
  <c r="K224" i="4"/>
  <c r="J224" i="4"/>
  <c r="L224" i="4"/>
  <c r="I224" i="4"/>
  <c r="G224" i="4"/>
  <c r="E224" i="4"/>
  <c r="D224" i="4"/>
  <c r="O224" i="4"/>
  <c r="M224" i="4"/>
  <c r="M239" i="4"/>
  <c r="E239" i="4"/>
  <c r="K239" i="4"/>
  <c r="H239" i="4"/>
  <c r="O239" i="4"/>
  <c r="G239" i="4"/>
  <c r="I239" i="4"/>
  <c r="F239" i="4"/>
  <c r="D239" i="4"/>
  <c r="L239" i="4"/>
  <c r="N239" i="4"/>
  <c r="J239" i="4"/>
  <c r="M223" i="4"/>
  <c r="E223" i="4"/>
  <c r="K223" i="4"/>
  <c r="H223" i="4"/>
  <c r="O223" i="4"/>
  <c r="G223" i="4"/>
  <c r="I223" i="4"/>
  <c r="F223" i="4"/>
  <c r="D223" i="4"/>
  <c r="L223" i="4"/>
  <c r="N223" i="4"/>
  <c r="J223" i="4"/>
  <c r="J238" i="4"/>
  <c r="H238" i="4"/>
  <c r="M238" i="4"/>
  <c r="E238" i="4"/>
  <c r="L238" i="4"/>
  <c r="D238" i="4"/>
  <c r="F238" i="4"/>
  <c r="O238" i="4"/>
  <c r="N238" i="4"/>
  <c r="I238" i="4"/>
  <c r="K238" i="4"/>
  <c r="G238" i="4"/>
  <c r="J222" i="4"/>
  <c r="H222" i="4"/>
  <c r="M222" i="4"/>
  <c r="E222" i="4"/>
  <c r="L222" i="4"/>
  <c r="D222" i="4"/>
  <c r="F222" i="4"/>
  <c r="O222" i="4"/>
  <c r="N222" i="4"/>
  <c r="I222" i="4"/>
  <c r="K222" i="4"/>
  <c r="G222" i="4"/>
  <c r="L74" i="4"/>
  <c r="O74" i="4"/>
  <c r="I64" i="4"/>
  <c r="N64" i="4"/>
  <c r="T142" i="4"/>
  <c r="K142" i="4"/>
  <c r="C142" i="4"/>
  <c r="S142" i="4"/>
  <c r="J142" i="4"/>
  <c r="R142" i="4"/>
  <c r="I142" i="4"/>
  <c r="P142" i="4"/>
  <c r="H142" i="4"/>
  <c r="M142" i="4"/>
  <c r="E142" i="4"/>
  <c r="L142" i="4"/>
  <c r="G142" i="4"/>
  <c r="F142" i="4"/>
  <c r="D142" i="4"/>
  <c r="U142" i="4"/>
  <c r="O142" i="4"/>
  <c r="N142" i="4"/>
  <c r="J177" i="4"/>
  <c r="F177" i="4"/>
  <c r="D177" i="4"/>
  <c r="K177" i="4"/>
  <c r="I177" i="4"/>
  <c r="L177" i="4"/>
  <c r="H177" i="4"/>
  <c r="O177" i="4"/>
  <c r="G177" i="4"/>
  <c r="M177" i="4"/>
  <c r="E177" i="4"/>
  <c r="N177" i="4"/>
  <c r="O161" i="4"/>
  <c r="N161" i="4"/>
  <c r="I161" i="4"/>
  <c r="H161" i="4"/>
  <c r="G161" i="4"/>
  <c r="F161" i="4"/>
  <c r="D161" i="4"/>
  <c r="E161" i="4"/>
  <c r="K161" i="4"/>
  <c r="L161" i="4"/>
  <c r="M161" i="4"/>
  <c r="J161" i="4"/>
  <c r="O159" i="4"/>
  <c r="N159" i="4"/>
  <c r="I159" i="4"/>
  <c r="H159" i="4"/>
  <c r="G159" i="4"/>
  <c r="F159" i="4"/>
  <c r="K159" i="4"/>
  <c r="L159" i="4"/>
  <c r="M159" i="4"/>
  <c r="J159" i="4"/>
  <c r="E159" i="4"/>
  <c r="D159" i="4"/>
  <c r="H162" i="4"/>
  <c r="D162" i="4"/>
  <c r="N162" i="4"/>
  <c r="J162" i="4"/>
  <c r="F162" i="4"/>
  <c r="O162" i="4"/>
  <c r="G162" i="4"/>
  <c r="M162" i="4"/>
  <c r="K162" i="4"/>
  <c r="I162" i="4"/>
  <c r="E162" i="4"/>
  <c r="L162" i="4"/>
  <c r="J133" i="4"/>
  <c r="I133" i="4"/>
  <c r="H133" i="4"/>
  <c r="O133" i="4"/>
  <c r="G133" i="4"/>
  <c r="L133" i="4"/>
  <c r="D133" i="4"/>
  <c r="K133" i="4"/>
  <c r="F133" i="4"/>
  <c r="E133" i="4"/>
  <c r="N133" i="4"/>
  <c r="M133" i="4"/>
  <c r="O211" i="4"/>
  <c r="G211" i="4"/>
  <c r="L211" i="4"/>
  <c r="K211" i="4"/>
  <c r="J211" i="4"/>
  <c r="I211" i="4"/>
  <c r="H211" i="4"/>
  <c r="N211" i="4"/>
  <c r="E211" i="4"/>
  <c r="M211" i="4"/>
  <c r="F211" i="4"/>
  <c r="D211" i="4"/>
  <c r="O229" i="4"/>
  <c r="G229" i="4"/>
  <c r="M229" i="4"/>
  <c r="E229" i="4"/>
  <c r="J229" i="4"/>
  <c r="I229" i="4"/>
  <c r="K229" i="4"/>
  <c r="H229" i="4"/>
  <c r="F229" i="4"/>
  <c r="D229" i="4"/>
  <c r="N229" i="4"/>
  <c r="L229" i="4"/>
  <c r="G64" i="4"/>
  <c r="J193" i="4"/>
  <c r="D193" i="4"/>
  <c r="U193" i="4"/>
  <c r="L193" i="4"/>
  <c r="I193" i="4"/>
  <c r="M193" i="4"/>
  <c r="P193" i="4"/>
  <c r="E193" i="4"/>
  <c r="H193" i="4"/>
  <c r="S193" i="4"/>
  <c r="O193" i="4"/>
  <c r="K193" i="4"/>
  <c r="T193" i="4"/>
  <c r="G193" i="4"/>
  <c r="C193" i="4"/>
  <c r="R193" i="4"/>
  <c r="N193" i="4"/>
  <c r="F193" i="4"/>
  <c r="L228" i="4"/>
  <c r="D228" i="4"/>
  <c r="J228" i="4"/>
  <c r="O228" i="4"/>
  <c r="G228" i="4"/>
  <c r="N228" i="4"/>
  <c r="F228" i="4"/>
  <c r="H228" i="4"/>
  <c r="E228" i="4"/>
  <c r="K228" i="4"/>
  <c r="M228" i="4"/>
  <c r="I228" i="4"/>
  <c r="J212" i="4"/>
  <c r="H212" i="4"/>
  <c r="G212" i="4"/>
  <c r="O212" i="4"/>
  <c r="F212" i="4"/>
  <c r="N212" i="4"/>
  <c r="E212" i="4"/>
  <c r="M212" i="4"/>
  <c r="D212" i="4"/>
  <c r="K212" i="4"/>
  <c r="L212" i="4"/>
  <c r="I212" i="4"/>
  <c r="L210" i="4"/>
  <c r="D210" i="4"/>
  <c r="G210" i="4"/>
  <c r="O210" i="4"/>
  <c r="F210" i="4"/>
  <c r="N210" i="4"/>
  <c r="E210" i="4"/>
  <c r="M210" i="4"/>
  <c r="K210" i="4"/>
  <c r="I210" i="4"/>
  <c r="J210" i="4"/>
  <c r="H210" i="4"/>
  <c r="M213" i="4"/>
  <c r="E213" i="4"/>
  <c r="N213" i="4"/>
  <c r="D213" i="4"/>
  <c r="L213" i="4"/>
  <c r="K213" i="4"/>
  <c r="J213" i="4"/>
  <c r="I213" i="4"/>
  <c r="G213" i="4"/>
  <c r="H213" i="4"/>
  <c r="O213" i="4"/>
  <c r="F213" i="4"/>
  <c r="O124" i="4"/>
  <c r="G124" i="4"/>
  <c r="N124" i="4"/>
  <c r="F124" i="4"/>
  <c r="M124" i="4"/>
  <c r="E124" i="4"/>
  <c r="L124" i="4"/>
  <c r="D124" i="4"/>
  <c r="I124" i="4"/>
  <c r="K124" i="4"/>
  <c r="J124" i="4"/>
  <c r="H124" i="4"/>
  <c r="O112" i="4"/>
  <c r="G112" i="4"/>
  <c r="N112" i="4"/>
  <c r="F112" i="4"/>
  <c r="H112" i="4"/>
  <c r="M112" i="4"/>
  <c r="E112" i="4"/>
  <c r="L112" i="4"/>
  <c r="D112" i="4"/>
  <c r="I112" i="4"/>
  <c r="K112" i="4"/>
  <c r="J112" i="4"/>
  <c r="L131" i="4"/>
  <c r="D131" i="4"/>
  <c r="K131" i="4"/>
  <c r="J131" i="4"/>
  <c r="I131" i="4"/>
  <c r="N131" i="4"/>
  <c r="F131" i="4"/>
  <c r="O131" i="4"/>
  <c r="M131" i="4"/>
  <c r="H131" i="4"/>
  <c r="G131" i="4"/>
  <c r="E131" i="4"/>
  <c r="H135" i="4"/>
  <c r="O135" i="4"/>
  <c r="G135" i="4"/>
  <c r="N135" i="4"/>
  <c r="F135" i="4"/>
  <c r="M135" i="4"/>
  <c r="E135" i="4"/>
  <c r="J135" i="4"/>
  <c r="D135" i="4"/>
  <c r="K135" i="4"/>
  <c r="I135" i="4"/>
  <c r="L135" i="4"/>
  <c r="I130" i="4"/>
  <c r="H130" i="4"/>
  <c r="O130" i="4"/>
  <c r="G130" i="4"/>
  <c r="N130" i="4"/>
  <c r="F130" i="4"/>
  <c r="K130" i="4"/>
  <c r="E130" i="4"/>
  <c r="J130" i="4"/>
  <c r="D130" i="4"/>
  <c r="L130" i="4"/>
  <c r="M130" i="4"/>
  <c r="I114" i="4"/>
  <c r="H114" i="4"/>
  <c r="O114" i="4"/>
  <c r="G114" i="4"/>
  <c r="N114" i="4"/>
  <c r="F114" i="4"/>
  <c r="K114" i="4"/>
  <c r="D114" i="4"/>
  <c r="E114" i="4"/>
  <c r="M114" i="4"/>
  <c r="L114" i="4"/>
  <c r="J114" i="4"/>
  <c r="N129" i="4"/>
  <c r="F129" i="4"/>
  <c r="M129" i="4"/>
  <c r="E129" i="4"/>
  <c r="L129" i="4"/>
  <c r="D129" i="4"/>
  <c r="K129" i="4"/>
  <c r="H129" i="4"/>
  <c r="O129" i="4"/>
  <c r="J129" i="4"/>
  <c r="I129" i="4"/>
  <c r="G129" i="4"/>
  <c r="N113" i="4"/>
  <c r="M113" i="4"/>
  <c r="L113" i="4"/>
  <c r="K113" i="4"/>
  <c r="H113" i="4"/>
  <c r="O113" i="4"/>
  <c r="J113" i="4"/>
  <c r="I113" i="4"/>
  <c r="D113" i="4"/>
  <c r="G113" i="4"/>
  <c r="F113" i="4"/>
  <c r="E113" i="4"/>
  <c r="K128" i="4"/>
  <c r="J128" i="4"/>
  <c r="I128" i="4"/>
  <c r="H128" i="4"/>
  <c r="M128" i="4"/>
  <c r="E128" i="4"/>
  <c r="L128" i="4"/>
  <c r="G128" i="4"/>
  <c r="O128" i="4"/>
  <c r="N128" i="4"/>
  <c r="F128" i="4"/>
  <c r="D128" i="4"/>
  <c r="H119" i="4"/>
  <c r="O119" i="4"/>
  <c r="G119" i="4"/>
  <c r="N119" i="4"/>
  <c r="F119" i="4"/>
  <c r="M119" i="4"/>
  <c r="E119" i="4"/>
  <c r="J119" i="4"/>
  <c r="L119" i="4"/>
  <c r="D119" i="4"/>
  <c r="K119" i="4"/>
  <c r="I119" i="4"/>
  <c r="K74" i="4"/>
  <c r="K64" i="4"/>
  <c r="O64" i="4"/>
  <c r="S244" i="4"/>
  <c r="J244" i="4"/>
  <c r="P244" i="4"/>
  <c r="H244" i="4"/>
  <c r="M244" i="4"/>
  <c r="E244" i="4"/>
  <c r="U244" i="4"/>
  <c r="L244" i="4"/>
  <c r="D244" i="4"/>
  <c r="N244" i="4"/>
  <c r="K244" i="4"/>
  <c r="I244" i="4"/>
  <c r="G244" i="4"/>
  <c r="F244" i="4"/>
  <c r="R244" i="4"/>
  <c r="T244" i="4"/>
  <c r="O244" i="4"/>
  <c r="C244" i="4"/>
  <c r="J125" i="4"/>
  <c r="I125" i="4"/>
  <c r="H125" i="4"/>
  <c r="O125" i="4"/>
  <c r="G125" i="4"/>
  <c r="L125" i="4"/>
  <c r="D125" i="4"/>
  <c r="F125" i="4"/>
  <c r="M125" i="4"/>
  <c r="E125" i="4"/>
  <c r="K125" i="4"/>
  <c r="N125" i="4"/>
  <c r="L115" i="4"/>
  <c r="D115" i="4"/>
  <c r="K115" i="4"/>
  <c r="J115" i="4"/>
  <c r="I115" i="4"/>
  <c r="N115" i="4"/>
  <c r="F115" i="4"/>
  <c r="H115" i="4"/>
  <c r="G115" i="4"/>
  <c r="E115" i="4"/>
  <c r="M115" i="4"/>
  <c r="O115" i="4"/>
  <c r="O140" i="4"/>
  <c r="G140" i="4"/>
  <c r="N140" i="4"/>
  <c r="F140" i="4"/>
  <c r="M140" i="4"/>
  <c r="E140" i="4"/>
  <c r="U140" i="4"/>
  <c r="L140" i="4"/>
  <c r="D140" i="4"/>
  <c r="R140" i="4"/>
  <c r="I140" i="4"/>
  <c r="C140" i="4"/>
  <c r="J140" i="4"/>
  <c r="H140" i="4"/>
  <c r="T140" i="4"/>
  <c r="S140" i="4"/>
  <c r="P140" i="4"/>
  <c r="K140" i="4"/>
  <c r="K175" i="4"/>
  <c r="I175" i="4"/>
  <c r="N175" i="4"/>
  <c r="H175" i="4"/>
  <c r="J175" i="4"/>
  <c r="O175" i="4"/>
  <c r="L175" i="4"/>
  <c r="G175" i="4"/>
  <c r="F175" i="4"/>
  <c r="D175" i="4"/>
  <c r="M175" i="4"/>
  <c r="E175" i="4"/>
  <c r="O163" i="4"/>
  <c r="N163" i="4"/>
  <c r="I163" i="4"/>
  <c r="H163" i="4"/>
  <c r="G163" i="4"/>
  <c r="F163" i="4"/>
  <c r="D163" i="4"/>
  <c r="E163" i="4"/>
  <c r="K163" i="4"/>
  <c r="L163" i="4"/>
  <c r="M163" i="4"/>
  <c r="J163" i="4"/>
  <c r="N182" i="4"/>
  <c r="J182" i="4"/>
  <c r="H182" i="4"/>
  <c r="O182" i="4"/>
  <c r="M182" i="4"/>
  <c r="G182" i="4"/>
  <c r="E182" i="4"/>
  <c r="F182" i="4"/>
  <c r="L182" i="4"/>
  <c r="D182" i="4"/>
  <c r="K182" i="4"/>
  <c r="I182" i="4"/>
  <c r="O237" i="4"/>
  <c r="G237" i="4"/>
  <c r="M237" i="4"/>
  <c r="E237" i="4"/>
  <c r="J237" i="4"/>
  <c r="I237" i="4"/>
  <c r="N237" i="4"/>
  <c r="L237" i="4"/>
  <c r="K237" i="4"/>
  <c r="F237" i="4"/>
  <c r="H237" i="4"/>
  <c r="D237" i="4"/>
  <c r="H232" i="4"/>
  <c r="N232" i="4"/>
  <c r="F232" i="4"/>
  <c r="K232" i="4"/>
  <c r="J232" i="4"/>
  <c r="D232" i="4"/>
  <c r="O232" i="4"/>
  <c r="M232" i="4"/>
  <c r="L232" i="4"/>
  <c r="G232" i="4"/>
  <c r="I232" i="4"/>
  <c r="E232" i="4"/>
  <c r="O165" i="4"/>
  <c r="N165" i="4"/>
  <c r="I165" i="4"/>
  <c r="H165" i="4"/>
  <c r="G165" i="4"/>
  <c r="F165" i="4"/>
  <c r="J165" i="4"/>
  <c r="D165" i="4"/>
  <c r="E165" i="4"/>
  <c r="L165" i="4"/>
  <c r="K165" i="4"/>
  <c r="M165" i="4"/>
  <c r="N180" i="4"/>
  <c r="J180" i="4"/>
  <c r="H180" i="4"/>
  <c r="F180" i="4"/>
  <c r="M180" i="4"/>
  <c r="G180" i="4"/>
  <c r="E180" i="4"/>
  <c r="L180" i="4"/>
  <c r="D180" i="4"/>
  <c r="K180" i="4"/>
  <c r="O180" i="4"/>
  <c r="I180" i="4"/>
  <c r="E164" i="4"/>
  <c r="K164" i="4"/>
  <c r="I164" i="4"/>
  <c r="L164" i="4"/>
  <c r="H164" i="4"/>
  <c r="D164" i="4"/>
  <c r="N164" i="4"/>
  <c r="J164" i="4"/>
  <c r="F164" i="4"/>
  <c r="O164" i="4"/>
  <c r="G164" i="4"/>
  <c r="M164" i="4"/>
  <c r="J230" i="4"/>
  <c r="H230" i="4"/>
  <c r="M230" i="4"/>
  <c r="E230" i="4"/>
  <c r="L230" i="4"/>
  <c r="D230" i="4"/>
  <c r="N230" i="4"/>
  <c r="K230" i="4"/>
  <c r="I230" i="4"/>
  <c r="G230" i="4"/>
  <c r="F230" i="4"/>
  <c r="O230" i="4"/>
  <c r="F170" i="4"/>
  <c r="N170" i="4"/>
  <c r="L170" i="4"/>
  <c r="D170" i="4"/>
  <c r="K170" i="4"/>
  <c r="I170" i="4"/>
  <c r="H170" i="4"/>
  <c r="J170" i="4"/>
  <c r="O170" i="4"/>
  <c r="M170" i="4"/>
  <c r="E170" i="4"/>
  <c r="G170" i="4"/>
  <c r="E74" i="4"/>
  <c r="D64" i="4"/>
  <c r="H64" i="4"/>
  <c r="K76" i="4"/>
  <c r="M134" i="4"/>
  <c r="E134" i="4"/>
  <c r="L134" i="4"/>
  <c r="D134" i="4"/>
  <c r="K134" i="4"/>
  <c r="J134" i="4"/>
  <c r="O134" i="4"/>
  <c r="G134" i="4"/>
  <c r="N134" i="4"/>
  <c r="I134" i="4"/>
  <c r="H134" i="4"/>
  <c r="F134" i="4"/>
  <c r="M118" i="4"/>
  <c r="E118" i="4"/>
  <c r="L118" i="4"/>
  <c r="D118" i="4"/>
  <c r="K118" i="4"/>
  <c r="J118" i="4"/>
  <c r="O118" i="4"/>
  <c r="G118" i="4"/>
  <c r="N118" i="4"/>
  <c r="I118" i="4"/>
  <c r="H118" i="4"/>
  <c r="F118" i="4"/>
  <c r="J117" i="4"/>
  <c r="I117" i="4"/>
  <c r="H117" i="4"/>
  <c r="O117" i="4"/>
  <c r="G117" i="4"/>
  <c r="L117" i="4"/>
  <c r="D117" i="4"/>
  <c r="E117" i="4"/>
  <c r="K117" i="4"/>
  <c r="F117" i="4"/>
  <c r="N117" i="4"/>
  <c r="M117" i="4"/>
  <c r="I209" i="4"/>
  <c r="K209" i="4"/>
  <c r="J209" i="4"/>
  <c r="H209" i="4"/>
  <c r="G209" i="4"/>
  <c r="O209" i="4"/>
  <c r="F209" i="4"/>
  <c r="M209" i="4"/>
  <c r="D209" i="4"/>
  <c r="N209" i="4"/>
  <c r="L209" i="4"/>
  <c r="E209" i="4"/>
  <c r="M141" i="4"/>
  <c r="E141" i="4"/>
  <c r="U141" i="4"/>
  <c r="L141" i="4"/>
  <c r="D141" i="4"/>
  <c r="T141" i="4"/>
  <c r="K141" i="4"/>
  <c r="C141" i="4"/>
  <c r="S141" i="4"/>
  <c r="J141" i="4"/>
  <c r="O141" i="4"/>
  <c r="G141" i="4"/>
  <c r="H141" i="4"/>
  <c r="F141" i="4"/>
  <c r="N141" i="4"/>
  <c r="I141" i="4"/>
  <c r="R141" i="4"/>
  <c r="P141" i="4"/>
  <c r="I227" i="4"/>
  <c r="O227" i="4"/>
  <c r="G227" i="4"/>
  <c r="L227" i="4"/>
  <c r="D227" i="4"/>
  <c r="K227" i="4"/>
  <c r="E227" i="4"/>
  <c r="N227" i="4"/>
  <c r="M227" i="4"/>
  <c r="H227" i="4"/>
  <c r="J227" i="4"/>
  <c r="F227" i="4"/>
  <c r="K166" i="4"/>
  <c r="O166" i="4"/>
  <c r="F166" i="4"/>
  <c r="N166" i="4"/>
  <c r="D166" i="4"/>
  <c r="L166" i="4"/>
  <c r="M166" i="4"/>
  <c r="G166" i="4"/>
  <c r="J166" i="4"/>
  <c r="H166" i="4"/>
  <c r="E166" i="4"/>
  <c r="I166" i="4"/>
  <c r="L191" i="4"/>
  <c r="T191" i="4"/>
  <c r="R191" i="4"/>
  <c r="J191" i="4"/>
  <c r="P191" i="4"/>
  <c r="E191" i="4"/>
  <c r="H191" i="4"/>
  <c r="S191" i="4"/>
  <c r="O191" i="4"/>
  <c r="K191" i="4"/>
  <c r="G191" i="4"/>
  <c r="C191" i="4"/>
  <c r="N191" i="4"/>
  <c r="F191" i="4"/>
  <c r="U191" i="4"/>
  <c r="D191" i="4"/>
  <c r="M191" i="4"/>
  <c r="I191" i="4"/>
  <c r="N226" i="4"/>
  <c r="F226" i="4"/>
  <c r="L226" i="4"/>
  <c r="D226" i="4"/>
  <c r="I226" i="4"/>
  <c r="H226" i="4"/>
  <c r="O226" i="4"/>
  <c r="M226" i="4"/>
  <c r="K226" i="4"/>
  <c r="J226" i="4"/>
  <c r="E226" i="4"/>
  <c r="G226" i="4"/>
  <c r="H214" i="4"/>
  <c r="J214" i="4"/>
  <c r="I214" i="4"/>
  <c r="G214" i="4"/>
  <c r="O214" i="4"/>
  <c r="F214" i="4"/>
  <c r="N214" i="4"/>
  <c r="E214" i="4"/>
  <c r="L214" i="4"/>
  <c r="M214" i="4"/>
  <c r="K214" i="4"/>
  <c r="D214" i="4"/>
  <c r="K233" i="4"/>
  <c r="I233" i="4"/>
  <c r="N233" i="4"/>
  <c r="F233" i="4"/>
  <c r="M233" i="4"/>
  <c r="E233" i="4"/>
  <c r="G233" i="4"/>
  <c r="D233" i="4"/>
  <c r="O233" i="4"/>
  <c r="J233" i="4"/>
  <c r="L233" i="4"/>
  <c r="H233" i="4"/>
  <c r="F186" i="4"/>
  <c r="N186" i="4"/>
  <c r="H186" i="4"/>
  <c r="O186" i="4"/>
  <c r="I186" i="4"/>
  <c r="D186" i="4"/>
  <c r="E186" i="4"/>
  <c r="J186" i="4"/>
  <c r="K186" i="4"/>
  <c r="L186" i="4"/>
  <c r="M186" i="4"/>
  <c r="G186" i="4"/>
  <c r="N181" i="4"/>
  <c r="J181" i="4"/>
  <c r="L181" i="4"/>
  <c r="F181" i="4"/>
  <c r="I181" i="4"/>
  <c r="D181" i="4"/>
  <c r="H181" i="4"/>
  <c r="O181" i="4"/>
  <c r="G181" i="4"/>
  <c r="M181" i="4"/>
  <c r="E181" i="4"/>
  <c r="K181" i="4"/>
  <c r="N216" i="4"/>
  <c r="F216" i="4"/>
  <c r="K216" i="4"/>
  <c r="J216" i="4"/>
  <c r="I216" i="4"/>
  <c r="H216" i="4"/>
  <c r="G216" i="4"/>
  <c r="M216" i="4"/>
  <c r="D216" i="4"/>
  <c r="O216" i="4"/>
  <c r="E216" i="4"/>
  <c r="L216" i="4"/>
  <c r="M231" i="4"/>
  <c r="E231" i="4"/>
  <c r="K231" i="4"/>
  <c r="H231" i="4"/>
  <c r="O231" i="4"/>
  <c r="G231" i="4"/>
  <c r="N231" i="4"/>
  <c r="L231" i="4"/>
  <c r="J231" i="4"/>
  <c r="I231" i="4"/>
  <c r="D231" i="4"/>
  <c r="F231" i="4"/>
  <c r="K215" i="4"/>
  <c r="O215" i="4"/>
  <c r="F215" i="4"/>
  <c r="N215" i="4"/>
  <c r="E215" i="4"/>
  <c r="M215" i="4"/>
  <c r="D215" i="4"/>
  <c r="L215" i="4"/>
  <c r="J215" i="4"/>
  <c r="H215" i="4"/>
  <c r="I215" i="4"/>
  <c r="G215" i="4"/>
  <c r="J179" i="4"/>
  <c r="F179" i="4"/>
  <c r="D179" i="4"/>
  <c r="N179" i="4"/>
  <c r="L179" i="4"/>
  <c r="I179" i="4"/>
  <c r="H179" i="4"/>
  <c r="O179" i="4"/>
  <c r="G179" i="4"/>
  <c r="M179" i="4"/>
  <c r="E179" i="4"/>
  <c r="K179" i="4"/>
  <c r="O221" i="4"/>
  <c r="G221" i="4"/>
  <c r="M221" i="4"/>
  <c r="E221" i="4"/>
  <c r="J221" i="4"/>
  <c r="I221" i="4"/>
  <c r="N221" i="4"/>
  <c r="L221" i="4"/>
  <c r="K221" i="4"/>
  <c r="F221" i="4"/>
  <c r="H221" i="4"/>
  <c r="D221" i="4"/>
  <c r="D74" i="4"/>
  <c r="G76" i="4"/>
  <c r="D185" i="4"/>
  <c r="N185" i="4"/>
  <c r="G185" i="4"/>
  <c r="M185" i="4"/>
  <c r="E185" i="4"/>
  <c r="K185" i="4"/>
  <c r="F185" i="4"/>
  <c r="I185" i="4"/>
  <c r="J185" i="4"/>
  <c r="L185" i="4"/>
  <c r="O185" i="4"/>
  <c r="H185" i="4"/>
  <c r="D169" i="4"/>
  <c r="N169" i="4"/>
  <c r="L169" i="4"/>
  <c r="O169" i="4"/>
  <c r="G169" i="4"/>
  <c r="M169" i="4"/>
  <c r="E169" i="4"/>
  <c r="F169" i="4"/>
  <c r="J169" i="4"/>
  <c r="K169" i="4"/>
  <c r="I169" i="4"/>
  <c r="H169" i="4"/>
  <c r="M168" i="4"/>
  <c r="K168" i="4"/>
  <c r="E168" i="4"/>
  <c r="J168" i="4"/>
  <c r="G168" i="4"/>
  <c r="H168" i="4"/>
  <c r="I168" i="4"/>
  <c r="O168" i="4"/>
  <c r="F168" i="4"/>
  <c r="N168" i="4"/>
  <c r="D168" i="4"/>
  <c r="L168" i="4"/>
  <c r="F107" i="4"/>
  <c r="O107" i="4"/>
  <c r="E107" i="4"/>
  <c r="H107" i="4"/>
  <c r="G107" i="4"/>
  <c r="L107" i="4"/>
  <c r="D107" i="4"/>
  <c r="K107" i="4"/>
  <c r="J107" i="4"/>
  <c r="I107" i="4"/>
  <c r="N107" i="4"/>
  <c r="M107" i="4"/>
  <c r="U192" i="4"/>
  <c r="P192" i="4"/>
  <c r="N192" i="4"/>
  <c r="F192" i="4"/>
  <c r="H192" i="4"/>
  <c r="K192" i="4"/>
  <c r="L192" i="4"/>
  <c r="M192" i="4"/>
  <c r="S192" i="4"/>
  <c r="T192" i="4"/>
  <c r="I192" i="4"/>
  <c r="G192" i="4"/>
  <c r="J192" i="4"/>
  <c r="C192" i="4"/>
  <c r="O192" i="4"/>
  <c r="R192" i="4"/>
  <c r="D192" i="4"/>
  <c r="E192" i="4"/>
  <c r="I176" i="4"/>
  <c r="O176" i="4"/>
  <c r="M176" i="4"/>
  <c r="G176" i="4"/>
  <c r="E176" i="4"/>
  <c r="J176" i="4"/>
  <c r="L176" i="4"/>
  <c r="N176" i="4"/>
  <c r="D176" i="4"/>
  <c r="K176" i="4"/>
  <c r="H176" i="4"/>
  <c r="F176" i="4"/>
  <c r="I217" i="4"/>
  <c r="G217" i="4"/>
  <c r="O217" i="4"/>
  <c r="F217" i="4"/>
  <c r="N217" i="4"/>
  <c r="E217" i="4"/>
  <c r="M217" i="4"/>
  <c r="D217" i="4"/>
  <c r="L217" i="4"/>
  <c r="J217" i="4"/>
  <c r="K217" i="4"/>
  <c r="H217" i="4"/>
  <c r="N242" i="4"/>
  <c r="F242" i="4"/>
  <c r="U242" i="4"/>
  <c r="L242" i="4"/>
  <c r="D242" i="4"/>
  <c r="R242" i="4"/>
  <c r="I242" i="4"/>
  <c r="P242" i="4"/>
  <c r="H242" i="4"/>
  <c r="S242" i="4"/>
  <c r="O242" i="4"/>
  <c r="M242" i="4"/>
  <c r="K242" i="4"/>
  <c r="J242" i="4"/>
  <c r="E242" i="4"/>
  <c r="G242" i="4"/>
  <c r="T242" i="4"/>
  <c r="C242" i="4"/>
  <c r="S90" i="4"/>
  <c r="J90" i="4"/>
  <c r="R90" i="4"/>
  <c r="I90" i="4"/>
  <c r="P90" i="4"/>
  <c r="H90" i="4"/>
  <c r="N90" i="4"/>
  <c r="F90" i="4"/>
  <c r="K90" i="4"/>
  <c r="G90" i="4"/>
  <c r="E90" i="4"/>
  <c r="U90" i="4"/>
  <c r="D90" i="4"/>
  <c r="T90" i="4"/>
  <c r="C90" i="4"/>
  <c r="O90" i="4"/>
  <c r="L90" i="4"/>
  <c r="M90" i="4"/>
  <c r="U89" i="4"/>
  <c r="L89" i="4"/>
  <c r="D89" i="4"/>
  <c r="T89" i="4"/>
  <c r="K89" i="4"/>
  <c r="C89" i="4"/>
  <c r="S89" i="4"/>
  <c r="J89" i="4"/>
  <c r="P89" i="4"/>
  <c r="H89" i="4"/>
  <c r="M89" i="4"/>
  <c r="I89" i="4"/>
  <c r="G89" i="4"/>
  <c r="F89" i="4"/>
  <c r="E89" i="4"/>
  <c r="R89" i="4"/>
  <c r="O89" i="4"/>
  <c r="N89" i="4"/>
  <c r="P91" i="4"/>
  <c r="H91" i="4"/>
  <c r="O91" i="4"/>
  <c r="G91" i="4"/>
  <c r="N91" i="4"/>
  <c r="F91" i="4"/>
  <c r="T91" i="4"/>
  <c r="L91" i="4"/>
  <c r="D91" i="4"/>
  <c r="I91" i="4"/>
  <c r="U91" i="4"/>
  <c r="E91" i="4"/>
  <c r="S91" i="4"/>
  <c r="C91" i="4"/>
  <c r="R91" i="4"/>
  <c r="M91" i="4"/>
  <c r="J91" i="4"/>
  <c r="K91" i="4"/>
  <c r="Q40" i="4"/>
  <c r="Q39" i="4"/>
  <c r="Q41" i="4"/>
  <c r="Q191" i="4" l="1"/>
  <c r="Q244" i="4"/>
  <c r="Q242" i="4"/>
  <c r="Q140" i="4"/>
  <c r="Q193" i="4"/>
  <c r="Q192" i="4"/>
  <c r="Q142" i="4"/>
  <c r="Q141" i="4"/>
  <c r="Q243" i="4"/>
  <c r="Q91" i="4"/>
  <c r="Q90" i="4"/>
  <c r="Q89" i="4"/>
  <c r="F12" i="3" l="1"/>
  <c r="B51" i="2" l="1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AF3" i="2"/>
  <c r="B53" i="2"/>
  <c r="AE44" i="2" l="1"/>
  <c r="AF44" i="2"/>
  <c r="AE45" i="2"/>
  <c r="AF45" i="2"/>
  <c r="AE46" i="2"/>
  <c r="AF46" i="2"/>
  <c r="G103" i="1"/>
  <c r="G102" i="1"/>
  <c r="G104" i="1"/>
  <c r="D102" i="1"/>
  <c r="F104" i="1"/>
  <c r="G105" i="1"/>
  <c r="E104" i="1"/>
  <c r="E105" i="1"/>
  <c r="D104" i="1"/>
  <c r="F103" i="1"/>
  <c r="D105" i="1"/>
  <c r="H103" i="1"/>
  <c r="E102" i="1"/>
  <c r="F102" i="1"/>
  <c r="H104" i="1"/>
  <c r="E103" i="1"/>
  <c r="H105" i="1"/>
  <c r="H106" i="1"/>
  <c r="D103" i="1"/>
  <c r="F105" i="1"/>
  <c r="AE47" i="2"/>
  <c r="AF47" i="2"/>
  <c r="AE40" i="2"/>
  <c r="AF40" i="2"/>
  <c r="AE48" i="2"/>
  <c r="AF48" i="2"/>
  <c r="AE41" i="2"/>
  <c r="AF41" i="2"/>
  <c r="AE49" i="2"/>
  <c r="AF49" i="2"/>
  <c r="AE42" i="2"/>
  <c r="AF42" i="2"/>
  <c r="AE50" i="2"/>
  <c r="AF50" i="2"/>
  <c r="AE43" i="2"/>
  <c r="AF43" i="2"/>
  <c r="AE51" i="2"/>
  <c r="AF51" i="2"/>
  <c r="D3792" i="1"/>
  <c r="F3074" i="1"/>
  <c r="D2984" i="1"/>
  <c r="E734" i="1"/>
  <c r="F734" i="1"/>
  <c r="D732" i="1"/>
  <c r="E3073" i="1"/>
  <c r="D1184" i="1"/>
  <c r="G3792" i="1"/>
  <c r="F2983" i="1"/>
  <c r="D1993" i="1"/>
  <c r="G734" i="1"/>
  <c r="F3792" i="1"/>
  <c r="G2984" i="1"/>
  <c r="D1183" i="1"/>
  <c r="D1093" i="1"/>
  <c r="E3792" i="1"/>
  <c r="G1993" i="1"/>
  <c r="D3074" i="1"/>
  <c r="D2983" i="1"/>
  <c r="E1994" i="1"/>
  <c r="F1993" i="1"/>
  <c r="E1184" i="1"/>
  <c r="E1183" i="1"/>
  <c r="H1993" i="1"/>
  <c r="G2983" i="1"/>
  <c r="F3073" i="1"/>
  <c r="E2984" i="1"/>
  <c r="E1993" i="1"/>
  <c r="G1994" i="1"/>
  <c r="F1184" i="1"/>
  <c r="H2983" i="1"/>
  <c r="D3073" i="1"/>
  <c r="G3074" i="1"/>
  <c r="E2983" i="1"/>
  <c r="F1994" i="1"/>
  <c r="F1183" i="1"/>
  <c r="E1093" i="1"/>
  <c r="E3074" i="1"/>
  <c r="F2984" i="1"/>
  <c r="D1994" i="1"/>
  <c r="G1184" i="1"/>
  <c r="D3794" i="1"/>
  <c r="D734" i="1"/>
  <c r="F732" i="1"/>
  <c r="G3794" i="1"/>
  <c r="G3072" i="1"/>
  <c r="G1094" i="1"/>
  <c r="H3976" i="1"/>
  <c r="E3974" i="1"/>
  <c r="E1094" i="1"/>
  <c r="F1094" i="1"/>
  <c r="F3794" i="1"/>
  <c r="H2984" i="1"/>
  <c r="E3794" i="1"/>
  <c r="F3072" i="1"/>
  <c r="H1094" i="1"/>
  <c r="G3973" i="1"/>
  <c r="D3974" i="1"/>
  <c r="D1094" i="1"/>
  <c r="F3973" i="1"/>
  <c r="H3975" i="1"/>
  <c r="G3882" i="1"/>
  <c r="G3795" i="1"/>
  <c r="D3793" i="1"/>
  <c r="D3072" i="1"/>
  <c r="F1093" i="1"/>
  <c r="G1183" i="1"/>
  <c r="E3973" i="1"/>
  <c r="E3972" i="1"/>
  <c r="G3975" i="1"/>
  <c r="G3883" i="1"/>
  <c r="H3885" i="1"/>
  <c r="F3795" i="1"/>
  <c r="H3793" i="1"/>
  <c r="H1093" i="1"/>
  <c r="H1183" i="1"/>
  <c r="H1184" i="1"/>
  <c r="H3794" i="1"/>
  <c r="H3074" i="1"/>
  <c r="D3973" i="1"/>
  <c r="D3972" i="1"/>
  <c r="F3975" i="1"/>
  <c r="F3883" i="1"/>
  <c r="G3885" i="1"/>
  <c r="H3884" i="1"/>
  <c r="D3795" i="1"/>
  <c r="E732" i="1"/>
  <c r="H1994" i="1"/>
  <c r="H3073" i="1"/>
  <c r="G3972" i="1"/>
  <c r="D3975" i="1"/>
  <c r="G3974" i="1"/>
  <c r="G732" i="1"/>
  <c r="H734" i="1"/>
  <c r="E3072" i="1"/>
  <c r="F3974" i="1"/>
  <c r="E3882" i="1"/>
  <c r="H3883" i="1"/>
  <c r="D3885" i="1"/>
  <c r="H3886" i="1"/>
  <c r="E3884" i="1"/>
  <c r="G3702" i="1"/>
  <c r="D3613" i="1"/>
  <c r="H3615" i="1"/>
  <c r="D3612" i="1"/>
  <c r="H3614" i="1"/>
  <c r="F3523" i="1"/>
  <c r="G3522" i="1"/>
  <c r="H3974" i="1"/>
  <c r="E3883" i="1"/>
  <c r="F3702" i="1"/>
  <c r="G3703" i="1"/>
  <c r="H3613" i="1"/>
  <c r="G3615" i="1"/>
  <c r="G3612" i="1"/>
  <c r="G3614" i="1"/>
  <c r="E3523" i="1"/>
  <c r="F3522" i="1"/>
  <c r="G3524" i="1"/>
  <c r="G1093" i="1"/>
  <c r="F3972" i="1"/>
  <c r="D3883" i="1"/>
  <c r="E3705" i="1"/>
  <c r="F3703" i="1"/>
  <c r="F3615" i="1"/>
  <c r="F3614" i="1"/>
  <c r="D3523" i="1"/>
  <c r="G3073" i="1"/>
  <c r="D3882" i="1"/>
  <c r="G3793" i="1"/>
  <c r="H3796" i="1"/>
  <c r="H3705" i="1"/>
  <c r="E3703" i="1"/>
  <c r="H3704" i="1"/>
  <c r="E3615" i="1"/>
  <c r="E3614" i="1"/>
  <c r="H3523" i="1"/>
  <c r="E3524" i="1"/>
  <c r="F3433" i="1"/>
  <c r="F3882" i="1"/>
  <c r="H3795" i="1"/>
  <c r="F3793" i="1"/>
  <c r="G3705" i="1"/>
  <c r="D3703" i="1"/>
  <c r="G3704" i="1"/>
  <c r="D3614" i="1"/>
  <c r="H3525" i="1"/>
  <c r="H3973" i="1"/>
  <c r="E3975" i="1"/>
  <c r="F3885" i="1"/>
  <c r="G3884" i="1"/>
  <c r="E3795" i="1"/>
  <c r="E3793" i="1"/>
  <c r="F3705" i="1"/>
  <c r="H3706" i="1"/>
  <c r="H3703" i="1"/>
  <c r="F3704" i="1"/>
  <c r="G3613" i="1"/>
  <c r="G3525" i="1"/>
  <c r="D3433" i="1"/>
  <c r="E3885" i="1"/>
  <c r="F3884" i="1"/>
  <c r="E3702" i="1"/>
  <c r="D3705" i="1"/>
  <c r="E3704" i="1"/>
  <c r="F3613" i="1"/>
  <c r="E3612" i="1"/>
  <c r="E3522" i="1"/>
  <c r="F3525" i="1"/>
  <c r="E3613" i="1"/>
  <c r="G3523" i="1"/>
  <c r="D3524" i="1"/>
  <c r="D3432" i="1"/>
  <c r="D3434" i="1"/>
  <c r="E3435" i="1"/>
  <c r="G3345" i="1"/>
  <c r="D3344" i="1"/>
  <c r="E3343" i="1"/>
  <c r="D3253" i="1"/>
  <c r="H3254" i="1"/>
  <c r="E3252" i="1"/>
  <c r="D3704" i="1"/>
  <c r="F3432" i="1"/>
  <c r="D3435" i="1"/>
  <c r="E3345" i="1"/>
  <c r="D3343" i="1"/>
  <c r="H3253" i="1"/>
  <c r="G3254" i="1"/>
  <c r="D3252" i="1"/>
  <c r="H3166" i="1"/>
  <c r="F3165" i="1"/>
  <c r="F3162" i="1"/>
  <c r="D3522" i="1"/>
  <c r="G3432" i="1"/>
  <c r="F3345" i="1"/>
  <c r="H3343" i="1"/>
  <c r="H3256" i="1"/>
  <c r="F3254" i="1"/>
  <c r="G3252" i="1"/>
  <c r="H3616" i="1"/>
  <c r="H3526" i="1"/>
  <c r="G3433" i="1"/>
  <c r="H3346" i="1"/>
  <c r="D3345" i="1"/>
  <c r="E3342" i="1"/>
  <c r="H3255" i="1"/>
  <c r="E3254" i="1"/>
  <c r="F3252" i="1"/>
  <c r="D3165" i="1"/>
  <c r="D3615" i="1"/>
  <c r="E3433" i="1"/>
  <c r="H3434" i="1"/>
  <c r="H3344" i="1"/>
  <c r="H3433" i="1"/>
  <c r="G3434" i="1"/>
  <c r="H3435" i="1"/>
  <c r="G3344" i="1"/>
  <c r="G3342" i="1"/>
  <c r="E3255" i="1"/>
  <c r="G3253" i="1"/>
  <c r="F3612" i="1"/>
  <c r="E3525" i="1"/>
  <c r="G3255" i="1"/>
  <c r="E3075" i="1"/>
  <c r="G2982" i="1"/>
  <c r="G2985" i="1"/>
  <c r="H2893" i="1"/>
  <c r="D3525" i="1"/>
  <c r="E3432" i="1"/>
  <c r="F3255" i="1"/>
  <c r="G3163" i="1"/>
  <c r="F2982" i="1"/>
  <c r="F2985" i="1"/>
  <c r="F2894" i="1"/>
  <c r="D3255" i="1"/>
  <c r="F3163" i="1"/>
  <c r="E2985" i="1"/>
  <c r="D3702" i="1"/>
  <c r="H3345" i="1"/>
  <c r="D3254" i="1"/>
  <c r="E3162" i="1"/>
  <c r="E3163" i="1"/>
  <c r="H3164" i="1"/>
  <c r="H2896" i="1"/>
  <c r="D2895" i="1"/>
  <c r="G3435" i="1"/>
  <c r="F3344" i="1"/>
  <c r="F3253" i="1"/>
  <c r="H3165" i="1"/>
  <c r="D3162" i="1"/>
  <c r="D3163" i="1"/>
  <c r="G3164" i="1"/>
  <c r="D3075" i="1"/>
  <c r="G2893" i="1"/>
  <c r="H2895" i="1"/>
  <c r="H3436" i="1"/>
  <c r="F3435" i="1"/>
  <c r="E3344" i="1"/>
  <c r="E3253" i="1"/>
  <c r="G3165" i="1"/>
  <c r="G3162" i="1"/>
  <c r="H3163" i="1"/>
  <c r="F3164" i="1"/>
  <c r="H3076" i="1"/>
  <c r="H3075" i="1"/>
  <c r="F2893" i="1"/>
  <c r="G2895" i="1"/>
  <c r="H3524" i="1"/>
  <c r="F3434" i="1"/>
  <c r="G3343" i="1"/>
  <c r="D3342" i="1"/>
  <c r="E3165" i="1"/>
  <c r="E3164" i="1"/>
  <c r="G3075" i="1"/>
  <c r="E2982" i="1"/>
  <c r="H2986" i="1"/>
  <c r="D2985" i="1"/>
  <c r="E2893" i="1"/>
  <c r="F2895" i="1"/>
  <c r="G2892" i="1"/>
  <c r="D2802" i="1"/>
  <c r="H2804" i="1"/>
  <c r="E2713" i="1"/>
  <c r="G2715" i="1"/>
  <c r="G2714" i="1"/>
  <c r="G2712" i="1"/>
  <c r="D2624" i="1"/>
  <c r="E2623" i="1"/>
  <c r="G2625" i="1"/>
  <c r="F3343" i="1"/>
  <c r="F2892" i="1"/>
  <c r="G2803" i="1"/>
  <c r="H2806" i="1"/>
  <c r="G2802" i="1"/>
  <c r="G2804" i="1"/>
  <c r="D2713" i="1"/>
  <c r="F2715" i="1"/>
  <c r="F2714" i="1"/>
  <c r="E2622" i="1"/>
  <c r="D2623" i="1"/>
  <c r="E2625" i="1"/>
  <c r="G2535" i="1"/>
  <c r="F2533" i="1"/>
  <c r="F3342" i="1"/>
  <c r="H2803" i="1"/>
  <c r="F2802" i="1"/>
  <c r="F2804" i="1"/>
  <c r="H2713" i="1"/>
  <c r="E2715" i="1"/>
  <c r="E2714" i="1"/>
  <c r="D2622" i="1"/>
  <c r="F2625" i="1"/>
  <c r="H2985" i="1"/>
  <c r="F2803" i="1"/>
  <c r="D2805" i="1"/>
  <c r="E2804" i="1"/>
  <c r="D2715" i="1"/>
  <c r="D2714" i="1"/>
  <c r="F2622" i="1"/>
  <c r="D2625" i="1"/>
  <c r="H2626" i="1"/>
  <c r="E2535" i="1"/>
  <c r="D3884" i="1"/>
  <c r="E3434" i="1"/>
  <c r="D3164" i="1"/>
  <c r="F3075" i="1"/>
  <c r="H2894" i="1"/>
  <c r="E2803" i="1"/>
  <c r="H2805" i="1"/>
  <c r="D2804" i="1"/>
  <c r="H2624" i="1"/>
  <c r="G2622" i="1"/>
  <c r="D2535" i="1"/>
  <c r="D2893" i="1"/>
  <c r="G2894" i="1"/>
  <c r="D2803" i="1"/>
  <c r="G2805" i="1"/>
  <c r="E2712" i="1"/>
  <c r="G2624" i="1"/>
  <c r="G2623" i="1"/>
  <c r="D2982" i="1"/>
  <c r="E2894" i="1"/>
  <c r="E2892" i="1"/>
  <c r="F2805" i="1"/>
  <c r="G2713" i="1"/>
  <c r="H2716" i="1"/>
  <c r="D2712" i="1"/>
  <c r="F2624" i="1"/>
  <c r="F2623" i="1"/>
  <c r="F2535" i="1"/>
  <c r="E2534" i="1"/>
  <c r="G2444" i="1"/>
  <c r="E2443" i="1"/>
  <c r="H2446" i="1"/>
  <c r="E2353" i="1"/>
  <c r="G2352" i="1"/>
  <c r="E2354" i="1"/>
  <c r="D2265" i="1"/>
  <c r="F2175" i="1"/>
  <c r="H2174" i="1"/>
  <c r="E2173" i="1"/>
  <c r="D2083" i="1"/>
  <c r="H2086" i="1"/>
  <c r="E2082" i="1"/>
  <c r="H1996" i="1"/>
  <c r="D2894" i="1"/>
  <c r="E2802" i="1"/>
  <c r="H2625" i="1"/>
  <c r="H2536" i="1"/>
  <c r="D2534" i="1"/>
  <c r="D2445" i="1"/>
  <c r="F2444" i="1"/>
  <c r="E2442" i="1"/>
  <c r="D2443" i="1"/>
  <c r="H2353" i="1"/>
  <c r="H2355" i="1"/>
  <c r="D2354" i="1"/>
  <c r="E2265" i="1"/>
  <c r="H2264" i="1"/>
  <c r="H2445" i="1"/>
  <c r="E2444" i="1"/>
  <c r="G2442" i="1"/>
  <c r="F2353" i="1"/>
  <c r="E2355" i="1"/>
  <c r="D2264" i="1"/>
  <c r="F2712" i="1"/>
  <c r="E2532" i="1"/>
  <c r="G2445" i="1"/>
  <c r="D2444" i="1"/>
  <c r="D2442" i="1"/>
  <c r="D2353" i="1"/>
  <c r="F3524" i="1"/>
  <c r="G2533" i="1"/>
  <c r="D2532" i="1"/>
  <c r="E2445" i="1"/>
  <c r="F2442" i="1"/>
  <c r="F2355" i="1"/>
  <c r="F2263" i="1"/>
  <c r="F2264" i="1"/>
  <c r="E2262" i="1"/>
  <c r="G2172" i="1"/>
  <c r="D2174" i="1"/>
  <c r="E2085" i="1"/>
  <c r="F2084" i="1"/>
  <c r="E1995" i="1"/>
  <c r="E1992" i="1"/>
  <c r="D2892" i="1"/>
  <c r="H2715" i="1"/>
  <c r="H2533" i="1"/>
  <c r="H2534" i="1"/>
  <c r="G2532" i="1"/>
  <c r="F2445" i="1"/>
  <c r="G2443" i="1"/>
  <c r="E2352" i="1"/>
  <c r="D2355" i="1"/>
  <c r="H2354" i="1"/>
  <c r="H2266" i="1"/>
  <c r="E2263" i="1"/>
  <c r="F2265" i="1"/>
  <c r="E2264" i="1"/>
  <c r="D2262" i="1"/>
  <c r="H2176" i="1"/>
  <c r="F2172" i="1"/>
  <c r="G2083" i="1"/>
  <c r="D2085" i="1"/>
  <c r="E2084" i="1"/>
  <c r="D1995" i="1"/>
  <c r="F1992" i="1"/>
  <c r="F2713" i="1"/>
  <c r="H2714" i="1"/>
  <c r="E2624" i="1"/>
  <c r="E2533" i="1"/>
  <c r="G2534" i="1"/>
  <c r="F2532" i="1"/>
  <c r="H2443" i="1"/>
  <c r="D2352" i="1"/>
  <c r="F2354" i="1"/>
  <c r="D2263" i="1"/>
  <c r="H2265" i="1"/>
  <c r="G2262" i="1"/>
  <c r="H2175" i="1"/>
  <c r="G2173" i="1"/>
  <c r="F2083" i="1"/>
  <c r="D2084" i="1"/>
  <c r="D1992" i="1"/>
  <c r="E2805" i="1"/>
  <c r="G2353" i="1"/>
  <c r="G2264" i="1"/>
  <c r="D2172" i="1"/>
  <c r="E2174" i="1"/>
  <c r="G2082" i="1"/>
  <c r="G2084" i="1"/>
  <c r="F1995" i="1"/>
  <c r="H1905" i="1"/>
  <c r="F1815" i="1"/>
  <c r="D1814" i="1"/>
  <c r="H2535" i="1"/>
  <c r="F2534" i="1"/>
  <c r="E2083" i="1"/>
  <c r="G1905" i="1"/>
  <c r="D1815" i="1"/>
  <c r="D1813" i="1"/>
  <c r="H2444" i="1"/>
  <c r="G2355" i="1"/>
  <c r="H2083" i="1"/>
  <c r="H2085" i="1"/>
  <c r="G1903" i="1"/>
  <c r="H1904" i="1"/>
  <c r="E1902" i="1"/>
  <c r="F1905" i="1"/>
  <c r="E1812" i="1"/>
  <c r="H1813" i="1"/>
  <c r="G2085" i="1"/>
  <c r="H2623" i="1"/>
  <c r="H2356" i="1"/>
  <c r="F2085" i="1"/>
  <c r="E1903" i="1"/>
  <c r="F1904" i="1"/>
  <c r="F1902" i="1"/>
  <c r="D1905" i="1"/>
  <c r="H1814" i="1"/>
  <c r="F1812" i="1"/>
  <c r="F2352" i="1"/>
  <c r="G2263" i="1"/>
  <c r="F2262" i="1"/>
  <c r="D2175" i="1"/>
  <c r="G2174" i="1"/>
  <c r="D2173" i="1"/>
  <c r="D2082" i="1"/>
  <c r="G1995" i="1"/>
  <c r="D1903" i="1"/>
  <c r="D1904" i="1"/>
  <c r="G1815" i="1"/>
  <c r="F1814" i="1"/>
  <c r="G1813" i="1"/>
  <c r="H2263" i="1"/>
  <c r="G2265" i="1"/>
  <c r="E2172" i="1"/>
  <c r="E2175" i="1"/>
  <c r="F2174" i="1"/>
  <c r="H2173" i="1"/>
  <c r="F2082" i="1"/>
  <c r="H2084" i="1"/>
  <c r="H1995" i="1"/>
  <c r="H1906" i="1"/>
  <c r="E1815" i="1"/>
  <c r="E1814" i="1"/>
  <c r="F1813" i="1"/>
  <c r="F2443" i="1"/>
  <c r="G1904" i="1"/>
  <c r="E1905" i="1"/>
  <c r="H1816" i="1"/>
  <c r="E1725" i="1"/>
  <c r="E1723" i="1"/>
  <c r="E1724" i="1"/>
  <c r="D1722" i="1"/>
  <c r="G1633" i="1"/>
  <c r="H1636" i="1"/>
  <c r="D1632" i="1"/>
  <c r="E1634" i="1"/>
  <c r="D1544" i="1"/>
  <c r="G1545" i="1"/>
  <c r="F1455" i="1"/>
  <c r="G1454" i="1"/>
  <c r="D1452" i="1"/>
  <c r="F1365" i="1"/>
  <c r="E1364" i="1"/>
  <c r="H1275" i="1"/>
  <c r="H1276" i="1"/>
  <c r="F1272" i="1"/>
  <c r="D1274" i="1"/>
  <c r="E1904" i="1"/>
  <c r="H1815" i="1"/>
  <c r="F1725" i="1"/>
  <c r="D1723" i="1"/>
  <c r="D1724" i="1"/>
  <c r="G1722" i="1"/>
  <c r="F1633" i="1"/>
  <c r="F1632" i="1"/>
  <c r="G1543" i="1"/>
  <c r="F1545" i="1"/>
  <c r="E1455" i="1"/>
  <c r="F1454" i="1"/>
  <c r="F1452" i="1"/>
  <c r="E1362" i="1"/>
  <c r="E1365" i="1"/>
  <c r="D1364" i="1"/>
  <c r="G1275" i="1"/>
  <c r="D1185" i="1"/>
  <c r="F1903" i="1"/>
  <c r="D1812" i="1"/>
  <c r="D1725" i="1"/>
  <c r="H1723" i="1"/>
  <c r="F1722" i="1"/>
  <c r="E1633" i="1"/>
  <c r="G1632" i="1"/>
  <c r="H1635" i="1"/>
  <c r="H1546" i="1"/>
  <c r="F1543" i="1"/>
  <c r="E1542" i="1"/>
  <c r="E1545" i="1"/>
  <c r="D1455" i="1"/>
  <c r="E1454" i="1"/>
  <c r="G1452" i="1"/>
  <c r="F1362" i="1"/>
  <c r="H1366" i="1"/>
  <c r="G1363" i="1"/>
  <c r="E1275" i="1"/>
  <c r="E2895" i="1"/>
  <c r="G2354" i="1"/>
  <c r="H1903" i="1"/>
  <c r="G1814" i="1"/>
  <c r="G1812" i="1"/>
  <c r="D1633" i="1"/>
  <c r="G1635" i="1"/>
  <c r="E1543" i="1"/>
  <c r="D1542" i="1"/>
  <c r="G1992" i="1"/>
  <c r="D1902" i="1"/>
  <c r="E1813" i="1"/>
  <c r="H1633" i="1"/>
  <c r="F1635" i="1"/>
  <c r="H1634" i="1"/>
  <c r="H1544" i="1"/>
  <c r="H1543" i="1"/>
  <c r="G1542" i="1"/>
  <c r="F1453" i="1"/>
  <c r="G1362" i="1"/>
  <c r="F1363" i="1"/>
  <c r="F1275" i="1"/>
  <c r="H1274" i="1"/>
  <c r="F1273" i="1"/>
  <c r="H1186" i="1"/>
  <c r="D2533" i="1"/>
  <c r="G1902" i="1"/>
  <c r="H1724" i="1"/>
  <c r="E1635" i="1"/>
  <c r="G1634" i="1"/>
  <c r="G1544" i="1"/>
  <c r="D1543" i="1"/>
  <c r="F1542" i="1"/>
  <c r="E1453" i="1"/>
  <c r="H1365" i="1"/>
  <c r="H1364" i="1"/>
  <c r="E1363" i="1"/>
  <c r="E1272" i="1"/>
  <c r="G1274" i="1"/>
  <c r="E1273" i="1"/>
  <c r="H1185" i="1"/>
  <c r="F2173" i="1"/>
  <c r="H1725" i="1"/>
  <c r="G1723" i="1"/>
  <c r="G1724" i="1"/>
  <c r="D1635" i="1"/>
  <c r="F1634" i="1"/>
  <c r="F1544" i="1"/>
  <c r="D1545" i="1"/>
  <c r="H1455" i="1"/>
  <c r="D1453" i="1"/>
  <c r="G1365" i="1"/>
  <c r="G1364" i="1"/>
  <c r="D1363" i="1"/>
  <c r="D1272" i="1"/>
  <c r="F1274" i="1"/>
  <c r="D1273" i="1"/>
  <c r="F1724" i="1"/>
  <c r="E1632" i="1"/>
  <c r="E1544" i="1"/>
  <c r="G1455" i="1"/>
  <c r="H1454" i="1"/>
  <c r="G1272" i="1"/>
  <c r="D1092" i="1"/>
  <c r="G1095" i="1"/>
  <c r="E1002" i="1"/>
  <c r="G1003" i="1"/>
  <c r="G912" i="1"/>
  <c r="G913" i="1"/>
  <c r="F822" i="1"/>
  <c r="G824" i="1"/>
  <c r="G825" i="1"/>
  <c r="H735" i="1"/>
  <c r="H736" i="1"/>
  <c r="D644" i="1"/>
  <c r="G643" i="1"/>
  <c r="F552" i="1"/>
  <c r="E1722" i="1"/>
  <c r="G1453" i="1"/>
  <c r="D1454" i="1"/>
  <c r="D1362" i="1"/>
  <c r="E1182" i="1"/>
  <c r="F1092" i="1"/>
  <c r="D1095" i="1"/>
  <c r="D1002" i="1"/>
  <c r="H1005" i="1"/>
  <c r="F1003" i="1"/>
  <c r="H1004" i="1"/>
  <c r="G914" i="1"/>
  <c r="F913" i="1"/>
  <c r="G823" i="1"/>
  <c r="G822" i="1"/>
  <c r="F824" i="1"/>
  <c r="F825" i="1"/>
  <c r="G735" i="1"/>
  <c r="H646" i="1"/>
  <c r="H643" i="1"/>
  <c r="G552" i="1"/>
  <c r="H1453" i="1"/>
  <c r="D1182" i="1"/>
  <c r="G1092" i="1"/>
  <c r="F1095" i="1"/>
  <c r="G1002" i="1"/>
  <c r="G1005" i="1"/>
  <c r="E1003" i="1"/>
  <c r="G1004" i="1"/>
  <c r="F914" i="1"/>
  <c r="H913" i="1"/>
  <c r="F823" i="1"/>
  <c r="E824" i="1"/>
  <c r="E825" i="1"/>
  <c r="E735" i="1"/>
  <c r="G733" i="1"/>
  <c r="E642" i="1"/>
  <c r="F643" i="1"/>
  <c r="G1182" i="1"/>
  <c r="E1092" i="1"/>
  <c r="F1002" i="1"/>
  <c r="D1005" i="1"/>
  <c r="D1003" i="1"/>
  <c r="F1004" i="1"/>
  <c r="H915" i="1"/>
  <c r="D914" i="1"/>
  <c r="E913" i="1"/>
  <c r="E1274" i="1"/>
  <c r="F1182" i="1"/>
  <c r="H1096" i="1"/>
  <c r="F1005" i="1"/>
  <c r="H1003" i="1"/>
  <c r="E1004" i="1"/>
  <c r="F915" i="1"/>
  <c r="H914" i="1"/>
  <c r="D913" i="1"/>
  <c r="D823" i="1"/>
  <c r="H826" i="1"/>
  <c r="F733" i="1"/>
  <c r="H644" i="1"/>
  <c r="F642" i="1"/>
  <c r="D643" i="1"/>
  <c r="D645" i="1"/>
  <c r="H1456" i="1"/>
  <c r="E1452" i="1"/>
  <c r="D1365" i="1"/>
  <c r="F1364" i="1"/>
  <c r="H1273" i="1"/>
  <c r="F1185" i="1"/>
  <c r="H1095" i="1"/>
  <c r="E915" i="1"/>
  <c r="H916" i="1"/>
  <c r="D912" i="1"/>
  <c r="E822" i="1"/>
  <c r="D825" i="1"/>
  <c r="H1726" i="1"/>
  <c r="D1634" i="1"/>
  <c r="H1545" i="1"/>
  <c r="H1363" i="1"/>
  <c r="D1275" i="1"/>
  <c r="E1185" i="1"/>
  <c r="E1095" i="1"/>
  <c r="D915" i="1"/>
  <c r="F912" i="1"/>
  <c r="D822" i="1"/>
  <c r="H824" i="1"/>
  <c r="H825" i="1"/>
  <c r="F735" i="1"/>
  <c r="E644" i="1"/>
  <c r="E645" i="1"/>
  <c r="D552" i="1"/>
  <c r="E914" i="1"/>
  <c r="D733" i="1"/>
  <c r="F644" i="1"/>
  <c r="E643" i="1"/>
  <c r="D553" i="1"/>
  <c r="E554" i="1"/>
  <c r="F555" i="1"/>
  <c r="D464" i="1"/>
  <c r="H463" i="1"/>
  <c r="E465" i="1"/>
  <c r="F375" i="1"/>
  <c r="F374" i="1"/>
  <c r="D373" i="1"/>
  <c r="G285" i="1"/>
  <c r="E282" i="1"/>
  <c r="D283" i="1"/>
  <c r="D284" i="1"/>
  <c r="H194" i="1"/>
  <c r="G642" i="1"/>
  <c r="E555" i="1"/>
  <c r="G464" i="1"/>
  <c r="F373" i="1"/>
  <c r="D554" i="1"/>
  <c r="D555" i="1"/>
  <c r="E462" i="1"/>
  <c r="D465" i="1"/>
  <c r="G375" i="1"/>
  <c r="D374" i="1"/>
  <c r="F285" i="1"/>
  <c r="D282" i="1"/>
  <c r="H283" i="1"/>
  <c r="H196" i="1"/>
  <c r="G193" i="1"/>
  <c r="F194" i="1"/>
  <c r="H195" i="1"/>
  <c r="D1004" i="1"/>
  <c r="H554" i="1"/>
  <c r="F463" i="1"/>
  <c r="E912" i="1"/>
  <c r="H645" i="1"/>
  <c r="D462" i="1"/>
  <c r="E375" i="1"/>
  <c r="E374" i="1"/>
  <c r="E285" i="1"/>
  <c r="G282" i="1"/>
  <c r="H286" i="1"/>
  <c r="E193" i="1"/>
  <c r="G194" i="1"/>
  <c r="E192" i="1"/>
  <c r="G195" i="1"/>
  <c r="G2175" i="1"/>
  <c r="G1185" i="1"/>
  <c r="E823" i="1"/>
  <c r="D735" i="1"/>
  <c r="G645" i="1"/>
  <c r="F462" i="1"/>
  <c r="F282" i="1"/>
  <c r="F193" i="1"/>
  <c r="E194" i="1"/>
  <c r="D192" i="1"/>
  <c r="F195" i="1"/>
  <c r="F553" i="1"/>
  <c r="H466" i="1"/>
  <c r="H465" i="1"/>
  <c r="G283" i="1"/>
  <c r="H823" i="1"/>
  <c r="D642" i="1"/>
  <c r="F645" i="1"/>
  <c r="G553" i="1"/>
  <c r="H464" i="1"/>
  <c r="G463" i="1"/>
  <c r="G462" i="1"/>
  <c r="E372" i="1"/>
  <c r="G373" i="1"/>
  <c r="H284" i="1"/>
  <c r="D193" i="1"/>
  <c r="D194" i="1"/>
  <c r="F192" i="1"/>
  <c r="E195" i="1"/>
  <c r="G1725" i="1"/>
  <c r="G915" i="1"/>
  <c r="H733" i="1"/>
  <c r="H553" i="1"/>
  <c r="G554" i="1"/>
  <c r="H555" i="1"/>
  <c r="F464" i="1"/>
  <c r="E463" i="1"/>
  <c r="G465" i="1"/>
  <c r="D375" i="1"/>
  <c r="H374" i="1"/>
  <c r="D372" i="1"/>
  <c r="E373" i="1"/>
  <c r="D285" i="1"/>
  <c r="F283" i="1"/>
  <c r="F284" i="1"/>
  <c r="G372" i="1"/>
  <c r="F1723" i="1"/>
  <c r="E1005" i="1"/>
  <c r="H1006" i="1"/>
  <c r="D824" i="1"/>
  <c r="E733" i="1"/>
  <c r="G644" i="1"/>
  <c r="E552" i="1"/>
  <c r="H556" i="1"/>
  <c r="E553" i="1"/>
  <c r="F554" i="1"/>
  <c r="G555" i="1"/>
  <c r="E464" i="1"/>
  <c r="D463" i="1"/>
  <c r="F465" i="1"/>
  <c r="H375" i="1"/>
  <c r="H376" i="1"/>
  <c r="G374" i="1"/>
  <c r="F372" i="1"/>
  <c r="H373" i="1"/>
  <c r="H285" i="1"/>
  <c r="E283" i="1"/>
  <c r="E284" i="1"/>
  <c r="G192" i="1"/>
  <c r="H193" i="1"/>
  <c r="G1273" i="1"/>
  <c r="G284" i="1"/>
  <c r="D195" i="1"/>
  <c r="AB48" i="1"/>
  <c r="AB35" i="1"/>
  <c r="AB44" i="1"/>
  <c r="H44" i="1" s="1"/>
  <c r="AB39" i="1"/>
  <c r="AB30" i="1"/>
  <c r="H30" i="1" s="1"/>
  <c r="AB53" i="1"/>
  <c r="H53" i="1" s="1"/>
  <c r="AB26" i="1"/>
  <c r="AB21" i="1"/>
  <c r="AB16" i="1"/>
  <c r="H16" i="1" s="1"/>
  <c r="AB67" i="1"/>
  <c r="AB46" i="1"/>
  <c r="AB32" i="1"/>
  <c r="AB18" i="1"/>
  <c r="AB60" i="1"/>
  <c r="AB43" i="1"/>
  <c r="H43" i="1" s="1"/>
  <c r="AB29" i="1"/>
  <c r="H29" i="1" s="1"/>
  <c r="AB15" i="1"/>
  <c r="H15" i="1" s="1"/>
  <c r="AB47" i="1"/>
  <c r="AB59" i="1"/>
  <c r="AB42" i="1"/>
  <c r="H42" i="1" s="1"/>
  <c r="AB28" i="1"/>
  <c r="H28" i="1" s="1"/>
  <c r="AB14" i="1"/>
  <c r="H14" i="1" s="1"/>
  <c r="AB55" i="1"/>
  <c r="H55" i="1" s="1"/>
  <c r="AB41" i="1"/>
  <c r="H41" i="1" s="1"/>
  <c r="AB25" i="1"/>
  <c r="AB13" i="1"/>
  <c r="H13" i="1" s="1"/>
  <c r="AB68" i="1"/>
  <c r="B68" i="1" s="1"/>
  <c r="AB52" i="1"/>
  <c r="H52" i="1" s="1"/>
  <c r="AB38" i="1"/>
  <c r="AB24" i="1"/>
  <c r="AB12" i="1"/>
  <c r="AB33" i="1"/>
  <c r="AB70" i="1"/>
  <c r="B70" i="1" s="1"/>
  <c r="AB51" i="1"/>
  <c r="H51" i="1" s="1"/>
  <c r="AB37" i="1"/>
  <c r="AB23" i="1"/>
  <c r="AB19" i="1"/>
  <c r="AB69" i="1"/>
  <c r="B69" i="1" s="1"/>
  <c r="AB50" i="1"/>
  <c r="H50" i="1" s="1"/>
  <c r="AB34" i="1"/>
  <c r="AB20" i="1"/>
  <c r="C84" i="1"/>
  <c r="F84" i="1"/>
  <c r="B84" i="1"/>
  <c r="I84" i="1"/>
  <c r="H37" i="2"/>
  <c r="C86" i="4" s="1"/>
  <c r="Z37" i="2"/>
  <c r="AE37" i="2" s="1"/>
  <c r="T37" i="2"/>
  <c r="C188" i="4" s="1"/>
  <c r="N37" i="2"/>
  <c r="C137" i="4" s="1"/>
  <c r="T14" i="2"/>
  <c r="F646" i="1" s="1"/>
  <c r="N14" i="2"/>
  <c r="E646" i="1" s="1"/>
  <c r="Z14" i="2"/>
  <c r="AE14" i="2" s="1"/>
  <c r="H14" i="2"/>
  <c r="D646" i="1" s="1"/>
  <c r="T22" i="2"/>
  <c r="F1366" i="1" s="1"/>
  <c r="H22" i="2"/>
  <c r="C71" i="4" s="1"/>
  <c r="N22" i="2"/>
  <c r="E1366" i="1" s="1"/>
  <c r="Z22" i="2"/>
  <c r="AE22" i="2" s="1"/>
  <c r="T30" i="2"/>
  <c r="F2086" i="1" s="1"/>
  <c r="H30" i="2"/>
  <c r="D2086" i="1" s="1"/>
  <c r="Z30" i="2"/>
  <c r="AE30" i="2" s="1"/>
  <c r="N30" i="2"/>
  <c r="C130" i="4" s="1"/>
  <c r="T38" i="2"/>
  <c r="F2806" i="1" s="1"/>
  <c r="N38" i="2"/>
  <c r="E2806" i="1" s="1"/>
  <c r="H38" i="2"/>
  <c r="D2806" i="1" s="1"/>
  <c r="Z38" i="2"/>
  <c r="AE38" i="2" s="1"/>
  <c r="T46" i="2"/>
  <c r="H46" i="2"/>
  <c r="Z46" i="2"/>
  <c r="N46" i="2"/>
  <c r="T15" i="2"/>
  <c r="C166" i="4" s="1"/>
  <c r="Z15" i="2"/>
  <c r="AE15" i="2" s="1"/>
  <c r="H15" i="2"/>
  <c r="C64" i="4" s="1"/>
  <c r="N15" i="2"/>
  <c r="E736" i="1" s="1"/>
  <c r="T23" i="2"/>
  <c r="C174" i="4" s="1"/>
  <c r="H23" i="2"/>
  <c r="D1456" i="1" s="1"/>
  <c r="N23" i="2"/>
  <c r="E1456" i="1" s="1"/>
  <c r="Z23" i="2"/>
  <c r="AE23" i="2" s="1"/>
  <c r="T31" i="2"/>
  <c r="F2176" i="1" s="1"/>
  <c r="Z31" i="2"/>
  <c r="AE31" i="2" s="1"/>
  <c r="N31" i="2"/>
  <c r="E2176" i="1" s="1"/>
  <c r="H31" i="2"/>
  <c r="D2176" i="1" s="1"/>
  <c r="T39" i="2"/>
  <c r="F2896" i="1" s="1"/>
  <c r="H39" i="2"/>
  <c r="D2896" i="1" s="1"/>
  <c r="Z39" i="2"/>
  <c r="AE39" i="2" s="1"/>
  <c r="N39" i="2"/>
  <c r="E2896" i="1" s="1"/>
  <c r="T47" i="2"/>
  <c r="H47" i="2"/>
  <c r="N47" i="2"/>
  <c r="Z47" i="2"/>
  <c r="H21" i="2"/>
  <c r="D1276" i="1" s="1"/>
  <c r="T21" i="2"/>
  <c r="C172" i="4" s="1"/>
  <c r="Z21" i="2"/>
  <c r="AE21" i="2" s="1"/>
  <c r="N21" i="2"/>
  <c r="E1276" i="1" s="1"/>
  <c r="H7" i="2"/>
  <c r="C56" i="4" s="1"/>
  <c r="Z7" i="2"/>
  <c r="T7" i="2"/>
  <c r="C158" i="4" s="1"/>
  <c r="N7" i="2"/>
  <c r="C107" i="4" s="1"/>
  <c r="N16" i="2"/>
  <c r="E826" i="1" s="1"/>
  <c r="H16" i="2"/>
  <c r="D826" i="1" s="1"/>
  <c r="Z16" i="2"/>
  <c r="AE16" i="2" s="1"/>
  <c r="T16" i="2"/>
  <c r="F826" i="1" s="1"/>
  <c r="H24" i="2"/>
  <c r="D1546" i="1" s="1"/>
  <c r="Z24" i="2"/>
  <c r="AE24" i="2" s="1"/>
  <c r="N24" i="2"/>
  <c r="E1546" i="1" s="1"/>
  <c r="T24" i="2"/>
  <c r="F1546" i="1" s="1"/>
  <c r="N32" i="2"/>
  <c r="E2266" i="1" s="1"/>
  <c r="H32" i="2"/>
  <c r="C81" i="4" s="1"/>
  <c r="Z32" i="2"/>
  <c r="AE32" i="2" s="1"/>
  <c r="T32" i="2"/>
  <c r="C183" i="4" s="1"/>
  <c r="H40" i="2"/>
  <c r="Z40" i="2"/>
  <c r="N40" i="2"/>
  <c r="T40" i="2"/>
  <c r="H48" i="2"/>
  <c r="Z48" i="2"/>
  <c r="N48" i="2"/>
  <c r="T48" i="2"/>
  <c r="N29" i="2"/>
  <c r="E1996" i="1" s="1"/>
  <c r="T29" i="2"/>
  <c r="F1996" i="1" s="1"/>
  <c r="H29" i="2"/>
  <c r="D1996" i="1" s="1"/>
  <c r="Z29" i="2"/>
  <c r="AE29" i="2" s="1"/>
  <c r="H8" i="2"/>
  <c r="Z8" i="2"/>
  <c r="N8" i="2"/>
  <c r="T8" i="2"/>
  <c r="H9" i="2"/>
  <c r="D3796" i="1" s="1"/>
  <c r="Z9" i="2"/>
  <c r="G3706" i="1" s="1"/>
  <c r="N9" i="2"/>
  <c r="E3526" i="1" s="1"/>
  <c r="T9" i="2"/>
  <c r="F3256" i="1" s="1"/>
  <c r="H17" i="2"/>
  <c r="C66" i="4" s="1"/>
  <c r="T17" i="2"/>
  <c r="F916" i="1" s="1"/>
  <c r="Z17" i="2"/>
  <c r="AE17" i="2" s="1"/>
  <c r="N17" i="2"/>
  <c r="C117" i="4" s="1"/>
  <c r="H25" i="2"/>
  <c r="D1636" i="1" s="1"/>
  <c r="Z25" i="2"/>
  <c r="AE25" i="2" s="1"/>
  <c r="N25" i="2"/>
  <c r="E1636" i="1" s="1"/>
  <c r="T25" i="2"/>
  <c r="C176" i="4" s="1"/>
  <c r="H33" i="2"/>
  <c r="C82" i="4" s="1"/>
  <c r="T33" i="2"/>
  <c r="F2356" i="1" s="1"/>
  <c r="Z33" i="2"/>
  <c r="AE33" i="2" s="1"/>
  <c r="N33" i="2"/>
  <c r="E2356" i="1" s="1"/>
  <c r="H41" i="2"/>
  <c r="Z41" i="2"/>
  <c r="N41" i="2"/>
  <c r="T41" i="2"/>
  <c r="H49" i="2"/>
  <c r="T49" i="2"/>
  <c r="Z49" i="2"/>
  <c r="N49" i="2"/>
  <c r="H10" i="2"/>
  <c r="C59" i="4" s="1"/>
  <c r="Z10" i="2"/>
  <c r="AE10" i="2" s="1"/>
  <c r="N10" i="2"/>
  <c r="E286" i="1" s="1"/>
  <c r="T10" i="2"/>
  <c r="C161" i="4" s="1"/>
  <c r="H18" i="2"/>
  <c r="C67" i="4" s="1"/>
  <c r="Z18" i="2"/>
  <c r="AE18" i="2" s="1"/>
  <c r="N18" i="2"/>
  <c r="E1006" i="1" s="1"/>
  <c r="T18" i="2"/>
  <c r="F1006" i="1" s="1"/>
  <c r="H26" i="2"/>
  <c r="D1726" i="1" s="1"/>
  <c r="Z26" i="2"/>
  <c r="AE26" i="2" s="1"/>
  <c r="N26" i="2"/>
  <c r="C126" i="4" s="1"/>
  <c r="T26" i="2"/>
  <c r="F1726" i="1" s="1"/>
  <c r="H34" i="2"/>
  <c r="C83" i="4" s="1"/>
  <c r="Z34" i="2"/>
  <c r="AE34" i="2" s="1"/>
  <c r="N34" i="2"/>
  <c r="E2446" i="1" s="1"/>
  <c r="T34" i="2"/>
  <c r="C185" i="4" s="1"/>
  <c r="H42" i="2"/>
  <c r="Z42" i="2"/>
  <c r="N42" i="2"/>
  <c r="T42" i="2"/>
  <c r="H50" i="2"/>
  <c r="Z50" i="2"/>
  <c r="N50" i="2"/>
  <c r="T50" i="2"/>
  <c r="H45" i="2"/>
  <c r="Z45" i="2"/>
  <c r="N45" i="2"/>
  <c r="T45" i="2"/>
  <c r="Z19" i="2"/>
  <c r="AE19" i="2" s="1"/>
  <c r="N19" i="2"/>
  <c r="C119" i="4" s="1"/>
  <c r="T19" i="2"/>
  <c r="C170" i="4" s="1"/>
  <c r="H19" i="2"/>
  <c r="D1096" i="1" s="1"/>
  <c r="Z27" i="2"/>
  <c r="AE27" i="2" s="1"/>
  <c r="N27" i="2"/>
  <c r="E1816" i="1" s="1"/>
  <c r="T27" i="2"/>
  <c r="C178" i="4" s="1"/>
  <c r="H27" i="2"/>
  <c r="C76" i="4" s="1"/>
  <c r="Z35" i="2"/>
  <c r="AE35" i="2" s="1"/>
  <c r="N35" i="2"/>
  <c r="E2536" i="1" s="1"/>
  <c r="T35" i="2"/>
  <c r="F2536" i="1" s="1"/>
  <c r="H35" i="2"/>
  <c r="C84" i="4" s="1"/>
  <c r="Z43" i="2"/>
  <c r="N43" i="2"/>
  <c r="T43" i="2"/>
  <c r="H43" i="2"/>
  <c r="Z51" i="2"/>
  <c r="N51" i="2"/>
  <c r="T51" i="2"/>
  <c r="H51" i="2"/>
  <c r="Z13" i="2"/>
  <c r="AE13" i="2" s="1"/>
  <c r="N13" i="2"/>
  <c r="C113" i="4" s="1"/>
  <c r="T13" i="2"/>
  <c r="F556" i="1" s="1"/>
  <c r="H13" i="2"/>
  <c r="D556" i="1" s="1"/>
  <c r="Z11" i="2"/>
  <c r="AE11" i="2" s="1"/>
  <c r="N11" i="2"/>
  <c r="E376" i="1" s="1"/>
  <c r="T11" i="2"/>
  <c r="F376" i="1" s="1"/>
  <c r="H11" i="2"/>
  <c r="C60" i="4" s="1"/>
  <c r="T12" i="2"/>
  <c r="F466" i="1" s="1"/>
  <c r="Z12" i="2"/>
  <c r="AE12" i="2" s="1"/>
  <c r="H12" i="2"/>
  <c r="D466" i="1" s="1"/>
  <c r="N12" i="2"/>
  <c r="E466" i="1" s="1"/>
  <c r="H20" i="2"/>
  <c r="C69" i="4" s="1"/>
  <c r="T20" i="2"/>
  <c r="C171" i="4" s="1"/>
  <c r="N20" i="2"/>
  <c r="C120" i="4" s="1"/>
  <c r="Z20" i="2"/>
  <c r="AE20" i="2" s="1"/>
  <c r="T28" i="2"/>
  <c r="C179" i="4" s="1"/>
  <c r="Z28" i="2"/>
  <c r="AE28" i="2" s="1"/>
  <c r="H28" i="2"/>
  <c r="D1906" i="1" s="1"/>
  <c r="N28" i="2"/>
  <c r="E1906" i="1" s="1"/>
  <c r="H36" i="2"/>
  <c r="C85" i="4" s="1"/>
  <c r="T36" i="2"/>
  <c r="F2626" i="1" s="1"/>
  <c r="Z36" i="2"/>
  <c r="AE36" i="2" s="1"/>
  <c r="N36" i="2"/>
  <c r="C136" i="4" s="1"/>
  <c r="Z44" i="2"/>
  <c r="T44" i="2"/>
  <c r="H44" i="2"/>
  <c r="N44" i="2"/>
  <c r="C20" i="1"/>
  <c r="C25" i="1"/>
  <c r="C19" i="1"/>
  <c r="C18" i="1"/>
  <c r="C24" i="1"/>
  <c r="H34" i="1"/>
  <c r="H33" i="1"/>
  <c r="C46" i="1"/>
  <c r="C37" i="1"/>
  <c r="C43" i="1"/>
  <c r="C34" i="1"/>
  <c r="C52" i="1"/>
  <c r="C42" i="1"/>
  <c r="C33" i="1"/>
  <c r="C7" i="1"/>
  <c r="C51" i="1"/>
  <c r="C41" i="1"/>
  <c r="C32" i="1"/>
  <c r="C28" i="1"/>
  <c r="C50" i="1"/>
  <c r="C47" i="1"/>
  <c r="C38" i="1"/>
  <c r="H31" i="1"/>
  <c r="C29" i="1"/>
  <c r="C23" i="1"/>
  <c r="D61" i="2"/>
  <c r="F61" i="2" s="1"/>
  <c r="C162" i="4" l="1"/>
  <c r="E1186" i="1"/>
  <c r="C127" i="4"/>
  <c r="C116" i="4"/>
  <c r="C114" i="4"/>
  <c r="C118" i="4"/>
  <c r="S118" i="4" s="1"/>
  <c r="C115" i="4"/>
  <c r="P115" i="4" s="1"/>
  <c r="C139" i="4"/>
  <c r="S139" i="4" s="1"/>
  <c r="C128" i="4"/>
  <c r="Q128" i="4" s="1"/>
  <c r="E1096" i="1"/>
  <c r="C138" i="4"/>
  <c r="P138" i="4" s="1"/>
  <c r="C218" i="4"/>
  <c r="C235" i="4"/>
  <c r="C231" i="4"/>
  <c r="S231" i="4" s="1"/>
  <c r="C216" i="4"/>
  <c r="Q216" i="4" s="1"/>
  <c r="C221" i="4"/>
  <c r="S221" i="4" s="1"/>
  <c r="G826" i="1"/>
  <c r="G376" i="1"/>
  <c r="G2176" i="1"/>
  <c r="G2716" i="1"/>
  <c r="C226" i="4"/>
  <c r="C212" i="4"/>
  <c r="Q212" i="4" s="1"/>
  <c r="C217" i="4"/>
  <c r="Q217" i="4" s="1"/>
  <c r="C238" i="4"/>
  <c r="S238" i="4" s="1"/>
  <c r="G286" i="1"/>
  <c r="G1546" i="1"/>
  <c r="G1996" i="1"/>
  <c r="G1906" i="1"/>
  <c r="AE8" i="2"/>
  <c r="G106" i="1"/>
  <c r="C210" i="4"/>
  <c r="C213" i="4"/>
  <c r="Q213" i="4" s="1"/>
  <c r="C228" i="4"/>
  <c r="P228" i="4" s="1"/>
  <c r="G736" i="1"/>
  <c r="G2446" i="1"/>
  <c r="G2356" i="1"/>
  <c r="G2806" i="1"/>
  <c r="C222" i="4"/>
  <c r="Q222" i="4" s="1"/>
  <c r="C241" i="4"/>
  <c r="P241" i="4" s="1"/>
  <c r="C239" i="4"/>
  <c r="S239" i="4" s="1"/>
  <c r="C232" i="4"/>
  <c r="S232" i="4" s="1"/>
  <c r="C236" i="4"/>
  <c r="G1366" i="1"/>
  <c r="G1096" i="1"/>
  <c r="G1726" i="1"/>
  <c r="C214" i="4"/>
  <c r="P214" i="4" s="1"/>
  <c r="C234" i="4"/>
  <c r="P234" i="4" s="1"/>
  <c r="C229" i="4"/>
  <c r="S229" i="4" s="1"/>
  <c r="G466" i="1"/>
  <c r="G916" i="1"/>
  <c r="G2086" i="1"/>
  <c r="G2896" i="1"/>
  <c r="C237" i="4"/>
  <c r="C225" i="4"/>
  <c r="Q225" i="4" s="1"/>
  <c r="G646" i="1"/>
  <c r="G2266" i="1"/>
  <c r="AE7" i="2"/>
  <c r="C209" i="4"/>
  <c r="C223" i="4"/>
  <c r="S223" i="4" s="1"/>
  <c r="C233" i="4"/>
  <c r="P233" i="4" s="1"/>
  <c r="C219" i="4"/>
  <c r="C220" i="4"/>
  <c r="P220" i="4" s="1"/>
  <c r="G556" i="1"/>
  <c r="G1006" i="1"/>
  <c r="G1816" i="1"/>
  <c r="C240" i="4"/>
  <c r="C224" i="4"/>
  <c r="S224" i="4" s="1"/>
  <c r="C227" i="4"/>
  <c r="S227" i="4" s="1"/>
  <c r="C215" i="4"/>
  <c r="C230" i="4"/>
  <c r="P230" i="4" s="1"/>
  <c r="G1276" i="1"/>
  <c r="G1186" i="1"/>
  <c r="G1636" i="1"/>
  <c r="G1456" i="1"/>
  <c r="G2536" i="1"/>
  <c r="G2626" i="1"/>
  <c r="C167" i="4"/>
  <c r="C173" i="4"/>
  <c r="Q173" i="4" s="1"/>
  <c r="C163" i="4"/>
  <c r="Q163" i="4" s="1"/>
  <c r="C181" i="4"/>
  <c r="S181" i="4" s="1"/>
  <c r="C186" i="4"/>
  <c r="Q186" i="4" s="1"/>
  <c r="C184" i="4"/>
  <c r="F286" i="1"/>
  <c r="F1276" i="1"/>
  <c r="C187" i="4"/>
  <c r="S187" i="4" s="1"/>
  <c r="F1186" i="1"/>
  <c r="F1816" i="1"/>
  <c r="F2446" i="1"/>
  <c r="F2716" i="1"/>
  <c r="S158" i="4"/>
  <c r="Q158" i="4"/>
  <c r="P158" i="4"/>
  <c r="C168" i="4"/>
  <c r="Q168" i="4" s="1"/>
  <c r="C180" i="4"/>
  <c r="S180" i="4" s="1"/>
  <c r="C169" i="4"/>
  <c r="Q169" i="4" s="1"/>
  <c r="F736" i="1"/>
  <c r="F1906" i="1"/>
  <c r="C177" i="4"/>
  <c r="C165" i="4"/>
  <c r="P165" i="4" s="1"/>
  <c r="C190" i="4"/>
  <c r="Q190" i="4" s="1"/>
  <c r="F1456" i="1"/>
  <c r="F2266" i="1"/>
  <c r="F1636" i="1"/>
  <c r="C182" i="4"/>
  <c r="S182" i="4" s="1"/>
  <c r="C164" i="4"/>
  <c r="S164" i="4" s="1"/>
  <c r="C175" i="4"/>
  <c r="F1096" i="1"/>
  <c r="F106" i="1"/>
  <c r="C159" i="4"/>
  <c r="C189" i="4"/>
  <c r="Q189" i="4" s="1"/>
  <c r="C125" i="4"/>
  <c r="S125" i="4" s="1"/>
  <c r="C135" i="4"/>
  <c r="Q135" i="4" s="1"/>
  <c r="C132" i="4"/>
  <c r="P132" i="4" s="1"/>
  <c r="C122" i="4"/>
  <c r="C129" i="4"/>
  <c r="S129" i="4" s="1"/>
  <c r="E1726" i="1"/>
  <c r="C133" i="4"/>
  <c r="P133" i="4" s="1"/>
  <c r="C112" i="4"/>
  <c r="Q112" i="4" s="1"/>
  <c r="C123" i="4"/>
  <c r="S123" i="4" s="1"/>
  <c r="C131" i="4"/>
  <c r="Q131" i="4" s="1"/>
  <c r="C124" i="4"/>
  <c r="Q124" i="4" s="1"/>
  <c r="C121" i="4"/>
  <c r="E916" i="1"/>
  <c r="C134" i="4"/>
  <c r="Q134" i="4" s="1"/>
  <c r="E556" i="1"/>
  <c r="E2086" i="1"/>
  <c r="E106" i="1"/>
  <c r="C108" i="4"/>
  <c r="C110" i="4"/>
  <c r="P110" i="4" s="1"/>
  <c r="E2716" i="1"/>
  <c r="C111" i="4"/>
  <c r="S111" i="4" s="1"/>
  <c r="E2626" i="1"/>
  <c r="Q107" i="4"/>
  <c r="P107" i="4"/>
  <c r="S107" i="4"/>
  <c r="D106" i="1"/>
  <c r="C57" i="4"/>
  <c r="C74" i="4"/>
  <c r="C73" i="4"/>
  <c r="P73" i="4" s="1"/>
  <c r="C70" i="4"/>
  <c r="P70" i="4" s="1"/>
  <c r="C79" i="4"/>
  <c r="Q79" i="4" s="1"/>
  <c r="D1006" i="1"/>
  <c r="D2266" i="1"/>
  <c r="D2536" i="1"/>
  <c r="D2716" i="1"/>
  <c r="D2626" i="1"/>
  <c r="P56" i="4"/>
  <c r="Q56" i="4"/>
  <c r="S56" i="4"/>
  <c r="D73" i="1" s="1"/>
  <c r="C88" i="4"/>
  <c r="S88" i="4" s="1"/>
  <c r="D2953" i="1" s="1"/>
  <c r="C80" i="4"/>
  <c r="Q80" i="4" s="1"/>
  <c r="C72" i="4"/>
  <c r="Q72" i="4" s="1"/>
  <c r="D736" i="1"/>
  <c r="D376" i="1"/>
  <c r="D916" i="1"/>
  <c r="D1816" i="1"/>
  <c r="D2356" i="1"/>
  <c r="C61" i="4"/>
  <c r="P61" i="4" s="1"/>
  <c r="C78" i="4"/>
  <c r="P78" i="4" s="1"/>
  <c r="C77" i="4"/>
  <c r="S77" i="4" s="1"/>
  <c r="D1963" i="1" s="1"/>
  <c r="C62" i="4"/>
  <c r="P62" i="4" s="1"/>
  <c r="D286" i="1"/>
  <c r="C68" i="4"/>
  <c r="S68" i="4" s="1"/>
  <c r="D1153" i="1" s="1"/>
  <c r="C75" i="4"/>
  <c r="Q75" i="4" s="1"/>
  <c r="C63" i="4"/>
  <c r="P63" i="4" s="1"/>
  <c r="D1366" i="1"/>
  <c r="D2446" i="1"/>
  <c r="C65" i="4"/>
  <c r="P65" i="4" s="1"/>
  <c r="D1186" i="1"/>
  <c r="C87" i="4"/>
  <c r="P87" i="4" s="1"/>
  <c r="AE9" i="2"/>
  <c r="C211" i="4"/>
  <c r="C160" i="4"/>
  <c r="C109" i="4"/>
  <c r="C58" i="4"/>
  <c r="S80" i="4"/>
  <c r="D2233" i="1" s="1"/>
  <c r="G2986" i="1"/>
  <c r="E3256" i="1"/>
  <c r="G3346" i="1"/>
  <c r="D3526" i="1"/>
  <c r="D3976" i="1"/>
  <c r="E3976" i="1"/>
  <c r="P240" i="4"/>
  <c r="Q240" i="4"/>
  <c r="S240" i="4"/>
  <c r="P212" i="4"/>
  <c r="S121" i="4"/>
  <c r="Q121" i="4"/>
  <c r="P121" i="4"/>
  <c r="P184" i="4"/>
  <c r="S184" i="4"/>
  <c r="Q184" i="4"/>
  <c r="F3346" i="1"/>
  <c r="D3166" i="1"/>
  <c r="D3886" i="1"/>
  <c r="E3796" i="1"/>
  <c r="E3886" i="1"/>
  <c r="Q230" i="4"/>
  <c r="Q237" i="4"/>
  <c r="P237" i="4"/>
  <c r="S237" i="4"/>
  <c r="P167" i="4"/>
  <c r="Q167" i="4"/>
  <c r="S167" i="4"/>
  <c r="Q174" i="4"/>
  <c r="P174" i="4"/>
  <c r="S174" i="4"/>
  <c r="S235" i="4"/>
  <c r="P235" i="4"/>
  <c r="Q235" i="4"/>
  <c r="S188" i="4"/>
  <c r="Q188" i="4"/>
  <c r="P188" i="4"/>
  <c r="P231" i="4"/>
  <c r="P187" i="4"/>
  <c r="P59" i="4"/>
  <c r="Q59" i="4"/>
  <c r="S59" i="4"/>
  <c r="D343" i="1" s="1"/>
  <c r="D3076" i="1"/>
  <c r="E3166" i="1"/>
  <c r="D3256" i="1"/>
  <c r="E3616" i="1"/>
  <c r="F3796" i="1"/>
  <c r="S115" i="4"/>
  <c r="Q115" i="4"/>
  <c r="Q170" i="4"/>
  <c r="P170" i="4"/>
  <c r="S170" i="4"/>
  <c r="Q176" i="4"/>
  <c r="S176" i="4"/>
  <c r="P176" i="4"/>
  <c r="P225" i="4"/>
  <c r="S113" i="4"/>
  <c r="P113" i="4"/>
  <c r="Q113" i="4"/>
  <c r="S172" i="4"/>
  <c r="P172" i="4"/>
  <c r="Q172" i="4"/>
  <c r="S66" i="4"/>
  <c r="D973" i="1" s="1"/>
  <c r="Q66" i="4"/>
  <c r="P66" i="4"/>
  <c r="P81" i="4"/>
  <c r="Q81" i="4"/>
  <c r="S81" i="4"/>
  <c r="D2323" i="1" s="1"/>
  <c r="G196" i="1"/>
  <c r="G3886" i="1"/>
  <c r="E3346" i="1"/>
  <c r="G3256" i="1"/>
  <c r="E3706" i="1"/>
  <c r="F3436" i="1"/>
  <c r="F3616" i="1"/>
  <c r="Q214" i="4"/>
  <c r="S214" i="4"/>
  <c r="P178" i="4"/>
  <c r="S178" i="4"/>
  <c r="Q178" i="4"/>
  <c r="S119" i="4"/>
  <c r="Q119" i="4"/>
  <c r="P119" i="4"/>
  <c r="Q226" i="4"/>
  <c r="P226" i="4"/>
  <c r="S226" i="4"/>
  <c r="P179" i="4"/>
  <c r="Q179" i="4"/>
  <c r="S179" i="4"/>
  <c r="P136" i="4"/>
  <c r="Q136" i="4"/>
  <c r="S136" i="4"/>
  <c r="S126" i="4"/>
  <c r="Q126" i="4"/>
  <c r="P126" i="4"/>
  <c r="P117" i="4"/>
  <c r="S117" i="4"/>
  <c r="Q117" i="4"/>
  <c r="S234" i="4"/>
  <c r="P217" i="4"/>
  <c r="P111" i="4"/>
  <c r="S185" i="4"/>
  <c r="Q185" i="4"/>
  <c r="P185" i="4"/>
  <c r="Q60" i="4"/>
  <c r="P60" i="4"/>
  <c r="S60" i="4"/>
  <c r="D433" i="1" s="1"/>
  <c r="S83" i="4"/>
  <c r="D2503" i="1" s="1"/>
  <c r="Q83" i="4"/>
  <c r="P83" i="4"/>
  <c r="E196" i="1"/>
  <c r="G3076" i="1"/>
  <c r="F3526" i="1"/>
  <c r="G3526" i="1"/>
  <c r="G3796" i="1"/>
  <c r="G3436" i="1"/>
  <c r="G3976" i="1"/>
  <c r="P171" i="4"/>
  <c r="Q171" i="4"/>
  <c r="S171" i="4"/>
  <c r="S161" i="4"/>
  <c r="P161" i="4"/>
  <c r="Q161" i="4"/>
  <c r="Q138" i="4"/>
  <c r="Q162" i="4"/>
  <c r="S162" i="4"/>
  <c r="P162" i="4"/>
  <c r="Q116" i="4"/>
  <c r="P116" i="4"/>
  <c r="S116" i="4"/>
  <c r="P183" i="4"/>
  <c r="S183" i="4"/>
  <c r="Q183" i="4"/>
  <c r="Q175" i="4"/>
  <c r="P175" i="4"/>
  <c r="S175" i="4"/>
  <c r="P127" i="4"/>
  <c r="Q127" i="4"/>
  <c r="S127" i="4"/>
  <c r="S120" i="4"/>
  <c r="Q120" i="4"/>
  <c r="P120" i="4"/>
  <c r="Q130" i="4"/>
  <c r="S130" i="4"/>
  <c r="P130" i="4"/>
  <c r="S137" i="4"/>
  <c r="Q137" i="4"/>
  <c r="P137" i="4"/>
  <c r="S71" i="4"/>
  <c r="D1423" i="1" s="1"/>
  <c r="Q71" i="4"/>
  <c r="P71" i="4"/>
  <c r="Q67" i="4"/>
  <c r="P67" i="4"/>
  <c r="S67" i="4"/>
  <c r="D1063" i="1" s="1"/>
  <c r="P86" i="4"/>
  <c r="S86" i="4"/>
  <c r="D2773" i="1" s="1"/>
  <c r="Q86" i="4"/>
  <c r="E2986" i="1"/>
  <c r="F3166" i="1"/>
  <c r="D2986" i="1"/>
  <c r="D3346" i="1"/>
  <c r="F3706" i="1"/>
  <c r="E3436" i="1"/>
  <c r="F3886" i="1"/>
  <c r="P85" i="4"/>
  <c r="Q85" i="4"/>
  <c r="S85" i="4"/>
  <c r="D2683" i="1" s="1"/>
  <c r="Q218" i="4"/>
  <c r="P218" i="4"/>
  <c r="S218" i="4"/>
  <c r="P166" i="4"/>
  <c r="Q166" i="4"/>
  <c r="S166" i="4"/>
  <c r="P76" i="4"/>
  <c r="S76" i="4"/>
  <c r="D1873" i="1" s="1"/>
  <c r="Q76" i="4"/>
  <c r="P118" i="4"/>
  <c r="Q118" i="4"/>
  <c r="P84" i="4"/>
  <c r="Q84" i="4"/>
  <c r="S84" i="4"/>
  <c r="D2593" i="1" s="1"/>
  <c r="S82" i="4"/>
  <c r="D2413" i="1" s="1"/>
  <c r="Q82" i="4"/>
  <c r="P82" i="4"/>
  <c r="F196" i="1"/>
  <c r="F3076" i="1"/>
  <c r="F2986" i="1"/>
  <c r="D3616" i="1"/>
  <c r="D3706" i="1"/>
  <c r="G3616" i="1"/>
  <c r="F3976" i="1"/>
  <c r="P177" i="4"/>
  <c r="S177" i="4"/>
  <c r="Q177" i="4"/>
  <c r="S173" i="4"/>
  <c r="S64" i="4"/>
  <c r="D793" i="1" s="1"/>
  <c r="P64" i="4"/>
  <c r="Q64" i="4"/>
  <c r="Q123" i="4"/>
  <c r="Q122" i="4"/>
  <c r="P122" i="4"/>
  <c r="S122" i="4"/>
  <c r="P219" i="4"/>
  <c r="Q219" i="4"/>
  <c r="S219" i="4"/>
  <c r="Q220" i="4"/>
  <c r="P69" i="4"/>
  <c r="S69" i="4"/>
  <c r="D1243" i="1" s="1"/>
  <c r="Q69" i="4"/>
  <c r="S222" i="4"/>
  <c r="Q74" i="4"/>
  <c r="S74" i="4"/>
  <c r="D1693" i="1" s="1"/>
  <c r="P74" i="4"/>
  <c r="S114" i="4"/>
  <c r="Q114" i="4"/>
  <c r="P114" i="4"/>
  <c r="Q215" i="4"/>
  <c r="P215" i="4"/>
  <c r="S215" i="4"/>
  <c r="S189" i="4"/>
  <c r="Q236" i="4"/>
  <c r="S236" i="4"/>
  <c r="P236" i="4"/>
  <c r="Q70" i="4"/>
  <c r="D196" i="1"/>
  <c r="E3076" i="1"/>
  <c r="D3436" i="1"/>
  <c r="G3166" i="1"/>
  <c r="D50" i="1"/>
  <c r="G50" i="1"/>
  <c r="F50" i="1"/>
  <c r="E50" i="1"/>
  <c r="G55" i="1"/>
  <c r="D55" i="1"/>
  <c r="F55" i="1"/>
  <c r="E55" i="1"/>
  <c r="G43" i="1"/>
  <c r="F43" i="1"/>
  <c r="D43" i="1"/>
  <c r="E43" i="1"/>
  <c r="H26" i="1"/>
  <c r="D26" i="1"/>
  <c r="E26" i="1"/>
  <c r="F26" i="1"/>
  <c r="G26" i="1"/>
  <c r="G34" i="1"/>
  <c r="F34" i="1"/>
  <c r="D34" i="1"/>
  <c r="E34" i="1"/>
  <c r="E41" i="1"/>
  <c r="D41" i="1"/>
  <c r="G41" i="1"/>
  <c r="F41" i="1"/>
  <c r="C69" i="1"/>
  <c r="D69" i="1"/>
  <c r="G24" i="1"/>
  <c r="D24" i="1"/>
  <c r="F24" i="1"/>
  <c r="H24" i="1"/>
  <c r="E24" i="1"/>
  <c r="G60" i="1"/>
  <c r="F60" i="1"/>
  <c r="E60" i="1"/>
  <c r="D60" i="1"/>
  <c r="H60" i="1"/>
  <c r="G53" i="1"/>
  <c r="F53" i="1"/>
  <c r="E53" i="1"/>
  <c r="D53" i="1"/>
  <c r="D29" i="1"/>
  <c r="G29" i="1"/>
  <c r="F29" i="1"/>
  <c r="E29" i="1"/>
  <c r="E19" i="1"/>
  <c r="F19" i="1"/>
  <c r="G19" i="1"/>
  <c r="D19" i="1"/>
  <c r="H19" i="1"/>
  <c r="G38" i="1"/>
  <c r="F38" i="1"/>
  <c r="E38" i="1"/>
  <c r="H38" i="1"/>
  <c r="D38" i="1"/>
  <c r="D28" i="1"/>
  <c r="G28" i="1"/>
  <c r="F28" i="1"/>
  <c r="E28" i="1"/>
  <c r="G18" i="1"/>
  <c r="E18" i="1"/>
  <c r="F18" i="1"/>
  <c r="D18" i="1"/>
  <c r="H18" i="1"/>
  <c r="F30" i="1"/>
  <c r="D30" i="1"/>
  <c r="E30" i="1"/>
  <c r="G30" i="1"/>
  <c r="G21" i="1"/>
  <c r="F21" i="1"/>
  <c r="E21" i="1"/>
  <c r="D21" i="1"/>
  <c r="H21" i="1"/>
  <c r="E23" i="1"/>
  <c r="D23" i="1"/>
  <c r="F23" i="1"/>
  <c r="G23" i="1"/>
  <c r="H23" i="1"/>
  <c r="E52" i="1"/>
  <c r="F52" i="1"/>
  <c r="G52" i="1"/>
  <c r="D52" i="1"/>
  <c r="G42" i="1"/>
  <c r="D42" i="1"/>
  <c r="F42" i="1"/>
  <c r="E42" i="1"/>
  <c r="G32" i="1"/>
  <c r="F32" i="1"/>
  <c r="E32" i="1"/>
  <c r="D32" i="1"/>
  <c r="H39" i="1"/>
  <c r="E39" i="1"/>
  <c r="F39" i="1"/>
  <c r="D39" i="1"/>
  <c r="G39" i="1"/>
  <c r="G37" i="1"/>
  <c r="F37" i="1"/>
  <c r="E37" i="1"/>
  <c r="D37" i="1"/>
  <c r="H37" i="1"/>
  <c r="D68" i="1"/>
  <c r="C68" i="1"/>
  <c r="G59" i="1"/>
  <c r="D59" i="1"/>
  <c r="F59" i="1"/>
  <c r="E59" i="1"/>
  <c r="H59" i="1"/>
  <c r="E46" i="1"/>
  <c r="G46" i="1"/>
  <c r="F46" i="1"/>
  <c r="D46" i="1"/>
  <c r="H46" i="1"/>
  <c r="E44" i="1"/>
  <c r="F44" i="1"/>
  <c r="G44" i="1"/>
  <c r="D44" i="1"/>
  <c r="E33" i="1"/>
  <c r="D33" i="1"/>
  <c r="G33" i="1"/>
  <c r="F33" i="1"/>
  <c r="D51" i="1"/>
  <c r="G51" i="1"/>
  <c r="E51" i="1"/>
  <c r="F51" i="1"/>
  <c r="E47" i="1"/>
  <c r="H47" i="1"/>
  <c r="D47" i="1"/>
  <c r="F47" i="1"/>
  <c r="G47" i="1"/>
  <c r="D67" i="1"/>
  <c r="B67" i="1"/>
  <c r="C67" i="1"/>
  <c r="G35" i="1"/>
  <c r="F35" i="1"/>
  <c r="E35" i="1"/>
  <c r="D35" i="1"/>
  <c r="G20" i="1"/>
  <c r="F20" i="1"/>
  <c r="E20" i="1"/>
  <c r="D20" i="1"/>
  <c r="H20" i="1"/>
  <c r="D70" i="1"/>
  <c r="C70" i="1"/>
  <c r="G25" i="1"/>
  <c r="F25" i="1"/>
  <c r="E25" i="1"/>
  <c r="D25" i="1"/>
  <c r="H25" i="1"/>
  <c r="H48" i="1"/>
  <c r="G48" i="1"/>
  <c r="E48" i="1"/>
  <c r="D48" i="1"/>
  <c r="F48" i="1"/>
  <c r="G12" i="1"/>
  <c r="D12" i="1"/>
  <c r="F12" i="1"/>
  <c r="E12" i="1"/>
  <c r="E14" i="1"/>
  <c r="D14" i="1"/>
  <c r="G14" i="1"/>
  <c r="F14" i="1"/>
  <c r="G13" i="1"/>
  <c r="F13" i="1"/>
  <c r="E13" i="1"/>
  <c r="D13" i="1"/>
  <c r="D15" i="1"/>
  <c r="G15" i="1"/>
  <c r="F15" i="1"/>
  <c r="E15" i="1"/>
  <c r="G16" i="1"/>
  <c r="F16" i="1"/>
  <c r="E16" i="1"/>
  <c r="D16" i="1"/>
  <c r="N6" i="4"/>
  <c r="Q234" i="4" l="1"/>
  <c r="S78" i="4"/>
  <c r="D2053" i="1" s="1"/>
  <c r="P163" i="4"/>
  <c r="Q125" i="4"/>
  <c r="S163" i="4"/>
  <c r="P216" i="4"/>
  <c r="R216" i="4" s="1"/>
  <c r="T216" i="4" s="1"/>
  <c r="P125" i="4"/>
  <c r="R125" i="4" s="1"/>
  <c r="T125" i="4" s="1"/>
  <c r="Q241" i="4"/>
  <c r="R241" i="4" s="1"/>
  <c r="T241" i="4" s="1"/>
  <c r="S216" i="4"/>
  <c r="S241" i="4"/>
  <c r="S217" i="4"/>
  <c r="S169" i="4"/>
  <c r="P123" i="4"/>
  <c r="P169" i="4"/>
  <c r="R169" i="4" s="1"/>
  <c r="T169" i="4" s="1"/>
  <c r="S87" i="4"/>
  <c r="D2863" i="1" s="1"/>
  <c r="Q228" i="4"/>
  <c r="R228" i="4" s="1"/>
  <c r="T228" i="4" s="1"/>
  <c r="Q110" i="4"/>
  <c r="R110" i="4" s="1"/>
  <c r="T110" i="4" s="1"/>
  <c r="P186" i="4"/>
  <c r="Q87" i="4"/>
  <c r="S190" i="4"/>
  <c r="P128" i="4"/>
  <c r="R128" i="4" s="1"/>
  <c r="T128" i="4" s="1"/>
  <c r="Q164" i="4"/>
  <c r="Q227" i="4"/>
  <c r="P190" i="4"/>
  <c r="R190" i="4" s="1"/>
  <c r="T190" i="4" s="1"/>
  <c r="Q233" i="4"/>
  <c r="S124" i="4"/>
  <c r="S132" i="4"/>
  <c r="P134" i="4"/>
  <c r="Q232" i="4"/>
  <c r="S79" i="4"/>
  <c r="D2143" i="1" s="1"/>
  <c r="Q187" i="4"/>
  <c r="P80" i="4"/>
  <c r="R80" i="4" s="1"/>
  <c r="T80" i="4" s="1"/>
  <c r="P139" i="4"/>
  <c r="P135" i="4"/>
  <c r="Q78" i="4"/>
  <c r="P238" i="4"/>
  <c r="P213" i="4"/>
  <c r="R213" i="4" s="1"/>
  <c r="T213" i="4" s="1"/>
  <c r="P221" i="4"/>
  <c r="R221" i="4" s="1"/>
  <c r="T221" i="4" s="1"/>
  <c r="S70" i="4"/>
  <c r="D1333" i="1" s="1"/>
  <c r="S186" i="4"/>
  <c r="S110" i="4"/>
  <c r="Q132" i="4"/>
  <c r="S225" i="4"/>
  <c r="S134" i="4"/>
  <c r="S230" i="4"/>
  <c r="P232" i="4"/>
  <c r="P227" i="4"/>
  <c r="R227" i="4" s="1"/>
  <c r="T227" i="4" s="1"/>
  <c r="S220" i="4"/>
  <c r="P173" i="4"/>
  <c r="R173" i="4" s="1"/>
  <c r="T173" i="4" s="1"/>
  <c r="Q231" i="4"/>
  <c r="S75" i="4"/>
  <c r="D1783" i="1" s="1"/>
  <c r="P164" i="4"/>
  <c r="P180" i="4"/>
  <c r="P124" i="4"/>
  <c r="R124" i="4" s="1"/>
  <c r="T124" i="4" s="1"/>
  <c r="S112" i="4"/>
  <c r="S128" i="4"/>
  <c r="S228" i="4"/>
  <c r="Q180" i="4"/>
  <c r="P112" i="4"/>
  <c r="P189" i="4"/>
  <c r="R189" i="4" s="1"/>
  <c r="T189" i="4" s="1"/>
  <c r="P222" i="4"/>
  <c r="R222" i="4" s="1"/>
  <c r="T222" i="4" s="1"/>
  <c r="S233" i="4"/>
  <c r="S212" i="4"/>
  <c r="Q182" i="4"/>
  <c r="R182" i="4" s="1"/>
  <c r="T182" i="4" s="1"/>
  <c r="S135" i="4"/>
  <c r="P229" i="4"/>
  <c r="P79" i="4"/>
  <c r="Q139" i="4"/>
  <c r="S131" i="4"/>
  <c r="S213" i="4"/>
  <c r="Q77" i="4"/>
  <c r="P131" i="4"/>
  <c r="R131" i="4" s="1"/>
  <c r="T131" i="4" s="1"/>
  <c r="Q63" i="4"/>
  <c r="R63" i="4" s="1"/>
  <c r="T63" i="4" s="1"/>
  <c r="Q221" i="4"/>
  <c r="P182" i="4"/>
  <c r="Q238" i="4"/>
  <c r="P181" i="4"/>
  <c r="Q133" i="4"/>
  <c r="Q239" i="4"/>
  <c r="R239" i="4" s="1"/>
  <c r="T239" i="4" s="1"/>
  <c r="S168" i="4"/>
  <c r="Q181" i="4"/>
  <c r="S133" i="4"/>
  <c r="P239" i="4"/>
  <c r="Q229" i="4"/>
  <c r="P168" i="4"/>
  <c r="R168" i="4" s="1"/>
  <c r="T168" i="4" s="1"/>
  <c r="P72" i="4"/>
  <c r="R72" i="4" s="1"/>
  <c r="T72" i="4" s="1"/>
  <c r="R188" i="4"/>
  <c r="T188" i="4" s="1"/>
  <c r="S72" i="4"/>
  <c r="D1513" i="1" s="1"/>
  <c r="S65" i="4"/>
  <c r="D883" i="1" s="1"/>
  <c r="Q165" i="4"/>
  <c r="Q111" i="4"/>
  <c r="Q224" i="4"/>
  <c r="Q73" i="4"/>
  <c r="R73" i="4" s="1"/>
  <c r="T73" i="4" s="1"/>
  <c r="S165" i="4"/>
  <c r="P88" i="4"/>
  <c r="S61" i="4"/>
  <c r="D523" i="1" s="1"/>
  <c r="P224" i="4"/>
  <c r="S73" i="4"/>
  <c r="D1603" i="1" s="1"/>
  <c r="Q223" i="4"/>
  <c r="Q88" i="4"/>
  <c r="P129" i="4"/>
  <c r="P223" i="4"/>
  <c r="Q65" i="4"/>
  <c r="P75" i="4"/>
  <c r="R75" i="4" s="1"/>
  <c r="T75" i="4" s="1"/>
  <c r="P68" i="4"/>
  <c r="Q129" i="4"/>
  <c r="S138" i="4"/>
  <c r="Q68" i="4"/>
  <c r="P77" i="4"/>
  <c r="S63" i="4"/>
  <c r="D703" i="1" s="1"/>
  <c r="R236" i="4"/>
  <c r="T236" i="4" s="1"/>
  <c r="R74" i="4"/>
  <c r="T74" i="4" s="1"/>
  <c r="Q209" i="4"/>
  <c r="S209" i="4"/>
  <c r="P209" i="4"/>
  <c r="R120" i="4"/>
  <c r="T120" i="4" s="1"/>
  <c r="P210" i="4"/>
  <c r="Q210" i="4"/>
  <c r="S210" i="4"/>
  <c r="S62" i="4"/>
  <c r="D613" i="1" s="1"/>
  <c r="Q61" i="4"/>
  <c r="R61" i="4" s="1"/>
  <c r="T61" i="4" s="1"/>
  <c r="R158" i="4"/>
  <c r="T158" i="4" s="1"/>
  <c r="R186" i="4"/>
  <c r="T186" i="4" s="1"/>
  <c r="Q62" i="4"/>
  <c r="R62" i="4" s="1"/>
  <c r="T62" i="4" s="1"/>
  <c r="R130" i="4"/>
  <c r="T130" i="4" s="1"/>
  <c r="R133" i="4"/>
  <c r="T133" i="4" s="1"/>
  <c r="R161" i="4"/>
  <c r="T161" i="4" s="1"/>
  <c r="R122" i="4"/>
  <c r="T122" i="4" s="1"/>
  <c r="R82" i="4"/>
  <c r="T82" i="4" s="1"/>
  <c r="R183" i="4"/>
  <c r="T183" i="4" s="1"/>
  <c r="S159" i="4"/>
  <c r="P159" i="4"/>
  <c r="Q159" i="4"/>
  <c r="R107" i="4"/>
  <c r="T107" i="4" s="1"/>
  <c r="R56" i="4"/>
  <c r="T56" i="4" s="1"/>
  <c r="S108" i="4"/>
  <c r="P108" i="4"/>
  <c r="Q108" i="4"/>
  <c r="R184" i="4"/>
  <c r="T184" i="4" s="1"/>
  <c r="R67" i="4"/>
  <c r="T67" i="4" s="1"/>
  <c r="R185" i="4"/>
  <c r="T185" i="4" s="1"/>
  <c r="R214" i="4"/>
  <c r="T214" i="4" s="1"/>
  <c r="R65" i="4"/>
  <c r="T65" i="4" s="1"/>
  <c r="S57" i="4"/>
  <c r="D163" i="1" s="1"/>
  <c r="P57" i="4"/>
  <c r="Q57" i="4"/>
  <c r="R178" i="4"/>
  <c r="T178" i="4" s="1"/>
  <c r="R215" i="4"/>
  <c r="T215" i="4" s="1"/>
  <c r="R114" i="4"/>
  <c r="T114" i="4" s="1"/>
  <c r="R137" i="4"/>
  <c r="T137" i="4" s="1"/>
  <c r="R175" i="4"/>
  <c r="T175" i="4" s="1"/>
  <c r="R233" i="4"/>
  <c r="T233" i="4" s="1"/>
  <c r="R230" i="4"/>
  <c r="T230" i="4" s="1"/>
  <c r="R219" i="4"/>
  <c r="T219" i="4" s="1"/>
  <c r="R64" i="4"/>
  <c r="T64" i="4" s="1"/>
  <c r="R179" i="4"/>
  <c r="T179" i="4" s="1"/>
  <c r="R217" i="4"/>
  <c r="T217" i="4" s="1"/>
  <c r="R240" i="4"/>
  <c r="T240" i="4" s="1"/>
  <c r="R177" i="4"/>
  <c r="T177" i="4" s="1"/>
  <c r="R119" i="4"/>
  <c r="T119" i="4" s="1"/>
  <c r="R225" i="4"/>
  <c r="T225" i="4" s="1"/>
  <c r="R166" i="4"/>
  <c r="T166" i="4" s="1"/>
  <c r="R127" i="4"/>
  <c r="T127" i="4" s="1"/>
  <c r="R60" i="4"/>
  <c r="T60" i="4" s="1"/>
  <c r="R234" i="4"/>
  <c r="T234" i="4" s="1"/>
  <c r="R81" i="4"/>
  <c r="T81" i="4" s="1"/>
  <c r="R172" i="4"/>
  <c r="T172" i="4" s="1"/>
  <c r="R187" i="4"/>
  <c r="T187" i="4" s="1"/>
  <c r="R235" i="4"/>
  <c r="T235" i="4" s="1"/>
  <c r="R237" i="4"/>
  <c r="T237" i="4" s="1"/>
  <c r="P58" i="4"/>
  <c r="S58" i="4"/>
  <c r="D253" i="1" s="1"/>
  <c r="Q58" i="4"/>
  <c r="R70" i="4"/>
  <c r="T70" i="4" s="1"/>
  <c r="R220" i="4"/>
  <c r="T220" i="4" s="1"/>
  <c r="R118" i="4"/>
  <c r="T118" i="4" s="1"/>
  <c r="P109" i="4"/>
  <c r="S109" i="4"/>
  <c r="Q109" i="4"/>
  <c r="R76" i="4"/>
  <c r="T76" i="4" s="1"/>
  <c r="R162" i="4"/>
  <c r="T162" i="4" s="1"/>
  <c r="R87" i="4"/>
  <c r="T87" i="4" s="1"/>
  <c r="R78" i="4"/>
  <c r="T78" i="4" s="1"/>
  <c r="S160" i="4"/>
  <c r="P160" i="4"/>
  <c r="Q160" i="4"/>
  <c r="S211" i="4"/>
  <c r="P211" i="4"/>
  <c r="Q211" i="4"/>
  <c r="R176" i="4"/>
  <c r="T176" i="4" s="1"/>
  <c r="R123" i="4"/>
  <c r="T123" i="4" s="1"/>
  <c r="R112" i="4"/>
  <c r="T112" i="4" s="1"/>
  <c r="R116" i="4"/>
  <c r="T116" i="4" s="1"/>
  <c r="R171" i="4"/>
  <c r="T171" i="4" s="1"/>
  <c r="R111" i="4"/>
  <c r="T111" i="4" s="1"/>
  <c r="R136" i="4"/>
  <c r="T136" i="4" s="1"/>
  <c r="R226" i="4"/>
  <c r="T226" i="4" s="1"/>
  <c r="R66" i="4"/>
  <c r="T66" i="4" s="1"/>
  <c r="R231" i="4"/>
  <c r="T231" i="4" s="1"/>
  <c r="R69" i="4"/>
  <c r="T69" i="4" s="1"/>
  <c r="R165" i="4"/>
  <c r="T165" i="4" s="1"/>
  <c r="R84" i="4"/>
  <c r="T84" i="4" s="1"/>
  <c r="R218" i="4"/>
  <c r="T218" i="4" s="1"/>
  <c r="R86" i="4"/>
  <c r="T86" i="4" s="1"/>
  <c r="R117" i="4"/>
  <c r="T117" i="4" s="1"/>
  <c r="R113" i="4"/>
  <c r="T113" i="4" s="1"/>
  <c r="R115" i="4"/>
  <c r="T115" i="4" s="1"/>
  <c r="R134" i="4"/>
  <c r="T134" i="4" s="1"/>
  <c r="R79" i="4"/>
  <c r="T79" i="4" s="1"/>
  <c r="R83" i="4"/>
  <c r="T83" i="4" s="1"/>
  <c r="R126" i="4"/>
  <c r="T126" i="4" s="1"/>
  <c r="R212" i="4"/>
  <c r="T212" i="4" s="1"/>
  <c r="R132" i="4"/>
  <c r="T132" i="4" s="1"/>
  <c r="R85" i="4"/>
  <c r="T85" i="4" s="1"/>
  <c r="R167" i="4"/>
  <c r="T167" i="4" s="1"/>
  <c r="R163" i="4"/>
  <c r="T163" i="4" s="1"/>
  <c r="R71" i="4"/>
  <c r="T71" i="4" s="1"/>
  <c r="R135" i="4"/>
  <c r="T135" i="4" s="1"/>
  <c r="R138" i="4"/>
  <c r="T138" i="4" s="1"/>
  <c r="R170" i="4"/>
  <c r="T170" i="4" s="1"/>
  <c r="R59" i="4"/>
  <c r="T59" i="4" s="1"/>
  <c r="R174" i="4"/>
  <c r="T174" i="4" s="1"/>
  <c r="R121" i="4"/>
  <c r="T121" i="4" s="1"/>
  <c r="H6" i="4"/>
  <c r="D6" i="4"/>
  <c r="H32" i="1"/>
  <c r="G6" i="4"/>
  <c r="J6" i="4"/>
  <c r="M6" i="4"/>
  <c r="F6" i="4"/>
  <c r="E6" i="4"/>
  <c r="R229" i="4" l="1"/>
  <c r="T229" i="4" s="1"/>
  <c r="R164" i="4"/>
  <c r="T164" i="4" s="1"/>
  <c r="R77" i="4"/>
  <c r="T77" i="4" s="1"/>
  <c r="R180" i="4"/>
  <c r="T180" i="4" s="1"/>
  <c r="R232" i="4"/>
  <c r="T232" i="4" s="1"/>
  <c r="R129" i="4"/>
  <c r="T129" i="4" s="1"/>
  <c r="R181" i="4"/>
  <c r="T181" i="4" s="1"/>
  <c r="R223" i="4"/>
  <c r="T223" i="4" s="1"/>
  <c r="R68" i="4"/>
  <c r="T68" i="4" s="1"/>
  <c r="U68" i="4" s="1"/>
  <c r="C1153" i="1" s="1"/>
  <c r="R88" i="4"/>
  <c r="T88" i="4" s="1"/>
  <c r="U88" i="4" s="1"/>
  <c r="C2953" i="1" s="1"/>
  <c r="R238" i="4"/>
  <c r="T238" i="4" s="1"/>
  <c r="U238" i="4" s="1"/>
  <c r="C2686" i="1" s="1"/>
  <c r="D2686" i="1" s="1"/>
  <c r="R224" i="4"/>
  <c r="T224" i="4" s="1"/>
  <c r="R139" i="4"/>
  <c r="T139" i="4" s="1"/>
  <c r="R210" i="4"/>
  <c r="T210" i="4" s="1"/>
  <c r="U210" i="4" s="1"/>
  <c r="C166" i="1" s="1"/>
  <c r="D166" i="1" s="1"/>
  <c r="R209" i="4"/>
  <c r="T209" i="4" s="1"/>
  <c r="R159" i="4"/>
  <c r="T159" i="4" s="1"/>
  <c r="R108" i="4"/>
  <c r="T108" i="4" s="1"/>
  <c r="R57" i="4"/>
  <c r="T57" i="4" s="1"/>
  <c r="U57" i="4" s="1"/>
  <c r="C163" i="1" s="1"/>
  <c r="R58" i="4"/>
  <c r="T58" i="4" s="1"/>
  <c r="U58" i="4" s="1"/>
  <c r="C253" i="1" s="1"/>
  <c r="U76" i="4"/>
  <c r="C1873" i="1" s="1"/>
  <c r="R160" i="4"/>
  <c r="T160" i="4" s="1"/>
  <c r="U160" i="4" s="1"/>
  <c r="R109" i="4"/>
  <c r="T109" i="4" s="1"/>
  <c r="U127" i="4" s="1"/>
  <c r="R211" i="4"/>
  <c r="T211" i="4" s="1"/>
  <c r="U220" i="4" s="1"/>
  <c r="C1066" i="1" s="1"/>
  <c r="D1066" i="1" s="1"/>
  <c r="U63" i="4"/>
  <c r="C703" i="1" s="1"/>
  <c r="U60" i="4"/>
  <c r="U87" i="4"/>
  <c r="C2863" i="1" s="1"/>
  <c r="U186" i="4"/>
  <c r="U78" i="4"/>
  <c r="C2053" i="1" s="1"/>
  <c r="U69" i="4"/>
  <c r="C1243" i="1" s="1"/>
  <c r="U237" i="4"/>
  <c r="C2596" i="1" s="1"/>
  <c r="D2596" i="1" s="1"/>
  <c r="U236" i="4"/>
  <c r="C2506" i="1" s="1"/>
  <c r="D2506" i="1" s="1"/>
  <c r="U239" i="4"/>
  <c r="C2776" i="1" s="1"/>
  <c r="D2776" i="1" s="1"/>
  <c r="U64" i="4"/>
  <c r="C793" i="1" s="1"/>
  <c r="U230" i="4"/>
  <c r="C1966" i="1" s="1"/>
  <c r="D1966" i="1" s="1"/>
  <c r="U117" i="4"/>
  <c r="U222" i="4"/>
  <c r="C1246" i="1" s="1"/>
  <c r="D1246" i="1" s="1"/>
  <c r="U184" i="4"/>
  <c r="U72" i="4"/>
  <c r="C1513" i="1" s="1"/>
  <c r="U85" i="4"/>
  <c r="C2683" i="1" s="1"/>
  <c r="U240" i="4"/>
  <c r="C2866" i="1" s="1"/>
  <c r="D2866" i="1" s="1"/>
  <c r="U227" i="4"/>
  <c r="C1696" i="1" s="1"/>
  <c r="D1696" i="1" s="1"/>
  <c r="U80" i="4"/>
  <c r="C2233" i="1" s="1"/>
  <c r="U66" i="4"/>
  <c r="C973" i="1" s="1"/>
  <c r="U168" i="4"/>
  <c r="U232" i="4"/>
  <c r="C2146" i="1" s="1"/>
  <c r="D2146" i="1" s="1"/>
  <c r="U209" i="4"/>
  <c r="U212" i="4"/>
  <c r="C346" i="1" s="1"/>
  <c r="D346" i="1" s="1"/>
  <c r="U219" i="4"/>
  <c r="C976" i="1" s="1"/>
  <c r="D976" i="1" s="1"/>
  <c r="U216" i="4"/>
  <c r="C706" i="1" s="1"/>
  <c r="D706" i="1" s="1"/>
  <c r="U74" i="4"/>
  <c r="C1693" i="1" s="1"/>
  <c r="U71" i="4"/>
  <c r="C1423" i="1" s="1"/>
  <c r="U82" i="4"/>
  <c r="C2413" i="1" s="1"/>
  <c r="U61" i="4"/>
  <c r="C523" i="1" s="1"/>
  <c r="U126" i="4"/>
  <c r="U62" i="4"/>
  <c r="C613" i="1" s="1"/>
  <c r="U86" i="4"/>
  <c r="C2773" i="1" s="1"/>
  <c r="U213" i="4"/>
  <c r="C436" i="1" s="1"/>
  <c r="D436" i="1" s="1"/>
  <c r="U177" i="4"/>
  <c r="U65" i="4"/>
  <c r="C883" i="1" s="1"/>
  <c r="U182" i="4"/>
  <c r="U83" i="4"/>
  <c r="C2503" i="1" s="1"/>
  <c r="U73" i="4"/>
  <c r="C1603" i="1" s="1"/>
  <c r="U218" i="4"/>
  <c r="C886" i="1" s="1"/>
  <c r="D886" i="1" s="1"/>
  <c r="U231" i="4"/>
  <c r="C2056" i="1" s="1"/>
  <c r="D2056" i="1" s="1"/>
  <c r="U116" i="4"/>
  <c r="U70" i="4"/>
  <c r="C1333" i="1" s="1"/>
  <c r="U81" i="4"/>
  <c r="C2323" i="1" s="1"/>
  <c r="U56" i="4"/>
  <c r="U59" i="4"/>
  <c r="C343" i="1" s="1"/>
  <c r="U77" i="4"/>
  <c r="C1963" i="1" s="1"/>
  <c r="U107" i="4"/>
  <c r="U174" i="4"/>
  <c r="U229" i="4"/>
  <c r="C1876" i="1" s="1"/>
  <c r="D1876" i="1" s="1"/>
  <c r="U214" i="4"/>
  <c r="C526" i="1" s="1"/>
  <c r="D526" i="1" s="1"/>
  <c r="U67" i="4"/>
  <c r="C1063" i="1" s="1"/>
  <c r="U221" i="4"/>
  <c r="C1156" i="1" s="1"/>
  <c r="D1156" i="1" s="1"/>
  <c r="U79" i="4"/>
  <c r="C2143" i="1" s="1"/>
  <c r="U84" i="4"/>
  <c r="C2593" i="1" s="1"/>
  <c r="U75" i="4"/>
  <c r="C1783" i="1" s="1"/>
  <c r="U233" i="4"/>
  <c r="C2236" i="1" s="1"/>
  <c r="D2236" i="1" s="1"/>
  <c r="U234" i="4"/>
  <c r="C2326" i="1" s="1"/>
  <c r="D2326" i="1" s="1"/>
  <c r="U215" i="4"/>
  <c r="C616" i="1" s="1"/>
  <c r="D616" i="1" s="1"/>
  <c r="L6" i="4"/>
  <c r="I6" i="4"/>
  <c r="U226" i="4" l="1"/>
  <c r="C1606" i="1" s="1"/>
  <c r="D1606" i="1" s="1"/>
  <c r="U235" i="4"/>
  <c r="C2416" i="1" s="1"/>
  <c r="D2416" i="1" s="1"/>
  <c r="U224" i="4"/>
  <c r="C1426" i="1" s="1"/>
  <c r="D1426" i="1" s="1"/>
  <c r="U109" i="4"/>
  <c r="U129" i="4"/>
  <c r="U181" i="4"/>
  <c r="U108" i="4"/>
  <c r="U121" i="4"/>
  <c r="U169" i="4"/>
  <c r="U132" i="4"/>
  <c r="U190" i="4"/>
  <c r="U138" i="4"/>
  <c r="U128" i="4"/>
  <c r="U139" i="4"/>
  <c r="U165" i="4"/>
  <c r="U228" i="4"/>
  <c r="C1786" i="1" s="1"/>
  <c r="D1786" i="1" s="1"/>
  <c r="U110" i="4"/>
  <c r="U172" i="4"/>
  <c r="U173" i="4"/>
  <c r="U179" i="4"/>
  <c r="U135" i="4"/>
  <c r="U125" i="4"/>
  <c r="U120" i="4"/>
  <c r="U185" i="4"/>
  <c r="U115" i="4"/>
  <c r="U189" i="4"/>
  <c r="U133" i="4"/>
  <c r="U176" i="4"/>
  <c r="U175" i="4"/>
  <c r="U118" i="4"/>
  <c r="U137" i="4"/>
  <c r="U162" i="4"/>
  <c r="U112" i="4"/>
  <c r="U131" i="4"/>
  <c r="U122" i="4"/>
  <c r="U164" i="4"/>
  <c r="U171" i="4"/>
  <c r="U188" i="4"/>
  <c r="U124" i="4"/>
  <c r="U166" i="4"/>
  <c r="U159" i="4"/>
  <c r="U123" i="4"/>
  <c r="U158" i="4"/>
  <c r="U178" i="4"/>
  <c r="U119" i="4"/>
  <c r="U111" i="4"/>
  <c r="U187" i="4"/>
  <c r="U114" i="4"/>
  <c r="U211" i="4"/>
  <c r="C256" i="1" s="1"/>
  <c r="D256" i="1" s="1"/>
  <c r="U225" i="4"/>
  <c r="C1516" i="1" s="1"/>
  <c r="D1516" i="1" s="1"/>
  <c r="U223" i="4"/>
  <c r="C1336" i="1" s="1"/>
  <c r="D1336" i="1" s="1"/>
  <c r="U217" i="4"/>
  <c r="C796" i="1" s="1"/>
  <c r="D796" i="1" s="1"/>
  <c r="U241" i="4"/>
  <c r="C2956" i="1" s="1"/>
  <c r="D2956" i="1" s="1"/>
  <c r="U180" i="4"/>
  <c r="U134" i="4"/>
  <c r="U163" i="4"/>
  <c r="U167" i="4"/>
  <c r="U161" i="4"/>
  <c r="U136" i="4"/>
  <c r="U183" i="4"/>
  <c r="U113" i="4"/>
  <c r="U170" i="4"/>
  <c r="U130" i="4"/>
  <c r="C76" i="1"/>
  <c r="D76" i="1" s="1"/>
  <c r="C73" i="1"/>
  <c r="V83" i="4"/>
  <c r="V68" i="4"/>
  <c r="V67" i="4"/>
  <c r="V69" i="4"/>
  <c r="V79" i="4"/>
  <c r="V60" i="4"/>
  <c r="V92" i="4"/>
  <c r="V91" i="4"/>
  <c r="V66" i="4"/>
  <c r="V94" i="4"/>
  <c r="V72" i="4"/>
  <c r="V76" i="4"/>
  <c r="V63" i="4"/>
  <c r="V88" i="4"/>
  <c r="V78" i="4"/>
  <c r="V65" i="4"/>
  <c r="V81" i="4"/>
  <c r="V62" i="4"/>
  <c r="V95" i="4"/>
  <c r="V84" i="4"/>
  <c r="V82" i="4"/>
  <c r="V86" i="4"/>
  <c r="V74" i="4"/>
  <c r="V85" i="4"/>
  <c r="V98" i="4"/>
  <c r="V100" i="4"/>
  <c r="V59" i="4"/>
  <c r="V71" i="4"/>
  <c r="V87" i="4"/>
  <c r="V93" i="4"/>
  <c r="V99" i="4"/>
  <c r="V64" i="4"/>
  <c r="V75" i="4"/>
  <c r="V77" i="4"/>
  <c r="V96" i="4"/>
  <c r="V89" i="4"/>
  <c r="V90" i="4"/>
  <c r="V80" i="4"/>
  <c r="V61" i="4"/>
  <c r="V56" i="4"/>
  <c r="V73" i="4"/>
  <c r="V70" i="4"/>
  <c r="V97" i="4"/>
  <c r="V58" i="4"/>
  <c r="V57" i="4"/>
  <c r="C433" i="1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I51" i="2"/>
  <c r="I50" i="2"/>
  <c r="I49" i="2"/>
  <c r="I48" i="2"/>
  <c r="I47" i="2"/>
  <c r="I46" i="2"/>
  <c r="I45" i="2"/>
  <c r="I44" i="2"/>
  <c r="I43" i="2"/>
  <c r="I42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V138" i="4" l="1"/>
  <c r="V124" i="4"/>
  <c r="V211" i="4"/>
  <c r="V229" i="4"/>
  <c r="V238" i="4"/>
  <c r="AG238" i="4" s="1"/>
  <c r="V191" i="4"/>
  <c r="Z191" i="4" s="1"/>
  <c r="V126" i="4"/>
  <c r="AC126" i="4" s="1"/>
  <c r="V221" i="4"/>
  <c r="AC221" i="4" s="1"/>
  <c r="V212" i="4"/>
  <c r="V216" i="4"/>
  <c r="V110" i="4"/>
  <c r="V222" i="4"/>
  <c r="V145" i="4"/>
  <c r="AK145" i="4" s="1"/>
  <c r="V194" i="4"/>
  <c r="AM194" i="4" s="1"/>
  <c r="V116" i="4"/>
  <c r="AL116" i="4" s="1"/>
  <c r="V107" i="4"/>
  <c r="AL107" i="4" s="1"/>
  <c r="V224" i="4"/>
  <c r="V218" i="4"/>
  <c r="V111" i="4"/>
  <c r="V118" i="4"/>
  <c r="V125" i="4"/>
  <c r="AC125" i="4" s="1"/>
  <c r="V223" i="4"/>
  <c r="AL223" i="4" s="1"/>
  <c r="V228" i="4"/>
  <c r="AG228" i="4" s="1"/>
  <c r="V133" i="4"/>
  <c r="AM133" i="4" s="1"/>
  <c r="V141" i="4"/>
  <c r="V148" i="4"/>
  <c r="V144" i="4"/>
  <c r="V113" i="4"/>
  <c r="V214" i="4"/>
  <c r="Y214" i="4" s="1"/>
  <c r="V237" i="4"/>
  <c r="AF237" i="4" s="1"/>
  <c r="V135" i="4"/>
  <c r="AD135" i="4" s="1"/>
  <c r="V117" i="4"/>
  <c r="AA117" i="4" s="1"/>
  <c r="V120" i="4"/>
  <c r="V109" i="4"/>
  <c r="V149" i="4"/>
  <c r="V134" i="4"/>
  <c r="V147" i="4"/>
  <c r="AG147" i="4" s="1"/>
  <c r="V241" i="4"/>
  <c r="X241" i="4" s="1"/>
  <c r="V220" i="4"/>
  <c r="AB220" i="4" s="1"/>
  <c r="V200" i="4"/>
  <c r="Z200" i="4" s="1"/>
  <c r="V123" i="4"/>
  <c r="V173" i="4"/>
  <c r="V131" i="4"/>
  <c r="V143" i="4"/>
  <c r="V176" i="4"/>
  <c r="AH176" i="4" s="1"/>
  <c r="V178" i="4"/>
  <c r="AI178" i="4" s="1"/>
  <c r="V232" i="4"/>
  <c r="Z232" i="4" s="1"/>
  <c r="V248" i="4"/>
  <c r="AG248" i="4" s="1"/>
  <c r="V187" i="4"/>
  <c r="V209" i="4"/>
  <c r="V161" i="4"/>
  <c r="V181" i="4"/>
  <c r="V195" i="4"/>
  <c r="AI195" i="4" s="1"/>
  <c r="V251" i="4"/>
  <c r="Z251" i="4" s="1"/>
  <c r="V182" i="4"/>
  <c r="AD182" i="4" s="1"/>
  <c r="V112" i="4"/>
  <c r="W112" i="4" s="1"/>
  <c r="V128" i="4"/>
  <c r="V151" i="4"/>
  <c r="V129" i="4"/>
  <c r="V166" i="4"/>
  <c r="V172" i="4"/>
  <c r="AM172" i="4" s="1"/>
  <c r="V180" i="4"/>
  <c r="AH180" i="4" s="1"/>
  <c r="V170" i="4"/>
  <c r="AG170" i="4" s="1"/>
  <c r="V177" i="4"/>
  <c r="Z177" i="4" s="1"/>
  <c r="V163" i="4"/>
  <c r="V246" i="4"/>
  <c r="V245" i="4"/>
  <c r="V210" i="4"/>
  <c r="V146" i="4"/>
  <c r="AB146" i="4" s="1"/>
  <c r="V185" i="4"/>
  <c r="W185" i="4" s="1"/>
  <c r="V198" i="4"/>
  <c r="AC198" i="4" s="1"/>
  <c r="V165" i="4"/>
  <c r="AH165" i="4" s="1"/>
  <c r="V189" i="4"/>
  <c r="V158" i="4"/>
  <c r="V168" i="4"/>
  <c r="V253" i="4"/>
  <c r="V247" i="4"/>
  <c r="AD247" i="4" s="1"/>
  <c r="V225" i="4"/>
  <c r="AH225" i="4" s="1"/>
  <c r="V242" i="4"/>
  <c r="AM242" i="4" s="1"/>
  <c r="V140" i="4"/>
  <c r="AC140" i="4" s="1"/>
  <c r="V132" i="4"/>
  <c r="V115" i="4"/>
  <c r="V121" i="4"/>
  <c r="V160" i="4"/>
  <c r="V199" i="4"/>
  <c r="X199" i="4" s="1"/>
  <c r="V174" i="4"/>
  <c r="AI174" i="4" s="1"/>
  <c r="V202" i="4"/>
  <c r="AK202" i="4" s="1"/>
  <c r="V183" i="4"/>
  <c r="AJ183" i="4" s="1"/>
  <c r="V167" i="4"/>
  <c r="V236" i="4"/>
  <c r="V243" i="4"/>
  <c r="V240" i="4"/>
  <c r="V233" i="4"/>
  <c r="Z233" i="4" s="1"/>
  <c r="V227" i="4"/>
  <c r="AG227" i="4" s="1"/>
  <c r="V219" i="4"/>
  <c r="AM219" i="4" s="1"/>
  <c r="V142" i="4"/>
  <c r="AK142" i="4" s="1"/>
  <c r="V122" i="4"/>
  <c r="V137" i="4"/>
  <c r="V139" i="4"/>
  <c r="V192" i="4"/>
  <c r="AA192" i="4" s="1"/>
  <c r="V179" i="4"/>
  <c r="AB179" i="4" s="1"/>
  <c r="V159" i="4"/>
  <c r="AI159" i="4" s="1"/>
  <c r="V162" i="4"/>
  <c r="AH162" i="4" s="1"/>
  <c r="V193" i="4"/>
  <c r="W193" i="4" s="1"/>
  <c r="V184" i="4"/>
  <c r="AD184" i="4" s="1"/>
  <c r="V230" i="4"/>
  <c r="V235" i="4"/>
  <c r="V250" i="4"/>
  <c r="AL250" i="4" s="1"/>
  <c r="V244" i="4"/>
  <c r="AK244" i="4" s="1"/>
  <c r="V249" i="4"/>
  <c r="W249" i="4" s="1"/>
  <c r="V114" i="4"/>
  <c r="AB114" i="4" s="1"/>
  <c r="V108" i="4"/>
  <c r="AL108" i="4" s="1"/>
  <c r="V119" i="4"/>
  <c r="V150" i="4"/>
  <c r="AD150" i="4" s="1"/>
  <c r="V130" i="4"/>
  <c r="X130" i="4" s="1"/>
  <c r="V127" i="4"/>
  <c r="AC127" i="4" s="1"/>
  <c r="V136" i="4"/>
  <c r="AB136" i="4" s="1"/>
  <c r="V188" i="4"/>
  <c r="AF188" i="4" s="1"/>
  <c r="V164" i="4"/>
  <c r="Z164" i="4" s="1"/>
  <c r="V190" i="4"/>
  <c r="X190" i="4" s="1"/>
  <c r="V171" i="4"/>
  <c r="AG171" i="4" s="1"/>
  <c r="V201" i="4"/>
  <c r="Z201" i="4" s="1"/>
  <c r="V169" i="4"/>
  <c r="W169" i="4" s="1"/>
  <c r="V231" i="4"/>
  <c r="AL231" i="4" s="1"/>
  <c r="V217" i="4"/>
  <c r="AI217" i="4" s="1"/>
  <c r="V213" i="4"/>
  <c r="AJ213" i="4" s="1"/>
  <c r="V175" i="4"/>
  <c r="X175" i="4" s="1"/>
  <c r="V186" i="4"/>
  <c r="AD186" i="4" s="1"/>
  <c r="V196" i="4"/>
  <c r="V197" i="4"/>
  <c r="V234" i="4"/>
  <c r="W234" i="4" s="1"/>
  <c r="V239" i="4"/>
  <c r="AG239" i="4" s="1"/>
  <c r="V226" i="4"/>
  <c r="AA226" i="4" s="1"/>
  <c r="V215" i="4"/>
  <c r="AM215" i="4" s="1"/>
  <c r="V252" i="4"/>
  <c r="X252" i="4" s="1"/>
  <c r="Z71" i="4"/>
  <c r="AC71" i="4"/>
  <c r="AK71" i="4"/>
  <c r="AM71" i="4"/>
  <c r="AL71" i="4"/>
  <c r="Y71" i="4"/>
  <c r="AE71" i="4"/>
  <c r="AJ71" i="4"/>
  <c r="W71" i="4"/>
  <c r="AD71" i="4"/>
  <c r="X71" i="4"/>
  <c r="AI71" i="4"/>
  <c r="AF71" i="4"/>
  <c r="AA71" i="4"/>
  <c r="AB71" i="4"/>
  <c r="AH71" i="4"/>
  <c r="AG71" i="4"/>
  <c r="AG124" i="4"/>
  <c r="AF124" i="4"/>
  <c r="AC124" i="4"/>
  <c r="AD124" i="4"/>
  <c r="Z124" i="4"/>
  <c r="AK124" i="4"/>
  <c r="Y124" i="4"/>
  <c r="AH124" i="4"/>
  <c r="AE124" i="4"/>
  <c r="AJ124" i="4"/>
  <c r="AI124" i="4"/>
  <c r="W124" i="4"/>
  <c r="X124" i="4"/>
  <c r="AM124" i="4"/>
  <c r="AB124" i="4"/>
  <c r="AL124" i="4"/>
  <c r="AA124" i="4"/>
  <c r="AI97" i="4"/>
  <c r="Y97" i="4"/>
  <c r="AH97" i="4"/>
  <c r="AB97" i="4"/>
  <c r="AA97" i="4"/>
  <c r="AL97" i="4"/>
  <c r="AF97" i="4"/>
  <c r="AE97" i="4"/>
  <c r="AK97" i="4"/>
  <c r="AM97" i="4"/>
  <c r="X97" i="4"/>
  <c r="W97" i="4"/>
  <c r="AG97" i="4"/>
  <c r="Z97" i="4"/>
  <c r="AC97" i="4"/>
  <c r="AD97" i="4"/>
  <c r="AJ97" i="4"/>
  <c r="AE96" i="4"/>
  <c r="AG96" i="4"/>
  <c r="AL96" i="4"/>
  <c r="AD96" i="4"/>
  <c r="AI96" i="4"/>
  <c r="W96" i="4"/>
  <c r="Z96" i="4"/>
  <c r="AJ96" i="4"/>
  <c r="AK96" i="4"/>
  <c r="AA96" i="4"/>
  <c r="X96" i="4"/>
  <c r="AB96" i="4"/>
  <c r="AM96" i="4"/>
  <c r="AH96" i="4"/>
  <c r="Y96" i="4"/>
  <c r="AC96" i="4"/>
  <c r="AF96" i="4"/>
  <c r="Z59" i="4"/>
  <c r="AJ59" i="4"/>
  <c r="AB59" i="4"/>
  <c r="W59" i="4"/>
  <c r="AL59" i="4"/>
  <c r="AD59" i="4"/>
  <c r="AA59" i="4"/>
  <c r="AC59" i="4"/>
  <c r="AG59" i="4"/>
  <c r="AM59" i="4"/>
  <c r="AK59" i="4"/>
  <c r="Y59" i="4"/>
  <c r="AE59" i="4"/>
  <c r="AF59" i="4"/>
  <c r="AI59" i="4"/>
  <c r="AH59" i="4"/>
  <c r="X59" i="4"/>
  <c r="AK95" i="4"/>
  <c r="AH95" i="4"/>
  <c r="AM95" i="4"/>
  <c r="W95" i="4"/>
  <c r="AC95" i="4"/>
  <c r="AB95" i="4"/>
  <c r="AD95" i="4"/>
  <c r="AA95" i="4"/>
  <c r="Y95" i="4"/>
  <c r="AL95" i="4"/>
  <c r="Z95" i="4"/>
  <c r="X95" i="4"/>
  <c r="AG95" i="4"/>
  <c r="AJ95" i="4"/>
  <c r="AE95" i="4"/>
  <c r="AF95" i="4"/>
  <c r="AI95" i="4"/>
  <c r="AB72" i="4"/>
  <c r="Z72" i="4"/>
  <c r="AA72" i="4"/>
  <c r="AC72" i="4"/>
  <c r="AE72" i="4"/>
  <c r="AD72" i="4"/>
  <c r="X72" i="4"/>
  <c r="W72" i="4"/>
  <c r="AG72" i="4"/>
  <c r="AM72" i="4"/>
  <c r="Y72" i="4"/>
  <c r="AI72" i="4"/>
  <c r="AL72" i="4"/>
  <c r="AJ72" i="4"/>
  <c r="AK72" i="4"/>
  <c r="AH72" i="4"/>
  <c r="AF72" i="4"/>
  <c r="AA67" i="4"/>
  <c r="AE67" i="4"/>
  <c r="AD67" i="4"/>
  <c r="AK67" i="4"/>
  <c r="AC67" i="4"/>
  <c r="X67" i="4"/>
  <c r="Y67" i="4"/>
  <c r="AL67" i="4"/>
  <c r="AH67" i="4"/>
  <c r="AF67" i="4"/>
  <c r="Z67" i="4"/>
  <c r="AG67" i="4"/>
  <c r="AI67" i="4"/>
  <c r="AB67" i="4"/>
  <c r="AJ67" i="4"/>
  <c r="AM67" i="4"/>
  <c r="W67" i="4"/>
  <c r="AA171" i="4"/>
  <c r="W171" i="4"/>
  <c r="AM171" i="4"/>
  <c r="AL171" i="4"/>
  <c r="AI171" i="4"/>
  <c r="X171" i="4"/>
  <c r="AF201" i="4"/>
  <c r="AG201" i="4"/>
  <c r="AK201" i="4"/>
  <c r="AJ201" i="4"/>
  <c r="W201" i="4"/>
  <c r="AD201" i="4"/>
  <c r="AB201" i="4"/>
  <c r="X201" i="4"/>
  <c r="AM169" i="4"/>
  <c r="AJ169" i="4"/>
  <c r="W238" i="4"/>
  <c r="AC238" i="4"/>
  <c r="AF238" i="4"/>
  <c r="AD238" i="4"/>
  <c r="AL137" i="4"/>
  <c r="AM137" i="4"/>
  <c r="AB137" i="4"/>
  <c r="AJ137" i="4"/>
  <c r="AD137" i="4"/>
  <c r="AC137" i="4"/>
  <c r="X137" i="4"/>
  <c r="AK137" i="4"/>
  <c r="AG137" i="4"/>
  <c r="AI137" i="4"/>
  <c r="AH137" i="4"/>
  <c r="Z137" i="4"/>
  <c r="AE137" i="4"/>
  <c r="AA137" i="4"/>
  <c r="Y137" i="4"/>
  <c r="AF137" i="4"/>
  <c r="W137" i="4"/>
  <c r="AL69" i="4"/>
  <c r="AG69" i="4"/>
  <c r="AH69" i="4"/>
  <c r="Y69" i="4"/>
  <c r="X69" i="4"/>
  <c r="AJ69" i="4"/>
  <c r="AB69" i="4"/>
  <c r="AA69" i="4"/>
  <c r="AI69" i="4"/>
  <c r="AF69" i="4"/>
  <c r="AK69" i="4"/>
  <c r="Z69" i="4"/>
  <c r="AD69" i="4"/>
  <c r="AM69" i="4"/>
  <c r="AC69" i="4"/>
  <c r="AE69" i="4"/>
  <c r="W69" i="4"/>
  <c r="Z184" i="4"/>
  <c r="AC184" i="4"/>
  <c r="AH184" i="4"/>
  <c r="AA184" i="4"/>
  <c r="AE184" i="4"/>
  <c r="AL184" i="4"/>
  <c r="X184" i="4"/>
  <c r="AM184" i="4"/>
  <c r="AC144" i="4"/>
  <c r="AI144" i="4"/>
  <c r="W144" i="4"/>
  <c r="AM144" i="4"/>
  <c r="AB144" i="4"/>
  <c r="AD144" i="4"/>
  <c r="AG144" i="4"/>
  <c r="AH144" i="4"/>
  <c r="AA144" i="4"/>
  <c r="AL144" i="4"/>
  <c r="AK144" i="4"/>
  <c r="X144" i="4"/>
  <c r="Z144" i="4"/>
  <c r="AF144" i="4"/>
  <c r="Y144" i="4"/>
  <c r="AJ144" i="4"/>
  <c r="AE144" i="4"/>
  <c r="Z143" i="4"/>
  <c r="AL143" i="4"/>
  <c r="AM143" i="4"/>
  <c r="AG143" i="4"/>
  <c r="AA143" i="4"/>
  <c r="W143" i="4"/>
  <c r="AF143" i="4"/>
  <c r="AD143" i="4"/>
  <c r="Y143" i="4"/>
  <c r="AJ143" i="4"/>
  <c r="AK143" i="4"/>
  <c r="AE143" i="4"/>
  <c r="X143" i="4"/>
  <c r="AI143" i="4"/>
  <c r="AB143" i="4"/>
  <c r="AH143" i="4"/>
  <c r="AC143" i="4"/>
  <c r="AD113" i="4"/>
  <c r="AK113" i="4"/>
  <c r="AL113" i="4"/>
  <c r="AA113" i="4"/>
  <c r="AG113" i="4"/>
  <c r="X113" i="4"/>
  <c r="Z113" i="4"/>
  <c r="AF113" i="4"/>
  <c r="AC113" i="4"/>
  <c r="AE113" i="4"/>
  <c r="AJ113" i="4"/>
  <c r="W113" i="4"/>
  <c r="AB113" i="4"/>
  <c r="AH113" i="4"/>
  <c r="AM113" i="4"/>
  <c r="Y113" i="4"/>
  <c r="AI113" i="4"/>
  <c r="AC123" i="4"/>
  <c r="Y123" i="4"/>
  <c r="AF123" i="4"/>
  <c r="AD123" i="4"/>
  <c r="AI123" i="4"/>
  <c r="W123" i="4"/>
  <c r="AE123" i="4"/>
  <c r="AM123" i="4"/>
  <c r="AG123" i="4"/>
  <c r="AK123" i="4"/>
  <c r="AL123" i="4"/>
  <c r="AJ123" i="4"/>
  <c r="AA123" i="4"/>
  <c r="AB123" i="4"/>
  <c r="Z123" i="4"/>
  <c r="AH123" i="4"/>
  <c r="X123" i="4"/>
  <c r="AE145" i="4"/>
  <c r="Z145" i="4"/>
  <c r="AB145" i="4"/>
  <c r="AD145" i="4"/>
  <c r="AF70" i="4"/>
  <c r="Y70" i="4"/>
  <c r="AM70" i="4"/>
  <c r="AJ70" i="4"/>
  <c r="X70" i="4"/>
  <c r="AI70" i="4"/>
  <c r="AH70" i="4"/>
  <c r="W70" i="4"/>
  <c r="AA70" i="4"/>
  <c r="AK70" i="4"/>
  <c r="AE70" i="4"/>
  <c r="AD70" i="4"/>
  <c r="Z70" i="4"/>
  <c r="AC70" i="4"/>
  <c r="AL70" i="4"/>
  <c r="AG70" i="4"/>
  <c r="AB70" i="4"/>
  <c r="AH77" i="4"/>
  <c r="AC77" i="4"/>
  <c r="AJ77" i="4"/>
  <c r="AF77" i="4"/>
  <c r="AL77" i="4"/>
  <c r="AD77" i="4"/>
  <c r="AI77" i="4"/>
  <c r="W77" i="4"/>
  <c r="Z77" i="4"/>
  <c r="AA77" i="4"/>
  <c r="AE77" i="4"/>
  <c r="AB77" i="4"/>
  <c r="AG77" i="4"/>
  <c r="X77" i="4"/>
  <c r="Y77" i="4"/>
  <c r="AK77" i="4"/>
  <c r="AM77" i="4"/>
  <c r="Z100" i="4"/>
  <c r="AI100" i="4"/>
  <c r="W100" i="4"/>
  <c r="AJ100" i="4"/>
  <c r="AG100" i="4"/>
  <c r="X100" i="4"/>
  <c r="AE100" i="4"/>
  <c r="AC100" i="4"/>
  <c r="AK100" i="4"/>
  <c r="AH100" i="4"/>
  <c r="AA100" i="4"/>
  <c r="AM100" i="4"/>
  <c r="AL100" i="4"/>
  <c r="AB100" i="4"/>
  <c r="AF100" i="4"/>
  <c r="AD100" i="4"/>
  <c r="Y100" i="4"/>
  <c r="AK62" i="4"/>
  <c r="AL62" i="4"/>
  <c r="W62" i="4"/>
  <c r="AM62" i="4"/>
  <c r="AI62" i="4"/>
  <c r="X62" i="4"/>
  <c r="AF62" i="4"/>
  <c r="AG62" i="4"/>
  <c r="AA62" i="4"/>
  <c r="AD62" i="4"/>
  <c r="AC62" i="4"/>
  <c r="AH62" i="4"/>
  <c r="AE62" i="4"/>
  <c r="AB62" i="4"/>
  <c r="AJ62" i="4"/>
  <c r="Y62" i="4"/>
  <c r="Z62" i="4"/>
  <c r="Z94" i="4"/>
  <c r="AD94" i="4"/>
  <c r="AF94" i="4"/>
  <c r="AM94" i="4"/>
  <c r="AL94" i="4"/>
  <c r="AH94" i="4"/>
  <c r="W94" i="4"/>
  <c r="Y94" i="4"/>
  <c r="AG94" i="4"/>
  <c r="AI94" i="4"/>
  <c r="X94" i="4"/>
  <c r="AB94" i="4"/>
  <c r="AE94" i="4"/>
  <c r="AK94" i="4"/>
  <c r="AJ94" i="4"/>
  <c r="AA94" i="4"/>
  <c r="AC94" i="4"/>
  <c r="AE68" i="4"/>
  <c r="AC68" i="4"/>
  <c r="AD68" i="4"/>
  <c r="AG68" i="4"/>
  <c r="AA68" i="4"/>
  <c r="Y68" i="4"/>
  <c r="AL68" i="4"/>
  <c r="AF68" i="4"/>
  <c r="AB68" i="4"/>
  <c r="W68" i="4"/>
  <c r="Z68" i="4"/>
  <c r="AK68" i="4"/>
  <c r="AM68" i="4"/>
  <c r="AJ68" i="4"/>
  <c r="X68" i="4"/>
  <c r="AH68" i="4"/>
  <c r="AI68" i="4"/>
  <c r="AM196" i="4"/>
  <c r="AB196" i="4"/>
  <c r="AC196" i="4"/>
  <c r="Z196" i="4"/>
  <c r="AE196" i="4"/>
  <c r="AA196" i="4"/>
  <c r="AF196" i="4"/>
  <c r="AG196" i="4"/>
  <c r="AK196" i="4"/>
  <c r="AH196" i="4"/>
  <c r="X196" i="4"/>
  <c r="Y196" i="4"/>
  <c r="AJ196" i="4"/>
  <c r="W196" i="4"/>
  <c r="AD196" i="4"/>
  <c r="AL196" i="4"/>
  <c r="AI196" i="4"/>
  <c r="AB197" i="4"/>
  <c r="Y197" i="4"/>
  <c r="AL197" i="4"/>
  <c r="AC197" i="4"/>
  <c r="Z197" i="4"/>
  <c r="AK197" i="4"/>
  <c r="AE197" i="4"/>
  <c r="AG197" i="4"/>
  <c r="AJ197" i="4"/>
  <c r="AH197" i="4"/>
  <c r="AI197" i="4"/>
  <c r="AD197" i="4"/>
  <c r="AF197" i="4"/>
  <c r="X197" i="4"/>
  <c r="W197" i="4"/>
  <c r="AA197" i="4"/>
  <c r="AM197" i="4"/>
  <c r="AK234" i="4"/>
  <c r="AL234" i="4"/>
  <c r="AJ234" i="4"/>
  <c r="AF234" i="4"/>
  <c r="AF239" i="4"/>
  <c r="AI139" i="4"/>
  <c r="W139" i="4"/>
  <c r="AM139" i="4"/>
  <c r="AJ139" i="4"/>
  <c r="Z139" i="4"/>
  <c r="AL139" i="4"/>
  <c r="Y139" i="4"/>
  <c r="AD139" i="4"/>
  <c r="X139" i="4"/>
  <c r="AE139" i="4"/>
  <c r="AH139" i="4"/>
  <c r="AK139" i="4"/>
  <c r="AC139" i="4"/>
  <c r="AG139" i="4"/>
  <c r="AF139" i="4"/>
  <c r="AA139" i="4"/>
  <c r="AB139" i="4"/>
  <c r="X250" i="4"/>
  <c r="AD250" i="4"/>
  <c r="AK250" i="4"/>
  <c r="AG250" i="4"/>
  <c r="AC250" i="4"/>
  <c r="AM250" i="4"/>
  <c r="Y250" i="4"/>
  <c r="W250" i="4"/>
  <c r="AB250" i="4"/>
  <c r="AH250" i="4"/>
  <c r="W120" i="4"/>
  <c r="AE120" i="4"/>
  <c r="AB120" i="4"/>
  <c r="AF120" i="4"/>
  <c r="AC120" i="4"/>
  <c r="Z120" i="4"/>
  <c r="AG120" i="4"/>
  <c r="AI120" i="4"/>
  <c r="AL120" i="4"/>
  <c r="AJ120" i="4"/>
  <c r="AM120" i="4"/>
  <c r="AA120" i="4"/>
  <c r="Y120" i="4"/>
  <c r="AD120" i="4"/>
  <c r="AK120" i="4"/>
  <c r="AH120" i="4"/>
  <c r="X120" i="4"/>
  <c r="AB111" i="4"/>
  <c r="AI111" i="4"/>
  <c r="AL111" i="4"/>
  <c r="W111" i="4"/>
  <c r="X111" i="4"/>
  <c r="AM111" i="4"/>
  <c r="AD111" i="4"/>
  <c r="AK111" i="4"/>
  <c r="AE111" i="4"/>
  <c r="AH111" i="4"/>
  <c r="AA111" i="4"/>
  <c r="Y111" i="4"/>
  <c r="AC111" i="4"/>
  <c r="AG111" i="4"/>
  <c r="AJ111" i="4"/>
  <c r="AF111" i="4"/>
  <c r="Z111" i="4"/>
  <c r="X141" i="4"/>
  <c r="AG141" i="4"/>
  <c r="AE141" i="4"/>
  <c r="AK141" i="4"/>
  <c r="W141" i="4"/>
  <c r="Z141" i="4"/>
  <c r="AH141" i="4"/>
  <c r="AI141" i="4"/>
  <c r="AB141" i="4"/>
  <c r="AA141" i="4"/>
  <c r="AF141" i="4"/>
  <c r="AC141" i="4"/>
  <c r="Y141" i="4"/>
  <c r="AL141" i="4"/>
  <c r="AM141" i="4"/>
  <c r="AD141" i="4"/>
  <c r="AJ141" i="4"/>
  <c r="AJ109" i="4"/>
  <c r="AG109" i="4"/>
  <c r="AK109" i="4"/>
  <c r="AC109" i="4"/>
  <c r="AH109" i="4"/>
  <c r="Y109" i="4"/>
  <c r="AA109" i="4"/>
  <c r="AM109" i="4"/>
  <c r="W109" i="4"/>
  <c r="AB109" i="4"/>
  <c r="AE109" i="4"/>
  <c r="X109" i="4"/>
  <c r="AF109" i="4"/>
  <c r="AI109" i="4"/>
  <c r="Z109" i="4"/>
  <c r="AL109" i="4"/>
  <c r="AD109" i="4"/>
  <c r="AA73" i="4"/>
  <c r="AG73" i="4"/>
  <c r="W73" i="4"/>
  <c r="AH73" i="4"/>
  <c r="AB73" i="4"/>
  <c r="Y73" i="4"/>
  <c r="AD73" i="4"/>
  <c r="X73" i="4"/>
  <c r="AF73" i="4"/>
  <c r="AE73" i="4"/>
  <c r="AC73" i="4"/>
  <c r="AM73" i="4"/>
  <c r="Z73" i="4"/>
  <c r="AK73" i="4"/>
  <c r="AL73" i="4"/>
  <c r="AI73" i="4"/>
  <c r="AJ73" i="4"/>
  <c r="AL75" i="4"/>
  <c r="AA75" i="4"/>
  <c r="AK75" i="4"/>
  <c r="AH75" i="4"/>
  <c r="Y75" i="4"/>
  <c r="AF75" i="4"/>
  <c r="AM75" i="4"/>
  <c r="W75" i="4"/>
  <c r="AD75" i="4"/>
  <c r="AB75" i="4"/>
  <c r="AC75" i="4"/>
  <c r="AE75" i="4"/>
  <c r="AI75" i="4"/>
  <c r="Z75" i="4"/>
  <c r="AJ75" i="4"/>
  <c r="X75" i="4"/>
  <c r="AG75" i="4"/>
  <c r="AL98" i="4"/>
  <c r="X98" i="4"/>
  <c r="AC98" i="4"/>
  <c r="AM98" i="4"/>
  <c r="AA98" i="4"/>
  <c r="Y98" i="4"/>
  <c r="AK98" i="4"/>
  <c r="AI98" i="4"/>
  <c r="AH98" i="4"/>
  <c r="AD98" i="4"/>
  <c r="AE98" i="4"/>
  <c r="AJ98" i="4"/>
  <c r="AF98" i="4"/>
  <c r="W98" i="4"/>
  <c r="AB98" i="4"/>
  <c r="AG98" i="4"/>
  <c r="Z98" i="4"/>
  <c r="AA81" i="4"/>
  <c r="Z81" i="4"/>
  <c r="AF81" i="4"/>
  <c r="AE81" i="4"/>
  <c r="AG81" i="4"/>
  <c r="W81" i="4"/>
  <c r="AH81" i="4"/>
  <c r="AL81" i="4"/>
  <c r="AD81" i="4"/>
  <c r="AK81" i="4"/>
  <c r="AC81" i="4"/>
  <c r="Y81" i="4"/>
  <c r="AJ81" i="4"/>
  <c r="AB81" i="4"/>
  <c r="AM81" i="4"/>
  <c r="AI81" i="4"/>
  <c r="X81" i="4"/>
  <c r="AG66" i="4"/>
  <c r="AJ66" i="4"/>
  <c r="AH66" i="4"/>
  <c r="W66" i="4"/>
  <c r="AI66" i="4"/>
  <c r="AA66" i="4"/>
  <c r="AL66" i="4"/>
  <c r="Z66" i="4"/>
  <c r="AM66" i="4"/>
  <c r="AD66" i="4"/>
  <c r="AF66" i="4"/>
  <c r="AK66" i="4"/>
  <c r="AE66" i="4"/>
  <c r="Y66" i="4"/>
  <c r="AC66" i="4"/>
  <c r="AB66" i="4"/>
  <c r="X66" i="4"/>
  <c r="AB83" i="4"/>
  <c r="Y83" i="4"/>
  <c r="AC83" i="4"/>
  <c r="AM83" i="4"/>
  <c r="AK83" i="4"/>
  <c r="AJ83" i="4"/>
  <c r="AF83" i="4"/>
  <c r="AL83" i="4"/>
  <c r="AH83" i="4"/>
  <c r="AI83" i="4"/>
  <c r="AE83" i="4"/>
  <c r="X83" i="4"/>
  <c r="W83" i="4"/>
  <c r="AG83" i="4"/>
  <c r="AD83" i="4"/>
  <c r="AA83" i="4"/>
  <c r="Z83" i="4"/>
  <c r="AD161" i="4"/>
  <c r="AE161" i="4"/>
  <c r="AF161" i="4"/>
  <c r="Y161" i="4"/>
  <c r="AJ161" i="4"/>
  <c r="AI161" i="4"/>
  <c r="AH161" i="4"/>
  <c r="AC161" i="4"/>
  <c r="X161" i="4"/>
  <c r="AK161" i="4"/>
  <c r="AL161" i="4"/>
  <c r="AM161" i="4"/>
  <c r="AB161" i="4"/>
  <c r="AG161" i="4"/>
  <c r="AA161" i="4"/>
  <c r="W161" i="4"/>
  <c r="Z161" i="4"/>
  <c r="AJ173" i="4"/>
  <c r="W173" i="4"/>
  <c r="AB173" i="4"/>
  <c r="AL173" i="4"/>
  <c r="AI173" i="4"/>
  <c r="X173" i="4"/>
  <c r="AH173" i="4"/>
  <c r="Z173" i="4"/>
  <c r="AF173" i="4"/>
  <c r="AK173" i="4"/>
  <c r="AD173" i="4"/>
  <c r="AA173" i="4"/>
  <c r="AM173" i="4"/>
  <c r="AE173" i="4"/>
  <c r="Y173" i="4"/>
  <c r="AC173" i="4"/>
  <c r="AG173" i="4"/>
  <c r="W181" i="4"/>
  <c r="AM181" i="4"/>
  <c r="AC181" i="4"/>
  <c r="AA181" i="4"/>
  <c r="AD181" i="4"/>
  <c r="AE181" i="4"/>
  <c r="AB181" i="4"/>
  <c r="AJ181" i="4"/>
  <c r="AK181" i="4"/>
  <c r="Z181" i="4"/>
  <c r="Y181" i="4"/>
  <c r="X181" i="4"/>
  <c r="AF181" i="4"/>
  <c r="AH181" i="4"/>
  <c r="AG181" i="4"/>
  <c r="AL181" i="4"/>
  <c r="AI181" i="4"/>
  <c r="AF222" i="4"/>
  <c r="Z222" i="4"/>
  <c r="AH222" i="4"/>
  <c r="AL222" i="4"/>
  <c r="AG222" i="4"/>
  <c r="X222" i="4"/>
  <c r="W222" i="4"/>
  <c r="AC222" i="4"/>
  <c r="AM222" i="4"/>
  <c r="AI222" i="4"/>
  <c r="AD222" i="4"/>
  <c r="AE222" i="4"/>
  <c r="Y222" i="4"/>
  <c r="AA222" i="4"/>
  <c r="AJ222" i="4"/>
  <c r="AK222" i="4"/>
  <c r="AB222" i="4"/>
  <c r="AI58" i="4"/>
  <c r="AA58" i="4"/>
  <c r="AG58" i="4"/>
  <c r="AL58" i="4"/>
  <c r="AM58" i="4"/>
  <c r="Y58" i="4"/>
  <c r="AH58" i="4"/>
  <c r="X58" i="4"/>
  <c r="AK58" i="4"/>
  <c r="AD58" i="4"/>
  <c r="AF58" i="4"/>
  <c r="Z58" i="4"/>
  <c r="AJ58" i="4"/>
  <c r="AC58" i="4"/>
  <c r="AB58" i="4"/>
  <c r="W58" i="4"/>
  <c r="AE58" i="4"/>
  <c r="AI147" i="4"/>
  <c r="AM147" i="4"/>
  <c r="W147" i="4"/>
  <c r="X147" i="4"/>
  <c r="AB131" i="4"/>
  <c r="AL131" i="4"/>
  <c r="AH131" i="4"/>
  <c r="Y131" i="4"/>
  <c r="AC131" i="4"/>
  <c r="AK131" i="4"/>
  <c r="X131" i="4"/>
  <c r="AJ131" i="4"/>
  <c r="Z131" i="4"/>
  <c r="AF131" i="4"/>
  <c r="AA131" i="4"/>
  <c r="AE131" i="4"/>
  <c r="W131" i="4"/>
  <c r="AG131" i="4"/>
  <c r="AD131" i="4"/>
  <c r="AM131" i="4"/>
  <c r="AI131" i="4"/>
  <c r="AL56" i="4"/>
  <c r="Y56" i="4"/>
  <c r="Z56" i="4"/>
  <c r="AD56" i="4"/>
  <c r="X56" i="4"/>
  <c r="AK56" i="4"/>
  <c r="AI56" i="4"/>
  <c r="W56" i="4"/>
  <c r="AC56" i="4"/>
  <c r="AG56" i="4"/>
  <c r="AJ56" i="4"/>
  <c r="AF56" i="4"/>
  <c r="AM56" i="4"/>
  <c r="AB56" i="4"/>
  <c r="AA56" i="4"/>
  <c r="AE56" i="4"/>
  <c r="AH56" i="4"/>
  <c r="AK64" i="4"/>
  <c r="AM64" i="4"/>
  <c r="Y64" i="4"/>
  <c r="AJ64" i="4"/>
  <c r="AE64" i="4"/>
  <c r="W64" i="4"/>
  <c r="Z64" i="4"/>
  <c r="X64" i="4"/>
  <c r="AC64" i="4"/>
  <c r="AF64" i="4"/>
  <c r="AL64" i="4"/>
  <c r="AD64" i="4"/>
  <c r="AI64" i="4"/>
  <c r="AH64" i="4"/>
  <c r="AB64" i="4"/>
  <c r="AA64" i="4"/>
  <c r="AG64" i="4"/>
  <c r="AH85" i="4"/>
  <c r="AJ85" i="4"/>
  <c r="AI85" i="4"/>
  <c r="W85" i="4"/>
  <c r="AK85" i="4"/>
  <c r="AF85" i="4"/>
  <c r="Y85" i="4"/>
  <c r="AG85" i="4"/>
  <c r="AL85" i="4"/>
  <c r="AC85" i="4"/>
  <c r="AB85" i="4"/>
  <c r="AD85" i="4"/>
  <c r="X85" i="4"/>
  <c r="AE85" i="4"/>
  <c r="AA85" i="4"/>
  <c r="Z85" i="4"/>
  <c r="AM85" i="4"/>
  <c r="AD65" i="4"/>
  <c r="AL65" i="4"/>
  <c r="X65" i="4"/>
  <c r="AK65" i="4"/>
  <c r="W65" i="4"/>
  <c r="AH65" i="4"/>
  <c r="AF65" i="4"/>
  <c r="AJ65" i="4"/>
  <c r="AM65" i="4"/>
  <c r="Z65" i="4"/>
  <c r="AA65" i="4"/>
  <c r="AG65" i="4"/>
  <c r="AB65" i="4"/>
  <c r="AI65" i="4"/>
  <c r="Y65" i="4"/>
  <c r="AE65" i="4"/>
  <c r="AC65" i="4"/>
  <c r="AB91" i="4"/>
  <c r="AI91" i="4"/>
  <c r="AL91" i="4"/>
  <c r="Z91" i="4"/>
  <c r="AH91" i="4"/>
  <c r="AE91" i="4"/>
  <c r="AD91" i="4"/>
  <c r="AF91" i="4"/>
  <c r="AJ91" i="4"/>
  <c r="X91" i="4"/>
  <c r="W91" i="4"/>
  <c r="AK91" i="4"/>
  <c r="AC91" i="4"/>
  <c r="AG91" i="4"/>
  <c r="AM91" i="4"/>
  <c r="Y91" i="4"/>
  <c r="AA91" i="4"/>
  <c r="AF195" i="4"/>
  <c r="AM195" i="4"/>
  <c r="AJ195" i="4"/>
  <c r="AE195" i="4"/>
  <c r="AK176" i="4"/>
  <c r="X176" i="4"/>
  <c r="AB187" i="4"/>
  <c r="AC187" i="4"/>
  <c r="AM187" i="4"/>
  <c r="AA187" i="4"/>
  <c r="Y187" i="4"/>
  <c r="AK187" i="4"/>
  <c r="Z187" i="4"/>
  <c r="AF187" i="4"/>
  <c r="AE187" i="4"/>
  <c r="W187" i="4"/>
  <c r="AD187" i="4"/>
  <c r="X187" i="4"/>
  <c r="AL187" i="4"/>
  <c r="AH187" i="4"/>
  <c r="AI187" i="4"/>
  <c r="AG187" i="4"/>
  <c r="AJ187" i="4"/>
  <c r="AA214" i="4"/>
  <c r="AD214" i="4"/>
  <c r="AH214" i="4"/>
  <c r="AF214" i="4"/>
  <c r="AB214" i="4"/>
  <c r="Y209" i="4"/>
  <c r="AD209" i="4"/>
  <c r="AJ209" i="4"/>
  <c r="AF209" i="4"/>
  <c r="AC209" i="4"/>
  <c r="AB209" i="4"/>
  <c r="X209" i="4"/>
  <c r="AI209" i="4"/>
  <c r="AK209" i="4"/>
  <c r="AA209" i="4"/>
  <c r="AM209" i="4"/>
  <c r="AH209" i="4"/>
  <c r="AE209" i="4"/>
  <c r="Z209" i="4"/>
  <c r="W209" i="4"/>
  <c r="AG209" i="4"/>
  <c r="AL209" i="4"/>
  <c r="X224" i="4"/>
  <c r="Y224" i="4"/>
  <c r="AF224" i="4"/>
  <c r="W224" i="4"/>
  <c r="AM224" i="4"/>
  <c r="AL224" i="4"/>
  <c r="AK224" i="4"/>
  <c r="AJ224" i="4"/>
  <c r="AC224" i="4"/>
  <c r="AH224" i="4"/>
  <c r="AE224" i="4"/>
  <c r="AD224" i="4"/>
  <c r="AI224" i="4"/>
  <c r="AA224" i="4"/>
  <c r="AG224" i="4"/>
  <c r="Z224" i="4"/>
  <c r="AB224" i="4"/>
  <c r="W210" i="4"/>
  <c r="AJ210" i="4"/>
  <c r="AL210" i="4"/>
  <c r="AG210" i="4"/>
  <c r="AD210" i="4"/>
  <c r="AA210" i="4"/>
  <c r="AF210" i="4"/>
  <c r="AM210" i="4"/>
  <c r="AC210" i="4"/>
  <c r="Y210" i="4"/>
  <c r="AE210" i="4"/>
  <c r="AK210" i="4"/>
  <c r="Z210" i="4"/>
  <c r="X210" i="4"/>
  <c r="AH210" i="4"/>
  <c r="AI210" i="4"/>
  <c r="AB210" i="4"/>
  <c r="AI138" i="4"/>
  <c r="AC138" i="4"/>
  <c r="AB138" i="4"/>
  <c r="AE138" i="4"/>
  <c r="AD138" i="4"/>
  <c r="AG138" i="4"/>
  <c r="AL138" i="4"/>
  <c r="AK138" i="4"/>
  <c r="AH138" i="4"/>
  <c r="W138" i="4"/>
  <c r="AM138" i="4"/>
  <c r="AJ138" i="4"/>
  <c r="AF138" i="4"/>
  <c r="Y138" i="4"/>
  <c r="X138" i="4"/>
  <c r="Z138" i="4"/>
  <c r="AA138" i="4"/>
  <c r="AD84" i="4"/>
  <c r="AB84" i="4"/>
  <c r="AA84" i="4"/>
  <c r="AH84" i="4"/>
  <c r="AM84" i="4"/>
  <c r="X84" i="4"/>
  <c r="AF84" i="4"/>
  <c r="Z84" i="4"/>
  <c r="AL84" i="4"/>
  <c r="AC84" i="4"/>
  <c r="AJ84" i="4"/>
  <c r="AI84" i="4"/>
  <c r="Y84" i="4"/>
  <c r="AE84" i="4"/>
  <c r="AK84" i="4"/>
  <c r="AG84" i="4"/>
  <c r="W84" i="4"/>
  <c r="AH235" i="4"/>
  <c r="AM235" i="4"/>
  <c r="AF235" i="4"/>
  <c r="AE235" i="4"/>
  <c r="AD235" i="4"/>
  <c r="W235" i="4"/>
  <c r="AA235" i="4"/>
  <c r="AJ235" i="4"/>
  <c r="AG235" i="4"/>
  <c r="Z235" i="4"/>
  <c r="AB235" i="4"/>
  <c r="AC235" i="4"/>
  <c r="AI235" i="4"/>
  <c r="X235" i="4"/>
  <c r="Y235" i="4"/>
  <c r="AK235" i="4"/>
  <c r="AL235" i="4"/>
  <c r="X148" i="4"/>
  <c r="AJ148" i="4"/>
  <c r="AB148" i="4"/>
  <c r="AI148" i="4"/>
  <c r="AL148" i="4"/>
  <c r="AA148" i="4"/>
  <c r="AD148" i="4"/>
  <c r="AH148" i="4"/>
  <c r="Z148" i="4"/>
  <c r="AF148" i="4"/>
  <c r="AK148" i="4"/>
  <c r="AG148" i="4"/>
  <c r="W148" i="4"/>
  <c r="AC148" i="4"/>
  <c r="Y148" i="4"/>
  <c r="AE148" i="4"/>
  <c r="AM148" i="4"/>
  <c r="X118" i="4"/>
  <c r="AA118" i="4"/>
  <c r="AL118" i="4"/>
  <c r="AM118" i="4"/>
  <c r="AK118" i="4"/>
  <c r="AI118" i="4"/>
  <c r="AF118" i="4"/>
  <c r="Z118" i="4"/>
  <c r="AC118" i="4"/>
  <c r="AJ118" i="4"/>
  <c r="AG118" i="4"/>
  <c r="AH118" i="4"/>
  <c r="AD118" i="4"/>
  <c r="W118" i="4"/>
  <c r="Y118" i="4"/>
  <c r="AB118" i="4"/>
  <c r="AE118" i="4"/>
  <c r="AA128" i="4"/>
  <c r="AE128" i="4"/>
  <c r="X128" i="4"/>
  <c r="AB128" i="4"/>
  <c r="AC128" i="4"/>
  <c r="AM128" i="4"/>
  <c r="AD128" i="4"/>
  <c r="AF128" i="4"/>
  <c r="AK128" i="4"/>
  <c r="W128" i="4"/>
  <c r="Y128" i="4"/>
  <c r="Z128" i="4"/>
  <c r="AL128" i="4"/>
  <c r="AI128" i="4"/>
  <c r="AJ128" i="4"/>
  <c r="AG128" i="4"/>
  <c r="AH128" i="4"/>
  <c r="AC110" i="4"/>
  <c r="AM110" i="4"/>
  <c r="AE110" i="4"/>
  <c r="AG110" i="4"/>
  <c r="AA110" i="4"/>
  <c r="X110" i="4"/>
  <c r="AH110" i="4"/>
  <c r="AB110" i="4"/>
  <c r="Y110" i="4"/>
  <c r="AD110" i="4"/>
  <c r="AF110" i="4"/>
  <c r="W110" i="4"/>
  <c r="AL110" i="4"/>
  <c r="AI110" i="4"/>
  <c r="Z110" i="4"/>
  <c r="AK110" i="4"/>
  <c r="AJ110" i="4"/>
  <c r="Z151" i="4"/>
  <c r="AE151" i="4"/>
  <c r="AC151" i="4"/>
  <c r="AA151" i="4"/>
  <c r="AB151" i="4"/>
  <c r="AM151" i="4"/>
  <c r="X151" i="4"/>
  <c r="AG151" i="4"/>
  <c r="AK151" i="4"/>
  <c r="AJ151" i="4"/>
  <c r="AI151" i="4"/>
  <c r="Y151" i="4"/>
  <c r="AL151" i="4"/>
  <c r="W151" i="4"/>
  <c r="AH151" i="4"/>
  <c r="AD151" i="4"/>
  <c r="AF151" i="4"/>
  <c r="AI129" i="4"/>
  <c r="AB129" i="4"/>
  <c r="AA129" i="4"/>
  <c r="Y129" i="4"/>
  <c r="AD129" i="4"/>
  <c r="AK129" i="4"/>
  <c r="W129" i="4"/>
  <c r="X129" i="4"/>
  <c r="AL129" i="4"/>
  <c r="AF129" i="4"/>
  <c r="AM129" i="4"/>
  <c r="AJ129" i="4"/>
  <c r="AH129" i="4"/>
  <c r="AC129" i="4"/>
  <c r="Z129" i="4"/>
  <c r="AG129" i="4"/>
  <c r="AE129" i="4"/>
  <c r="AC61" i="4"/>
  <c r="AK61" i="4"/>
  <c r="X61" i="4"/>
  <c r="AD61" i="4"/>
  <c r="AI61" i="4"/>
  <c r="AE61" i="4"/>
  <c r="AM61" i="4"/>
  <c r="AG61" i="4"/>
  <c r="AJ61" i="4"/>
  <c r="AF61" i="4"/>
  <c r="AL61" i="4"/>
  <c r="Z61" i="4"/>
  <c r="W61" i="4"/>
  <c r="AB61" i="4"/>
  <c r="AA61" i="4"/>
  <c r="Y61" i="4"/>
  <c r="AH61" i="4"/>
  <c r="AD99" i="4"/>
  <c r="AC99" i="4"/>
  <c r="Z99" i="4"/>
  <c r="AG99" i="4"/>
  <c r="AL99" i="4"/>
  <c r="AK99" i="4"/>
  <c r="X99" i="4"/>
  <c r="W99" i="4"/>
  <c r="AJ99" i="4"/>
  <c r="AE99" i="4"/>
  <c r="Y99" i="4"/>
  <c r="AH99" i="4"/>
  <c r="AA99" i="4"/>
  <c r="AF99" i="4"/>
  <c r="AM99" i="4"/>
  <c r="AB99" i="4"/>
  <c r="AI99" i="4"/>
  <c r="X74" i="4"/>
  <c r="AL74" i="4"/>
  <c r="AJ74" i="4"/>
  <c r="AI74" i="4"/>
  <c r="Y74" i="4"/>
  <c r="W74" i="4"/>
  <c r="AD74" i="4"/>
  <c r="AA74" i="4"/>
  <c r="AM74" i="4"/>
  <c r="AF74" i="4"/>
  <c r="AG74" i="4"/>
  <c r="AE74" i="4"/>
  <c r="AC74" i="4"/>
  <c r="AK74" i="4"/>
  <c r="Z74" i="4"/>
  <c r="AB74" i="4"/>
  <c r="AH74" i="4"/>
  <c r="Y78" i="4"/>
  <c r="AG78" i="4"/>
  <c r="W78" i="4"/>
  <c r="X78" i="4"/>
  <c r="AA78" i="4"/>
  <c r="AK78" i="4"/>
  <c r="AM78" i="4"/>
  <c r="AB78" i="4"/>
  <c r="AD78" i="4"/>
  <c r="AJ78" i="4"/>
  <c r="AC78" i="4"/>
  <c r="AE78" i="4"/>
  <c r="AF78" i="4"/>
  <c r="AI78" i="4"/>
  <c r="AH78" i="4"/>
  <c r="Z78" i="4"/>
  <c r="AL78" i="4"/>
  <c r="AI92" i="4"/>
  <c r="AE92" i="4"/>
  <c r="AF92" i="4"/>
  <c r="AC92" i="4"/>
  <c r="AM92" i="4"/>
  <c r="Z92" i="4"/>
  <c r="Y92" i="4"/>
  <c r="AK92" i="4"/>
  <c r="W92" i="4"/>
  <c r="AH92" i="4"/>
  <c r="AD92" i="4"/>
  <c r="AG92" i="4"/>
  <c r="AA92" i="4"/>
  <c r="AB92" i="4"/>
  <c r="AJ92" i="4"/>
  <c r="AL92" i="4"/>
  <c r="X92" i="4"/>
  <c r="AK166" i="4"/>
  <c r="AB166" i="4"/>
  <c r="AM166" i="4"/>
  <c r="AJ166" i="4"/>
  <c r="AD166" i="4"/>
  <c r="Z166" i="4"/>
  <c r="X166" i="4"/>
  <c r="W166" i="4"/>
  <c r="AA166" i="4"/>
  <c r="AC166" i="4"/>
  <c r="AE166" i="4"/>
  <c r="AG166" i="4"/>
  <c r="AH166" i="4"/>
  <c r="AF166" i="4"/>
  <c r="AI166" i="4"/>
  <c r="AL166" i="4"/>
  <c r="Y166" i="4"/>
  <c r="AC163" i="4"/>
  <c r="AI163" i="4"/>
  <c r="AG163" i="4"/>
  <c r="AL163" i="4"/>
  <c r="AM163" i="4"/>
  <c r="AH163" i="4"/>
  <c r="W163" i="4"/>
  <c r="X163" i="4"/>
  <c r="Z163" i="4"/>
  <c r="AF163" i="4"/>
  <c r="AJ163" i="4"/>
  <c r="AE163" i="4"/>
  <c r="Y163" i="4"/>
  <c r="AB163" i="4"/>
  <c r="AA163" i="4"/>
  <c r="AK163" i="4"/>
  <c r="AD163" i="4"/>
  <c r="AA212" i="4"/>
  <c r="AG212" i="4"/>
  <c r="AJ212" i="4"/>
  <c r="AE212" i="4"/>
  <c r="Z212" i="4"/>
  <c r="X212" i="4"/>
  <c r="AI212" i="4"/>
  <c r="AD212" i="4"/>
  <c r="AF212" i="4"/>
  <c r="Y212" i="4"/>
  <c r="AL212" i="4"/>
  <c r="AM212" i="4"/>
  <c r="AC212" i="4"/>
  <c r="AB212" i="4"/>
  <c r="AH212" i="4"/>
  <c r="AK212" i="4"/>
  <c r="W212" i="4"/>
  <c r="W216" i="4"/>
  <c r="AK216" i="4"/>
  <c r="AJ216" i="4"/>
  <c r="AC216" i="4"/>
  <c r="AB216" i="4"/>
  <c r="AH216" i="4"/>
  <c r="X216" i="4"/>
  <c r="AA216" i="4"/>
  <c r="AG216" i="4"/>
  <c r="Z216" i="4"/>
  <c r="AF216" i="4"/>
  <c r="AD216" i="4"/>
  <c r="AI216" i="4"/>
  <c r="Y216" i="4"/>
  <c r="AM216" i="4"/>
  <c r="AL216" i="4"/>
  <c r="AE216" i="4"/>
  <c r="AH246" i="4"/>
  <c r="AF246" i="4"/>
  <c r="X246" i="4"/>
  <c r="AK246" i="4"/>
  <c r="AC246" i="4"/>
  <c r="Z246" i="4"/>
  <c r="AL246" i="4"/>
  <c r="AM246" i="4"/>
  <c r="AJ246" i="4"/>
  <c r="AB246" i="4"/>
  <c r="AG246" i="4"/>
  <c r="AI246" i="4"/>
  <c r="Y246" i="4"/>
  <c r="W246" i="4"/>
  <c r="AD246" i="4"/>
  <c r="AA246" i="4"/>
  <c r="AE246" i="4"/>
  <c r="W211" i="4"/>
  <c r="Z211" i="4"/>
  <c r="Y211" i="4"/>
  <c r="AI211" i="4"/>
  <c r="AJ211" i="4"/>
  <c r="AD211" i="4"/>
  <c r="AB211" i="4"/>
  <c r="AC211" i="4"/>
  <c r="AF211" i="4"/>
  <c r="AK211" i="4"/>
  <c r="AE211" i="4"/>
  <c r="AH211" i="4"/>
  <c r="AG211" i="4"/>
  <c r="X211" i="4"/>
  <c r="AM211" i="4"/>
  <c r="AA211" i="4"/>
  <c r="AL211" i="4"/>
  <c r="AA245" i="4"/>
  <c r="Y245" i="4"/>
  <c r="AH245" i="4"/>
  <c r="AD245" i="4"/>
  <c r="AC245" i="4"/>
  <c r="Z245" i="4"/>
  <c r="AE245" i="4"/>
  <c r="X245" i="4"/>
  <c r="AL245" i="4"/>
  <c r="AB245" i="4"/>
  <c r="W245" i="4"/>
  <c r="AI245" i="4"/>
  <c r="AF245" i="4"/>
  <c r="AJ245" i="4"/>
  <c r="AG245" i="4"/>
  <c r="AM245" i="4"/>
  <c r="AK245" i="4"/>
  <c r="AJ229" i="4"/>
  <c r="AA229" i="4"/>
  <c r="AG229" i="4"/>
  <c r="AH229" i="4"/>
  <c r="AF229" i="4"/>
  <c r="AD229" i="4"/>
  <c r="AM229" i="4"/>
  <c r="Z229" i="4"/>
  <c r="W229" i="4"/>
  <c r="Y229" i="4"/>
  <c r="AK229" i="4"/>
  <c r="X229" i="4"/>
  <c r="AE229" i="4"/>
  <c r="AB229" i="4"/>
  <c r="AC229" i="4"/>
  <c r="AL229" i="4"/>
  <c r="AI229" i="4"/>
  <c r="AC122" i="4"/>
  <c r="W122" i="4"/>
  <c r="AL122" i="4"/>
  <c r="AK122" i="4"/>
  <c r="AG122" i="4"/>
  <c r="AI122" i="4"/>
  <c r="AJ122" i="4"/>
  <c r="AD122" i="4"/>
  <c r="AM122" i="4"/>
  <c r="X122" i="4"/>
  <c r="AB122" i="4"/>
  <c r="AA122" i="4"/>
  <c r="Z122" i="4"/>
  <c r="AH122" i="4"/>
  <c r="AF122" i="4"/>
  <c r="Y122" i="4"/>
  <c r="AE122" i="4"/>
  <c r="AF76" i="4"/>
  <c r="AK76" i="4"/>
  <c r="AJ76" i="4"/>
  <c r="AD76" i="4"/>
  <c r="AC76" i="4"/>
  <c r="AB76" i="4"/>
  <c r="AI76" i="4"/>
  <c r="AM76" i="4"/>
  <c r="Z76" i="4"/>
  <c r="W76" i="4"/>
  <c r="Y76" i="4"/>
  <c r="X76" i="4"/>
  <c r="AE76" i="4"/>
  <c r="AG76" i="4"/>
  <c r="AH76" i="4"/>
  <c r="AL76" i="4"/>
  <c r="AA76" i="4"/>
  <c r="X230" i="4"/>
  <c r="W230" i="4"/>
  <c r="AF230" i="4"/>
  <c r="AM230" i="4"/>
  <c r="AC230" i="4"/>
  <c r="AA230" i="4"/>
  <c r="AL230" i="4"/>
  <c r="AJ230" i="4"/>
  <c r="Z230" i="4"/>
  <c r="AG230" i="4"/>
  <c r="AB230" i="4"/>
  <c r="Y230" i="4"/>
  <c r="AE230" i="4"/>
  <c r="AH230" i="4"/>
  <c r="AD230" i="4"/>
  <c r="AK230" i="4"/>
  <c r="AI230" i="4"/>
  <c r="AD149" i="4"/>
  <c r="AM149" i="4"/>
  <c r="AH149" i="4"/>
  <c r="Z149" i="4"/>
  <c r="AA149" i="4"/>
  <c r="AG149" i="4"/>
  <c r="AF149" i="4"/>
  <c r="X149" i="4"/>
  <c r="AC149" i="4"/>
  <c r="AB149" i="4"/>
  <c r="Y149" i="4"/>
  <c r="AL149" i="4"/>
  <c r="AE149" i="4"/>
  <c r="W149" i="4"/>
  <c r="AI149" i="4"/>
  <c r="AJ149" i="4"/>
  <c r="AK149" i="4"/>
  <c r="AG80" i="4"/>
  <c r="AJ80" i="4"/>
  <c r="AH80" i="4"/>
  <c r="AL80" i="4"/>
  <c r="W80" i="4"/>
  <c r="AA80" i="4"/>
  <c r="AF80" i="4"/>
  <c r="Z80" i="4"/>
  <c r="X80" i="4"/>
  <c r="AM80" i="4"/>
  <c r="AB80" i="4"/>
  <c r="AE80" i="4"/>
  <c r="AI80" i="4"/>
  <c r="AD80" i="4"/>
  <c r="AC80" i="4"/>
  <c r="AK80" i="4"/>
  <c r="Y80" i="4"/>
  <c r="AD93" i="4"/>
  <c r="AM93" i="4"/>
  <c r="Y93" i="4"/>
  <c r="Z93" i="4"/>
  <c r="AE93" i="4"/>
  <c r="AB93" i="4"/>
  <c r="AK93" i="4"/>
  <c r="X93" i="4"/>
  <c r="AC93" i="4"/>
  <c r="AI93" i="4"/>
  <c r="W93" i="4"/>
  <c r="AJ93" i="4"/>
  <c r="AA93" i="4"/>
  <c r="AL93" i="4"/>
  <c r="AH93" i="4"/>
  <c r="AG93" i="4"/>
  <c r="AF93" i="4"/>
  <c r="X86" i="4"/>
  <c r="W86" i="4"/>
  <c r="AE86" i="4"/>
  <c r="AF86" i="4"/>
  <c r="AK86" i="4"/>
  <c r="Y86" i="4"/>
  <c r="AH86" i="4"/>
  <c r="AI86" i="4"/>
  <c r="AB86" i="4"/>
  <c r="AC86" i="4"/>
  <c r="AJ86" i="4"/>
  <c r="Z86" i="4"/>
  <c r="AA86" i="4"/>
  <c r="AD86" i="4"/>
  <c r="AL86" i="4"/>
  <c r="AM86" i="4"/>
  <c r="AG86" i="4"/>
  <c r="X88" i="4"/>
  <c r="AD88" i="4"/>
  <c r="AF88" i="4"/>
  <c r="AK88" i="4"/>
  <c r="AL88" i="4"/>
  <c r="W88" i="4"/>
  <c r="Y88" i="4"/>
  <c r="AI88" i="4"/>
  <c r="AC88" i="4"/>
  <c r="AH88" i="4"/>
  <c r="AA88" i="4"/>
  <c r="Z88" i="4"/>
  <c r="AG88" i="4"/>
  <c r="AM88" i="4"/>
  <c r="AB88" i="4"/>
  <c r="AJ88" i="4"/>
  <c r="AE88" i="4"/>
  <c r="AI60" i="4"/>
  <c r="AF60" i="4"/>
  <c r="W60" i="4"/>
  <c r="AL60" i="4"/>
  <c r="AA60" i="4"/>
  <c r="AB60" i="4"/>
  <c r="AE60" i="4"/>
  <c r="AC60" i="4"/>
  <c r="AG60" i="4"/>
  <c r="AJ60" i="4"/>
  <c r="Z60" i="4"/>
  <c r="AM60" i="4"/>
  <c r="X60" i="4"/>
  <c r="AK60" i="4"/>
  <c r="AH60" i="4"/>
  <c r="AD60" i="4"/>
  <c r="Y60" i="4"/>
  <c r="AE189" i="4"/>
  <c r="W189" i="4"/>
  <c r="AF189" i="4"/>
  <c r="AG189" i="4"/>
  <c r="AJ189" i="4"/>
  <c r="AL189" i="4"/>
  <c r="AB189" i="4"/>
  <c r="AC189" i="4"/>
  <c r="AH189" i="4"/>
  <c r="AM189" i="4"/>
  <c r="AK189" i="4"/>
  <c r="AI189" i="4"/>
  <c r="Y189" i="4"/>
  <c r="Z189" i="4"/>
  <c r="AA189" i="4"/>
  <c r="X189" i="4"/>
  <c r="AD189" i="4"/>
  <c r="AK158" i="4"/>
  <c r="AC158" i="4"/>
  <c r="AE158" i="4"/>
  <c r="AL158" i="4"/>
  <c r="AF158" i="4"/>
  <c r="AD158" i="4"/>
  <c r="AB158" i="4"/>
  <c r="AH158" i="4"/>
  <c r="AJ158" i="4"/>
  <c r="Y158" i="4"/>
  <c r="X158" i="4"/>
  <c r="AI158" i="4"/>
  <c r="Z158" i="4"/>
  <c r="W158" i="4"/>
  <c r="AM158" i="4"/>
  <c r="AA158" i="4"/>
  <c r="AG158" i="4"/>
  <c r="AI168" i="4"/>
  <c r="AH168" i="4"/>
  <c r="AC168" i="4"/>
  <c r="AF168" i="4"/>
  <c r="AG168" i="4"/>
  <c r="AD168" i="4"/>
  <c r="AA168" i="4"/>
  <c r="Z168" i="4"/>
  <c r="Y168" i="4"/>
  <c r="AB168" i="4"/>
  <c r="W168" i="4"/>
  <c r="AL168" i="4"/>
  <c r="AK168" i="4"/>
  <c r="AE168" i="4"/>
  <c r="AM168" i="4"/>
  <c r="AJ168" i="4"/>
  <c r="X168" i="4"/>
  <c r="AJ253" i="4"/>
  <c r="AL253" i="4"/>
  <c r="AC253" i="4"/>
  <c r="W253" i="4"/>
  <c r="Z253" i="4"/>
  <c r="AE253" i="4"/>
  <c r="AM253" i="4"/>
  <c r="AA253" i="4"/>
  <c r="AB253" i="4"/>
  <c r="AG253" i="4"/>
  <c r="AK253" i="4"/>
  <c r="AF253" i="4"/>
  <c r="AH253" i="4"/>
  <c r="Y253" i="4"/>
  <c r="AI253" i="4"/>
  <c r="AD253" i="4"/>
  <c r="X253" i="4"/>
  <c r="AJ247" i="4"/>
  <c r="AF218" i="4"/>
  <c r="AI218" i="4"/>
  <c r="AE218" i="4"/>
  <c r="AA218" i="4"/>
  <c r="AD218" i="4"/>
  <c r="AG218" i="4"/>
  <c r="Z218" i="4"/>
  <c r="AK218" i="4"/>
  <c r="Y218" i="4"/>
  <c r="W218" i="4"/>
  <c r="X218" i="4"/>
  <c r="AB218" i="4"/>
  <c r="AH218" i="4"/>
  <c r="AM218" i="4"/>
  <c r="AC218" i="4"/>
  <c r="AJ218" i="4"/>
  <c r="AL218" i="4"/>
  <c r="AH89" i="4"/>
  <c r="AM89" i="4"/>
  <c r="AI89" i="4"/>
  <c r="AA89" i="4"/>
  <c r="Z89" i="4"/>
  <c r="AB89" i="4"/>
  <c r="AF89" i="4"/>
  <c r="X89" i="4"/>
  <c r="AG89" i="4"/>
  <c r="W89" i="4"/>
  <c r="AC89" i="4"/>
  <c r="AD89" i="4"/>
  <c r="AK89" i="4"/>
  <c r="AJ89" i="4"/>
  <c r="AE89" i="4"/>
  <c r="AL89" i="4"/>
  <c r="Y89" i="4"/>
  <c r="AM134" i="4"/>
  <c r="AK134" i="4"/>
  <c r="AB134" i="4"/>
  <c r="AJ134" i="4"/>
  <c r="Z134" i="4"/>
  <c r="AC134" i="4"/>
  <c r="Y134" i="4"/>
  <c r="X134" i="4"/>
  <c r="AL134" i="4"/>
  <c r="AF134" i="4"/>
  <c r="AH134" i="4"/>
  <c r="W134" i="4"/>
  <c r="AI134" i="4"/>
  <c r="AA134" i="4"/>
  <c r="AE134" i="4"/>
  <c r="AD134" i="4"/>
  <c r="AG134" i="4"/>
  <c r="AJ132" i="4"/>
  <c r="Z132" i="4"/>
  <c r="AB132" i="4"/>
  <c r="AF132" i="4"/>
  <c r="AC132" i="4"/>
  <c r="AI132" i="4"/>
  <c r="X132" i="4"/>
  <c r="AG132" i="4"/>
  <c r="Y132" i="4"/>
  <c r="AM132" i="4"/>
  <c r="AH132" i="4"/>
  <c r="AE132" i="4"/>
  <c r="W132" i="4"/>
  <c r="AD132" i="4"/>
  <c r="AL132" i="4"/>
  <c r="AA132" i="4"/>
  <c r="AK132" i="4"/>
  <c r="AE125" i="4"/>
  <c r="X125" i="4"/>
  <c r="AD125" i="4"/>
  <c r="AF125" i="4"/>
  <c r="AI115" i="4"/>
  <c r="Z115" i="4"/>
  <c r="AD115" i="4"/>
  <c r="AB115" i="4"/>
  <c r="AF115" i="4"/>
  <c r="AJ115" i="4"/>
  <c r="AC115" i="4"/>
  <c r="AM115" i="4"/>
  <c r="X115" i="4"/>
  <c r="AK115" i="4"/>
  <c r="AA115" i="4"/>
  <c r="W115" i="4"/>
  <c r="AH115" i="4"/>
  <c r="AL115" i="4"/>
  <c r="AG115" i="4"/>
  <c r="AE115" i="4"/>
  <c r="Y115" i="4"/>
  <c r="AM119" i="4"/>
  <c r="AK119" i="4"/>
  <c r="AC119" i="4"/>
  <c r="AD119" i="4"/>
  <c r="AH119" i="4"/>
  <c r="AI119" i="4"/>
  <c r="Y119" i="4"/>
  <c r="AL119" i="4"/>
  <c r="AA119" i="4"/>
  <c r="Z119" i="4"/>
  <c r="X119" i="4"/>
  <c r="AB119" i="4"/>
  <c r="AJ119" i="4"/>
  <c r="AG119" i="4"/>
  <c r="AE119" i="4"/>
  <c r="W119" i="4"/>
  <c r="AF119" i="4"/>
  <c r="AJ121" i="4"/>
  <c r="AE121" i="4"/>
  <c r="AL121" i="4"/>
  <c r="AK121" i="4"/>
  <c r="X121" i="4"/>
  <c r="AM121" i="4"/>
  <c r="AG121" i="4"/>
  <c r="W121" i="4"/>
  <c r="AC121" i="4"/>
  <c r="Y121" i="4"/>
  <c r="Z121" i="4"/>
  <c r="AI121" i="4"/>
  <c r="AB121" i="4"/>
  <c r="AA121" i="4"/>
  <c r="AH121" i="4"/>
  <c r="AD121" i="4"/>
  <c r="AF121" i="4"/>
  <c r="AK57" i="4"/>
  <c r="AB57" i="4"/>
  <c r="AC57" i="4"/>
  <c r="AG57" i="4"/>
  <c r="AH57" i="4"/>
  <c r="AL57" i="4"/>
  <c r="AM57" i="4"/>
  <c r="AA57" i="4"/>
  <c r="W57" i="4"/>
  <c r="Z57" i="4"/>
  <c r="AE57" i="4"/>
  <c r="AD57" i="4"/>
  <c r="AF57" i="4"/>
  <c r="Y57" i="4"/>
  <c r="X57" i="4"/>
  <c r="AI57" i="4"/>
  <c r="AJ57" i="4"/>
  <c r="AH90" i="4"/>
  <c r="Z90" i="4"/>
  <c r="AJ90" i="4"/>
  <c r="AI90" i="4"/>
  <c r="AL90" i="4"/>
  <c r="AD90" i="4"/>
  <c r="Y90" i="4"/>
  <c r="AC90" i="4"/>
  <c r="W90" i="4"/>
  <c r="AG90" i="4"/>
  <c r="AE90" i="4"/>
  <c r="AA90" i="4"/>
  <c r="X90" i="4"/>
  <c r="AM90" i="4"/>
  <c r="AB90" i="4"/>
  <c r="AF90" i="4"/>
  <c r="AK90" i="4"/>
  <c r="AC87" i="4"/>
  <c r="AL87" i="4"/>
  <c r="AB87" i="4"/>
  <c r="AM87" i="4"/>
  <c r="AH87" i="4"/>
  <c r="X87" i="4"/>
  <c r="Z87" i="4"/>
  <c r="AI87" i="4"/>
  <c r="AE87" i="4"/>
  <c r="AF87" i="4"/>
  <c r="W87" i="4"/>
  <c r="AG87" i="4"/>
  <c r="AK87" i="4"/>
  <c r="Y87" i="4"/>
  <c r="AJ87" i="4"/>
  <c r="AA87" i="4"/>
  <c r="AD87" i="4"/>
  <c r="AF82" i="4"/>
  <c r="AH82" i="4"/>
  <c r="Z82" i="4"/>
  <c r="X82" i="4"/>
  <c r="AA82" i="4"/>
  <c r="AK82" i="4"/>
  <c r="AE82" i="4"/>
  <c r="AI82" i="4"/>
  <c r="AC82" i="4"/>
  <c r="AG82" i="4"/>
  <c r="AJ82" i="4"/>
  <c r="AM82" i="4"/>
  <c r="Y82" i="4"/>
  <c r="W82" i="4"/>
  <c r="AL82" i="4"/>
  <c r="AD82" i="4"/>
  <c r="AB82" i="4"/>
  <c r="AD63" i="4"/>
  <c r="AE63" i="4"/>
  <c r="AM63" i="4"/>
  <c r="AG63" i="4"/>
  <c r="Z63" i="4"/>
  <c r="AL63" i="4"/>
  <c r="Y63" i="4"/>
  <c r="AC63" i="4"/>
  <c r="AA63" i="4"/>
  <c r="AJ63" i="4"/>
  <c r="AK63" i="4"/>
  <c r="AH63" i="4"/>
  <c r="W63" i="4"/>
  <c r="AB63" i="4"/>
  <c r="AF63" i="4"/>
  <c r="AI63" i="4"/>
  <c r="X63" i="4"/>
  <c r="AL79" i="4"/>
  <c r="AB79" i="4"/>
  <c r="X79" i="4"/>
  <c r="AK79" i="4"/>
  <c r="AF79" i="4"/>
  <c r="AC79" i="4"/>
  <c r="W79" i="4"/>
  <c r="AM79" i="4"/>
  <c r="AI79" i="4"/>
  <c r="Y79" i="4"/>
  <c r="AH79" i="4"/>
  <c r="AA79" i="4"/>
  <c r="AJ79" i="4"/>
  <c r="AE79" i="4"/>
  <c r="AG79" i="4"/>
  <c r="Z79" i="4"/>
  <c r="AD79" i="4"/>
  <c r="AH160" i="4"/>
  <c r="AC160" i="4"/>
  <c r="AM160" i="4"/>
  <c r="AA160" i="4"/>
  <c r="AG160" i="4"/>
  <c r="Z160" i="4"/>
  <c r="AI160" i="4"/>
  <c r="AK160" i="4"/>
  <c r="AF160" i="4"/>
  <c r="Y160" i="4"/>
  <c r="X160" i="4"/>
  <c r="AL160" i="4"/>
  <c r="AJ160" i="4"/>
  <c r="AE160" i="4"/>
  <c r="AD160" i="4"/>
  <c r="AB160" i="4"/>
  <c r="W160" i="4"/>
  <c r="Y199" i="4"/>
  <c r="AA199" i="4"/>
  <c r="Y167" i="4"/>
  <c r="Z167" i="4"/>
  <c r="AE167" i="4"/>
  <c r="AG167" i="4"/>
  <c r="AH167" i="4"/>
  <c r="AI167" i="4"/>
  <c r="AJ167" i="4"/>
  <c r="X167" i="4"/>
  <c r="AL167" i="4"/>
  <c r="AD167" i="4"/>
  <c r="AK167" i="4"/>
  <c r="AB167" i="4"/>
  <c r="AF167" i="4"/>
  <c r="W167" i="4"/>
  <c r="AA167" i="4"/>
  <c r="AM167" i="4"/>
  <c r="AC167" i="4"/>
  <c r="AA236" i="4"/>
  <c r="AK236" i="4"/>
  <c r="AF236" i="4"/>
  <c r="X236" i="4"/>
  <c r="Z236" i="4"/>
  <c r="AC236" i="4"/>
  <c r="AL236" i="4"/>
  <c r="AJ236" i="4"/>
  <c r="AE236" i="4"/>
  <c r="AI236" i="4"/>
  <c r="W236" i="4"/>
  <c r="AG236" i="4"/>
  <c r="AH236" i="4"/>
  <c r="AD236" i="4"/>
  <c r="Y236" i="4"/>
  <c r="AB236" i="4"/>
  <c r="AM236" i="4"/>
  <c r="AA243" i="4"/>
  <c r="AK243" i="4"/>
  <c r="AG243" i="4"/>
  <c r="AL243" i="4"/>
  <c r="AI243" i="4"/>
  <c r="W243" i="4"/>
  <c r="Y243" i="4"/>
  <c r="AB243" i="4"/>
  <c r="AF243" i="4"/>
  <c r="AM243" i="4"/>
  <c r="AJ243" i="4"/>
  <c r="AH243" i="4"/>
  <c r="X243" i="4"/>
  <c r="AD243" i="4"/>
  <c r="Z243" i="4"/>
  <c r="AC243" i="4"/>
  <c r="AE243" i="4"/>
  <c r="AK240" i="4"/>
  <c r="Y240" i="4"/>
  <c r="AC240" i="4"/>
  <c r="Z240" i="4"/>
  <c r="AA240" i="4"/>
  <c r="AM240" i="4"/>
  <c r="AI240" i="4"/>
  <c r="AL240" i="4"/>
  <c r="X240" i="4"/>
  <c r="AD240" i="4"/>
  <c r="AE240" i="4"/>
  <c r="AF240" i="4"/>
  <c r="W240" i="4"/>
  <c r="AJ240" i="4"/>
  <c r="AB240" i="4"/>
  <c r="AH240" i="4"/>
  <c r="AG240" i="4"/>
  <c r="AE233" i="4"/>
  <c r="O7" i="2"/>
  <c r="AD32" i="2"/>
  <c r="AC26" i="2"/>
  <c r="AB51" i="2"/>
  <c r="AD30" i="2"/>
  <c r="AD40" i="2"/>
  <c r="AC19" i="2"/>
  <c r="AD18" i="2"/>
  <c r="AB24" i="2"/>
  <c r="AB49" i="2"/>
  <c r="AC24" i="2"/>
  <c r="AD34" i="2"/>
  <c r="AB43" i="2"/>
  <c r="AD26" i="2"/>
  <c r="AD36" i="2"/>
  <c r="AD28" i="2"/>
  <c r="AC15" i="2"/>
  <c r="AD38" i="2"/>
  <c r="AB47" i="2"/>
  <c r="AD14" i="2"/>
  <c r="AC11" i="2"/>
  <c r="AD11" i="2"/>
  <c r="AC12" i="2"/>
  <c r="AD15" i="2"/>
  <c r="AD19" i="2"/>
  <c r="AC22" i="2"/>
  <c r="AD24" i="2"/>
  <c r="AB29" i="2"/>
  <c r="AB31" i="2"/>
  <c r="AB33" i="2"/>
  <c r="AB35" i="2"/>
  <c r="AF35" i="2" s="1"/>
  <c r="AB37" i="2"/>
  <c r="AB39" i="2"/>
  <c r="AC41" i="2"/>
  <c r="AC43" i="2"/>
  <c r="AC45" i="2"/>
  <c r="AC47" i="2"/>
  <c r="AC49" i="2"/>
  <c r="AC51" i="2"/>
  <c r="AB45" i="2"/>
  <c r="AD8" i="2"/>
  <c r="AD12" i="2"/>
  <c r="AC16" i="2"/>
  <c r="AC20" i="2"/>
  <c r="AD22" i="2"/>
  <c r="AB27" i="2"/>
  <c r="AC29" i="2"/>
  <c r="AC31" i="2"/>
  <c r="AC33" i="2"/>
  <c r="AC35" i="2"/>
  <c r="AC37" i="2"/>
  <c r="AC39" i="2"/>
  <c r="AD41" i="2"/>
  <c r="AD43" i="2"/>
  <c r="AD45" i="2"/>
  <c r="AD47" i="2"/>
  <c r="AD49" i="2"/>
  <c r="AD51" i="2"/>
  <c r="AD21" i="2"/>
  <c r="I41" i="2"/>
  <c r="AB41" i="2"/>
  <c r="AD9" i="2"/>
  <c r="AD16" i="2"/>
  <c r="AD20" i="2"/>
  <c r="AB25" i="2"/>
  <c r="AC27" i="2"/>
  <c r="AD29" i="2"/>
  <c r="AD31" i="2"/>
  <c r="AD33" i="2"/>
  <c r="AD35" i="2"/>
  <c r="AD37" i="2"/>
  <c r="AD39" i="2"/>
  <c r="AB10" i="2"/>
  <c r="AC13" i="2"/>
  <c r="AC17" i="2"/>
  <c r="AB23" i="2"/>
  <c r="AC25" i="2"/>
  <c r="AD27" i="2"/>
  <c r="AB42" i="2"/>
  <c r="AB44" i="2"/>
  <c r="AB46" i="2"/>
  <c r="AB48" i="2"/>
  <c r="AB50" i="2"/>
  <c r="AB22" i="2"/>
  <c r="AF22" i="2" s="1"/>
  <c r="AC10" i="2"/>
  <c r="AD13" i="2"/>
  <c r="AD17" i="2"/>
  <c r="AB21" i="2"/>
  <c r="AC23" i="2"/>
  <c r="AD25" i="2"/>
  <c r="AB28" i="2"/>
  <c r="AB30" i="2"/>
  <c r="AB32" i="2"/>
  <c r="AB34" i="2"/>
  <c r="AB36" i="2"/>
  <c r="AF36" i="2" s="1"/>
  <c r="AB38" i="2"/>
  <c r="AF38" i="2" s="1"/>
  <c r="AB40" i="2"/>
  <c r="AC42" i="2"/>
  <c r="AC44" i="2"/>
  <c r="AC46" i="2"/>
  <c r="AC48" i="2"/>
  <c r="AC50" i="2"/>
  <c r="AD10" i="2"/>
  <c r="AC14" i="2"/>
  <c r="AC18" i="2"/>
  <c r="AC21" i="2"/>
  <c r="AD23" i="2"/>
  <c r="AB26" i="2"/>
  <c r="AC28" i="2"/>
  <c r="AC30" i="2"/>
  <c r="AC32" i="2"/>
  <c r="AC34" i="2"/>
  <c r="AC36" i="2"/>
  <c r="AC38" i="2"/>
  <c r="AC40" i="2"/>
  <c r="AD42" i="2"/>
  <c r="AD44" i="2"/>
  <c r="AD46" i="2"/>
  <c r="AD48" i="2"/>
  <c r="AD50" i="2"/>
  <c r="AD7" i="2"/>
  <c r="U7" i="2"/>
  <c r="AC8" i="2"/>
  <c r="O8" i="2"/>
  <c r="AC7" i="2"/>
  <c r="AC9" i="2"/>
  <c r="O9" i="2"/>
  <c r="AB19" i="2"/>
  <c r="AB15" i="2"/>
  <c r="AB12" i="2"/>
  <c r="AB11" i="2"/>
  <c r="AB13" i="2"/>
  <c r="AB9" i="2"/>
  <c r="I9" i="2"/>
  <c r="AB18" i="2"/>
  <c r="AB20" i="2"/>
  <c r="AF20" i="2" s="1"/>
  <c r="AB17" i="2"/>
  <c r="AB16" i="2"/>
  <c r="AA7" i="2"/>
  <c r="AB14" i="2"/>
  <c r="AB8" i="2"/>
  <c r="I8" i="2"/>
  <c r="AB7" i="2"/>
  <c r="AF7" i="2" s="1"/>
  <c r="I7" i="2"/>
  <c r="AM125" i="4" l="1"/>
  <c r="AG146" i="4"/>
  <c r="AH172" i="4"/>
  <c r="AE214" i="4"/>
  <c r="AJ214" i="4"/>
  <c r="AJ176" i="4"/>
  <c r="AC176" i="4"/>
  <c r="AB195" i="4"/>
  <c r="W195" i="4"/>
  <c r="Z147" i="4"/>
  <c r="AD147" i="4"/>
  <c r="AF179" i="4"/>
  <c r="AA145" i="4"/>
  <c r="AC145" i="4"/>
  <c r="AM145" i="4"/>
  <c r="AE238" i="4"/>
  <c r="Z238" i="4"/>
  <c r="AD231" i="4"/>
  <c r="AJ233" i="4"/>
  <c r="AJ199" i="4"/>
  <c r="AK125" i="4"/>
  <c r="AL247" i="4"/>
  <c r="AK233" i="4"/>
  <c r="AC199" i="4"/>
  <c r="AB125" i="4"/>
  <c r="AH125" i="4"/>
  <c r="AE247" i="4"/>
  <c r="AK146" i="4"/>
  <c r="X214" i="4"/>
  <c r="AM214" i="4"/>
  <c r="AB176" i="4"/>
  <c r="AG176" i="4"/>
  <c r="AH195" i="4"/>
  <c r="AG195" i="4"/>
  <c r="AC147" i="4"/>
  <c r="AK147" i="4"/>
  <c r="X179" i="4"/>
  <c r="AI145" i="4"/>
  <c r="AH145" i="4"/>
  <c r="AM238" i="4"/>
  <c r="AB238" i="4"/>
  <c r="Z176" i="4"/>
  <c r="AD176" i="4"/>
  <c r="Z195" i="4"/>
  <c r="Y195" i="4"/>
  <c r="AB147" i="4"/>
  <c r="Y147" i="4"/>
  <c r="AJ145" i="4"/>
  <c r="Y145" i="4"/>
  <c r="X238" i="4"/>
  <c r="AK238" i="4"/>
  <c r="Y176" i="4"/>
  <c r="AM176" i="4"/>
  <c r="AI125" i="4"/>
  <c r="W146" i="4"/>
  <c r="AC214" i="4"/>
  <c r="AK214" i="4"/>
  <c r="AB233" i="4"/>
  <c r="W125" i="4"/>
  <c r="AA125" i="4"/>
  <c r="AK247" i="4"/>
  <c r="AL146" i="4"/>
  <c r="AC172" i="4"/>
  <c r="W214" i="4"/>
  <c r="AL214" i="4"/>
  <c r="AF176" i="4"/>
  <c r="AE176" i="4"/>
  <c r="AL176" i="4"/>
  <c r="AD195" i="4"/>
  <c r="AK195" i="4"/>
  <c r="AH147" i="4"/>
  <c r="AL147" i="4"/>
  <c r="AE147" i="4"/>
  <c r="AL145" i="4"/>
  <c r="W145" i="4"/>
  <c r="AJ238" i="4"/>
  <c r="Y238" i="4"/>
  <c r="W199" i="4"/>
  <c r="Z125" i="4"/>
  <c r="Y233" i="4"/>
  <c r="AL125" i="4"/>
  <c r="AG125" i="4"/>
  <c r="AB247" i="4"/>
  <c r="AI146" i="4"/>
  <c r="AK172" i="4"/>
  <c r="AG214" i="4"/>
  <c r="Z214" i="4"/>
  <c r="W176" i="4"/>
  <c r="AA176" i="4"/>
  <c r="AA195" i="4"/>
  <c r="AL195" i="4"/>
  <c r="AC195" i="4"/>
  <c r="AF147" i="4"/>
  <c r="AA147" i="4"/>
  <c r="AG145" i="4"/>
  <c r="X145" i="4"/>
  <c r="AI238" i="4"/>
  <c r="AL238" i="4"/>
  <c r="AG247" i="4"/>
  <c r="AC233" i="4"/>
  <c r="AD199" i="4"/>
  <c r="Y125" i="4"/>
  <c r="AJ125" i="4"/>
  <c r="AM247" i="4"/>
  <c r="X146" i="4"/>
  <c r="AB172" i="4"/>
  <c r="AI214" i="4"/>
  <c r="AI176" i="4"/>
  <c r="X195" i="4"/>
  <c r="AJ147" i="4"/>
  <c r="AM179" i="4"/>
  <c r="AF145" i="4"/>
  <c r="AA238" i="4"/>
  <c r="AH238" i="4"/>
  <c r="AB241" i="4"/>
  <c r="AL174" i="4"/>
  <c r="AF185" i="4"/>
  <c r="AK194" i="4"/>
  <c r="AH201" i="4"/>
  <c r="AC201" i="4"/>
  <c r="Y201" i="4"/>
  <c r="AI201" i="4"/>
  <c r="AL201" i="4"/>
  <c r="AA201" i="4"/>
  <c r="AE201" i="4"/>
  <c r="AH239" i="4"/>
  <c r="AE250" i="4"/>
  <c r="Z250" i="4"/>
  <c r="AF250" i="4"/>
  <c r="W219" i="4"/>
  <c r="AI228" i="4"/>
  <c r="AD175" i="4"/>
  <c r="Z202" i="4"/>
  <c r="AL126" i="4"/>
  <c r="AM198" i="4"/>
  <c r="W228" i="4"/>
  <c r="AA126" i="4"/>
  <c r="AK219" i="4"/>
  <c r="AH202" i="4"/>
  <c r="X228" i="4"/>
  <c r="AF220" i="4"/>
  <c r="AK198" i="4"/>
  <c r="AF126" i="4"/>
  <c r="AI116" i="4"/>
  <c r="AA223" i="4"/>
  <c r="AJ175" i="4"/>
  <c r="X164" i="4"/>
  <c r="Y219" i="4"/>
  <c r="Y126" i="4"/>
  <c r="AA252" i="4"/>
  <c r="AA114" i="4"/>
  <c r="Y116" i="4"/>
  <c r="AH114" i="4"/>
  <c r="AE135" i="4"/>
  <c r="AF252" i="4"/>
  <c r="AG182" i="4"/>
  <c r="Y242" i="4"/>
  <c r="AB170" i="4"/>
  <c r="W242" i="4"/>
  <c r="AM162" i="4"/>
  <c r="AM220" i="4"/>
  <c r="W198" i="4"/>
  <c r="AM116" i="4"/>
  <c r="AH135" i="4"/>
  <c r="AK179" i="4"/>
  <c r="Z252" i="4"/>
  <c r="AB182" i="4"/>
  <c r="AB219" i="4"/>
  <c r="AC228" i="4"/>
  <c r="AK220" i="4"/>
  <c r="AG198" i="4"/>
  <c r="AE116" i="4"/>
  <c r="Y232" i="4"/>
  <c r="W170" i="4"/>
  <c r="AL162" i="4"/>
  <c r="AM202" i="4"/>
  <c r="AA219" i="4"/>
  <c r="AB202" i="4"/>
  <c r="Z228" i="4"/>
  <c r="AH220" i="4"/>
  <c r="AL198" i="4"/>
  <c r="AB116" i="4"/>
  <c r="AE232" i="4"/>
  <c r="Y179" i="4"/>
  <c r="AE234" i="4"/>
  <c r="AM234" i="4"/>
  <c r="AK169" i="4"/>
  <c r="Y169" i="4"/>
  <c r="AA234" i="4"/>
  <c r="Y234" i="4"/>
  <c r="AA169" i="4"/>
  <c r="AG169" i="4"/>
  <c r="AH234" i="4"/>
  <c r="AD234" i="4"/>
  <c r="X234" i="4"/>
  <c r="AF169" i="4"/>
  <c r="Z234" i="4"/>
  <c r="AI234" i="4"/>
  <c r="X169" i="4"/>
  <c r="AB234" i="4"/>
  <c r="AC234" i="4"/>
  <c r="AI169" i="4"/>
  <c r="AG234" i="4"/>
  <c r="AB169" i="4"/>
  <c r="AB242" i="4"/>
  <c r="AF242" i="4"/>
  <c r="AH219" i="4"/>
  <c r="AC219" i="4"/>
  <c r="AE219" i="4"/>
  <c r="AF219" i="4"/>
  <c r="Y202" i="4"/>
  <c r="AA202" i="4"/>
  <c r="AM228" i="4"/>
  <c r="AL228" i="4"/>
  <c r="Z220" i="4"/>
  <c r="X220" i="4"/>
  <c r="AF198" i="4"/>
  <c r="AJ198" i="4"/>
  <c r="AH126" i="4"/>
  <c r="Z126" i="4"/>
  <c r="AC116" i="4"/>
  <c r="AA116" i="4"/>
  <c r="AJ170" i="4"/>
  <c r="AC170" i="4"/>
  <c r="X114" i="4"/>
  <c r="AM114" i="4"/>
  <c r="AL242" i="4"/>
  <c r="AG242" i="4"/>
  <c r="X162" i="4"/>
  <c r="AB162" i="4"/>
  <c r="AK232" i="4"/>
  <c r="AI232" i="4"/>
  <c r="AL135" i="4"/>
  <c r="AA135" i="4"/>
  <c r="AE252" i="4"/>
  <c r="Y252" i="4"/>
  <c r="AJ182" i="4"/>
  <c r="AH182" i="4"/>
  <c r="AK175" i="4"/>
  <c r="AG175" i="4"/>
  <c r="W164" i="4"/>
  <c r="AJ219" i="4"/>
  <c r="Z219" i="4"/>
  <c r="AE202" i="4"/>
  <c r="AD202" i="4"/>
  <c r="AH228" i="4"/>
  <c r="AJ228" i="4"/>
  <c r="AJ220" i="4"/>
  <c r="AC220" i="4"/>
  <c r="AD198" i="4"/>
  <c r="Z198" i="4"/>
  <c r="AM126" i="4"/>
  <c r="W126" i="4"/>
  <c r="AG116" i="4"/>
  <c r="AF116" i="4"/>
  <c r="AH170" i="4"/>
  <c r="AE170" i="4"/>
  <c r="Z114" i="4"/>
  <c r="W114" i="4"/>
  <c r="AC242" i="4"/>
  <c r="AA242" i="4"/>
  <c r="Y162" i="4"/>
  <c r="AI162" i="4"/>
  <c r="AF232" i="4"/>
  <c r="X232" i="4"/>
  <c r="AC135" i="4"/>
  <c r="Y135" i="4"/>
  <c r="AB252" i="4"/>
  <c r="AL252" i="4"/>
  <c r="AE239" i="4"/>
  <c r="AA182" i="4"/>
  <c r="AL182" i="4"/>
  <c r="Z175" i="4"/>
  <c r="AB175" i="4"/>
  <c r="AF175" i="4"/>
  <c r="AJ164" i="4"/>
  <c r="AL219" i="4"/>
  <c r="AG219" i="4"/>
  <c r="AF202" i="4"/>
  <c r="AG202" i="4"/>
  <c r="AA228" i="4"/>
  <c r="AE228" i="4"/>
  <c r="Y220" i="4"/>
  <c r="AD220" i="4"/>
  <c r="Y198" i="4"/>
  <c r="AE198" i="4"/>
  <c r="AG126" i="4"/>
  <c r="AE126" i="4"/>
  <c r="AK126" i="4"/>
  <c r="AK116" i="4"/>
  <c r="X116" i="4"/>
  <c r="AM170" i="4"/>
  <c r="AA170" i="4"/>
  <c r="AJ114" i="4"/>
  <c r="AK114" i="4"/>
  <c r="Z242" i="4"/>
  <c r="AE242" i="4"/>
  <c r="W162" i="4"/>
  <c r="AJ162" i="4"/>
  <c r="Z162" i="4"/>
  <c r="AL232" i="4"/>
  <c r="AM232" i="4"/>
  <c r="AI135" i="4"/>
  <c r="AM135" i="4"/>
  <c r="W135" i="4"/>
  <c r="AC252" i="4"/>
  <c r="AH252" i="4"/>
  <c r="W182" i="4"/>
  <c r="AK182" i="4"/>
  <c r="AE175" i="4"/>
  <c r="Y175" i="4"/>
  <c r="AM164" i="4"/>
  <c r="AD232" i="4"/>
  <c r="AJ232" i="4"/>
  <c r="X135" i="4"/>
  <c r="AJ135" i="4"/>
  <c r="AK252" i="4"/>
  <c r="W252" i="4"/>
  <c r="AC182" i="4"/>
  <c r="AE182" i="4"/>
  <c r="AI175" i="4"/>
  <c r="AH175" i="4"/>
  <c r="AL164" i="4"/>
  <c r="AL170" i="4"/>
  <c r="AK170" i="4"/>
  <c r="AD114" i="4"/>
  <c r="AD219" i="4"/>
  <c r="X219" i="4"/>
  <c r="W202" i="4"/>
  <c r="AI202" i="4"/>
  <c r="AB228" i="4"/>
  <c r="Y228" i="4"/>
  <c r="AA220" i="4"/>
  <c r="W220" i="4"/>
  <c r="AB198" i="4"/>
  <c r="AA198" i="4"/>
  <c r="AI126" i="4"/>
  <c r="AJ126" i="4"/>
  <c r="W116" i="4"/>
  <c r="AD116" i="4"/>
  <c r="Z170" i="4"/>
  <c r="AD170" i="4"/>
  <c r="AI114" i="4"/>
  <c r="Y114" i="4"/>
  <c r="AD242" i="4"/>
  <c r="AJ242" i="4"/>
  <c r="AK162" i="4"/>
  <c r="AF162" i="4"/>
  <c r="W232" i="4"/>
  <c r="AB232" i="4"/>
  <c r="Z135" i="4"/>
  <c r="AB135" i="4"/>
  <c r="AG252" i="4"/>
  <c r="AI252" i="4"/>
  <c r="AD239" i="4"/>
  <c r="Y182" i="4"/>
  <c r="AI182" i="4"/>
  <c r="AL175" i="4"/>
  <c r="AC175" i="4"/>
  <c r="AC164" i="4"/>
  <c r="X242" i="4"/>
  <c r="AI219" i="4"/>
  <c r="AC202" i="4"/>
  <c r="AL202" i="4"/>
  <c r="AD228" i="4"/>
  <c r="AK228" i="4"/>
  <c r="AI220" i="4"/>
  <c r="AG220" i="4"/>
  <c r="AI198" i="4"/>
  <c r="AH198" i="4"/>
  <c r="X126" i="4"/>
  <c r="AD126" i="4"/>
  <c r="AJ116" i="4"/>
  <c r="Z116" i="4"/>
  <c r="X170" i="4"/>
  <c r="AI170" i="4"/>
  <c r="AF170" i="4"/>
  <c r="AG114" i="4"/>
  <c r="AC114" i="4"/>
  <c r="AF114" i="4"/>
  <c r="AI242" i="4"/>
  <c r="AK242" i="4"/>
  <c r="AE162" i="4"/>
  <c r="AC162" i="4"/>
  <c r="AC232" i="4"/>
  <c r="AG232" i="4"/>
  <c r="AA232" i="4"/>
  <c r="AF135" i="4"/>
  <c r="AG135" i="4"/>
  <c r="AM252" i="4"/>
  <c r="AD252" i="4"/>
  <c r="AF182" i="4"/>
  <c r="AM182" i="4"/>
  <c r="W175" i="4"/>
  <c r="AA175" i="4"/>
  <c r="AA164" i="4"/>
  <c r="AL114" i="4"/>
  <c r="AD162" i="4"/>
  <c r="AG162" i="4"/>
  <c r="X202" i="4"/>
  <c r="AJ202" i="4"/>
  <c r="AF228" i="4"/>
  <c r="AE220" i="4"/>
  <c r="AL220" i="4"/>
  <c r="X198" i="4"/>
  <c r="AB126" i="4"/>
  <c r="AH116" i="4"/>
  <c r="Y170" i="4"/>
  <c r="AE114" i="4"/>
  <c r="AH242" i="4"/>
  <c r="AA162" i="4"/>
  <c r="AH232" i="4"/>
  <c r="AK135" i="4"/>
  <c r="AJ252" i="4"/>
  <c r="X182" i="4"/>
  <c r="Z182" i="4"/>
  <c r="AM175" i="4"/>
  <c r="AG164" i="4"/>
  <c r="AI194" i="4"/>
  <c r="AC223" i="4"/>
  <c r="AK241" i="4"/>
  <c r="Y178" i="4"/>
  <c r="AL241" i="4"/>
  <c r="W180" i="4"/>
  <c r="Y251" i="4"/>
  <c r="AG178" i="4"/>
  <c r="AG251" i="4"/>
  <c r="AG191" i="4"/>
  <c r="AL237" i="4"/>
  <c r="AE241" i="4"/>
  <c r="Y227" i="4"/>
  <c r="AJ191" i="4"/>
  <c r="X237" i="4"/>
  <c r="AH169" i="4"/>
  <c r="AE169" i="4"/>
  <c r="Z169" i="4"/>
  <c r="AJ130" i="4"/>
  <c r="AJ150" i="4"/>
  <c r="AM201" i="4"/>
  <c r="AB213" i="4"/>
  <c r="AI130" i="4"/>
  <c r="AL150" i="4"/>
  <c r="AC169" i="4"/>
  <c r="AF164" i="4"/>
  <c r="AA130" i="4"/>
  <c r="AL169" i="4"/>
  <c r="Y164" i="4"/>
  <c r="AB150" i="4"/>
  <c r="AD169" i="4"/>
  <c r="AE164" i="4"/>
  <c r="AH164" i="4"/>
  <c r="AM150" i="4"/>
  <c r="AK150" i="4"/>
  <c r="Y239" i="4"/>
  <c r="AC239" i="4"/>
  <c r="AA239" i="4"/>
  <c r="AJ250" i="4"/>
  <c r="AI250" i="4"/>
  <c r="AB239" i="4"/>
  <c r="Z239" i="4"/>
  <c r="AI164" i="4"/>
  <c r="AK164" i="4"/>
  <c r="AD164" i="4"/>
  <c r="AK127" i="4"/>
  <c r="AL239" i="4"/>
  <c r="AB192" i="4"/>
  <c r="AA250" i="4"/>
  <c r="AJ239" i="4"/>
  <c r="AB164" i="4"/>
  <c r="Z192" i="4"/>
  <c r="AK184" i="4"/>
  <c r="AG184" i="4"/>
  <c r="AJ184" i="4"/>
  <c r="AB171" i="4"/>
  <c r="Y171" i="4"/>
  <c r="AF171" i="4"/>
  <c r="AJ171" i="4"/>
  <c r="W226" i="4"/>
  <c r="AI184" i="4"/>
  <c r="W184" i="4"/>
  <c r="AD171" i="4"/>
  <c r="Z171" i="4"/>
  <c r="AK171" i="4"/>
  <c r="AC226" i="4"/>
  <c r="Y184" i="4"/>
  <c r="AF184" i="4"/>
  <c r="X217" i="4"/>
  <c r="AH171" i="4"/>
  <c r="AE171" i="4"/>
  <c r="AB184" i="4"/>
  <c r="AC171" i="4"/>
  <c r="AI150" i="4"/>
  <c r="AK130" i="4"/>
  <c r="Z130" i="4"/>
  <c r="AM192" i="4"/>
  <c r="X183" i="4"/>
  <c r="W142" i="4"/>
  <c r="Z140" i="4"/>
  <c r="AE127" i="4"/>
  <c r="X177" i="4"/>
  <c r="AA231" i="4"/>
  <c r="AI127" i="4"/>
  <c r="Y192" i="4"/>
  <c r="AI231" i="4"/>
  <c r="AD127" i="4"/>
  <c r="AM231" i="4"/>
  <c r="AM127" i="4"/>
  <c r="AI225" i="4"/>
  <c r="AF251" i="4"/>
  <c r="AI227" i="4"/>
  <c r="AC159" i="4"/>
  <c r="AJ225" i="4"/>
  <c r="AI241" i="4"/>
  <c r="Y241" i="4"/>
  <c r="AI185" i="4"/>
  <c r="AH249" i="4"/>
  <c r="Z194" i="4"/>
  <c r="AD194" i="4"/>
  <c r="AD251" i="4"/>
  <c r="AA251" i="4"/>
  <c r="AE223" i="4"/>
  <c r="AG223" i="4"/>
  <c r="X178" i="4"/>
  <c r="AB178" i="4"/>
  <c r="AF191" i="4"/>
  <c r="AI191" i="4"/>
  <c r="W191" i="4"/>
  <c r="AC215" i="4"/>
  <c r="AD213" i="4"/>
  <c r="AG237" i="4"/>
  <c r="Y237" i="4"/>
  <c r="AG231" i="4"/>
  <c r="AE231" i="4"/>
  <c r="AA127" i="4"/>
  <c r="AL127" i="4"/>
  <c r="AI192" i="4"/>
  <c r="X192" i="4"/>
  <c r="AC227" i="4"/>
  <c r="AF180" i="4"/>
  <c r="AB227" i="4"/>
  <c r="AM159" i="4"/>
  <c r="AD225" i="4"/>
  <c r="AG241" i="4"/>
  <c r="AA241" i="4"/>
  <c r="AC185" i="4"/>
  <c r="AL194" i="4"/>
  <c r="AA194" i="4"/>
  <c r="AM251" i="4"/>
  <c r="AC251" i="4"/>
  <c r="AB251" i="4"/>
  <c r="AD223" i="4"/>
  <c r="W223" i="4"/>
  <c r="AH178" i="4"/>
  <c r="AC178" i="4"/>
  <c r="AB191" i="4"/>
  <c r="AE191" i="4"/>
  <c r="AM239" i="4"/>
  <c r="X239" i="4"/>
  <c r="AG213" i="4"/>
  <c r="AK237" i="4"/>
  <c r="AE237" i="4"/>
  <c r="W231" i="4"/>
  <c r="AB231" i="4"/>
  <c r="AH127" i="4"/>
  <c r="AB127" i="4"/>
  <c r="AH192" i="4"/>
  <c r="AC192" i="4"/>
  <c r="AL227" i="4"/>
  <c r="AG174" i="4"/>
  <c r="AD241" i="4"/>
  <c r="AJ241" i="4"/>
  <c r="Z241" i="4"/>
  <c r="X185" i="4"/>
  <c r="AI180" i="4"/>
  <c r="AJ194" i="4"/>
  <c r="Y194" i="4"/>
  <c r="AI251" i="4"/>
  <c r="AJ251" i="4"/>
  <c r="X223" i="4"/>
  <c r="AB223" i="4"/>
  <c r="W178" i="4"/>
  <c r="AK178" i="4"/>
  <c r="X191" i="4"/>
  <c r="AM191" i="4"/>
  <c r="AD237" i="4"/>
  <c r="AM237" i="4"/>
  <c r="AC231" i="4"/>
  <c r="Z231" i="4"/>
  <c r="AJ127" i="4"/>
  <c r="W127" i="4"/>
  <c r="AJ192" i="4"/>
  <c r="AD192" i="4"/>
  <c r="AL251" i="4"/>
  <c r="AK223" i="4"/>
  <c r="AM223" i="4"/>
  <c r="AF223" i="4"/>
  <c r="AF178" i="4"/>
  <c r="AJ178" i="4"/>
  <c r="AH191" i="4"/>
  <c r="AC191" i="4"/>
  <c r="AI237" i="4"/>
  <c r="AA237" i="4"/>
  <c r="Z237" i="4"/>
  <c r="AK174" i="4"/>
  <c r="AH185" i="4"/>
  <c r="W194" i="4"/>
  <c r="AA227" i="4"/>
  <c r="Y174" i="4"/>
  <c r="AA159" i="4"/>
  <c r="Y225" i="4"/>
  <c r="AM241" i="4"/>
  <c r="AH241" i="4"/>
  <c r="Y185" i="4"/>
  <c r="AC180" i="4"/>
  <c r="AB249" i="4"/>
  <c r="AH194" i="4"/>
  <c r="X194" i="4"/>
  <c r="X251" i="4"/>
  <c r="AK251" i="4"/>
  <c r="Z223" i="4"/>
  <c r="AJ223" i="4"/>
  <c r="AL178" i="4"/>
  <c r="AE178" i="4"/>
  <c r="AK191" i="4"/>
  <c r="Y191" i="4"/>
  <c r="AG215" i="4"/>
  <c r="AI239" i="4"/>
  <c r="W239" i="4"/>
  <c r="AJ237" i="4"/>
  <c r="W237" i="4"/>
  <c r="AF231" i="4"/>
  <c r="AJ231" i="4"/>
  <c r="Z127" i="4"/>
  <c r="Y127" i="4"/>
  <c r="W192" i="4"/>
  <c r="AE192" i="4"/>
  <c r="AC194" i="4"/>
  <c r="W174" i="4"/>
  <c r="AD159" i="4"/>
  <c r="W225" i="4"/>
  <c r="AF241" i="4"/>
  <c r="W241" i="4"/>
  <c r="AG185" i="4"/>
  <c r="AK180" i="4"/>
  <c r="AE249" i="4"/>
  <c r="AE194" i="4"/>
  <c r="AG194" i="4"/>
  <c r="AF194" i="4"/>
  <c r="AE251" i="4"/>
  <c r="W251" i="4"/>
  <c r="AH223" i="4"/>
  <c r="Y223" i="4"/>
  <c r="Z178" i="4"/>
  <c r="AM178" i="4"/>
  <c r="AA178" i="4"/>
  <c r="AD191" i="4"/>
  <c r="AA191" i="4"/>
  <c r="X215" i="4"/>
  <c r="AK239" i="4"/>
  <c r="AC237" i="4"/>
  <c r="AB237" i="4"/>
  <c r="Y231" i="4"/>
  <c r="X231" i="4"/>
  <c r="AH231" i="4"/>
  <c r="AG127" i="4"/>
  <c r="AF127" i="4"/>
  <c r="AF192" i="4"/>
  <c r="AK192" i="4"/>
  <c r="AG192" i="4"/>
  <c r="AK159" i="4"/>
  <c r="AD174" i="4"/>
  <c r="AE159" i="4"/>
  <c r="AK225" i="4"/>
  <c r="AC241" i="4"/>
  <c r="Y249" i="4"/>
  <c r="AB194" i="4"/>
  <c r="AH251" i="4"/>
  <c r="AI223" i="4"/>
  <c r="AD178" i="4"/>
  <c r="AL191" i="4"/>
  <c r="AJ215" i="4"/>
  <c r="AM213" i="4"/>
  <c r="AH237" i="4"/>
  <c r="AK231" i="4"/>
  <c r="X127" i="4"/>
  <c r="AL192" i="4"/>
  <c r="AD183" i="4"/>
  <c r="AH140" i="4"/>
  <c r="AM177" i="4"/>
  <c r="AH248" i="4"/>
  <c r="AK133" i="4"/>
  <c r="AE190" i="4"/>
  <c r="AH183" i="4"/>
  <c r="AH108" i="4"/>
  <c r="W107" i="4"/>
  <c r="X248" i="4"/>
  <c r="AL133" i="4"/>
  <c r="AG190" i="4"/>
  <c r="Z165" i="4"/>
  <c r="W108" i="4"/>
  <c r="AM107" i="4"/>
  <c r="AJ186" i="4"/>
  <c r="AD190" i="4"/>
  <c r="AG112" i="4"/>
  <c r="AG193" i="4"/>
  <c r="AC183" i="4"/>
  <c r="Z183" i="4"/>
  <c r="AL165" i="4"/>
  <c r="Y108" i="4"/>
  <c r="Z186" i="4"/>
  <c r="Y117" i="4"/>
  <c r="AJ112" i="4"/>
  <c r="AJ193" i="4"/>
  <c r="AD165" i="4"/>
  <c r="AH200" i="4"/>
  <c r="AE117" i="4"/>
  <c r="AC112" i="4"/>
  <c r="AK165" i="4"/>
  <c r="AF140" i="4"/>
  <c r="AL177" i="4"/>
  <c r="W200" i="4"/>
  <c r="Z221" i="4"/>
  <c r="X140" i="4"/>
  <c r="AG177" i="4"/>
  <c r="AF221" i="4"/>
  <c r="AC142" i="4"/>
  <c r="AD130" i="4"/>
  <c r="AH142" i="4"/>
  <c r="AF150" i="4"/>
  <c r="W150" i="4"/>
  <c r="AG150" i="4"/>
  <c r="Y150" i="4"/>
  <c r="AL130" i="4"/>
  <c r="AC150" i="4"/>
  <c r="AB183" i="4"/>
  <c r="Y183" i="4"/>
  <c r="AF165" i="4"/>
  <c r="W165" i="4"/>
  <c r="AB140" i="4"/>
  <c r="AJ140" i="4"/>
  <c r="AD108" i="4"/>
  <c r="X108" i="4"/>
  <c r="W177" i="4"/>
  <c r="AE177" i="4"/>
  <c r="AK200" i="4"/>
  <c r="AM200" i="4"/>
  <c r="AC107" i="4"/>
  <c r="AG107" i="4"/>
  <c r="AA221" i="4"/>
  <c r="W221" i="4"/>
  <c r="W248" i="4"/>
  <c r="AL248" i="4"/>
  <c r="AJ133" i="4"/>
  <c r="Z133" i="4"/>
  <c r="AG226" i="4"/>
  <c r="X186" i="4"/>
  <c r="AL186" i="4"/>
  <c r="AI186" i="4"/>
  <c r="AF117" i="4"/>
  <c r="AG117" i="4"/>
  <c r="AL117" i="4"/>
  <c r="AC217" i="4"/>
  <c r="AK190" i="4"/>
  <c r="AL190" i="4"/>
  <c r="X112" i="4"/>
  <c r="AB112" i="4"/>
  <c r="AI193" i="4"/>
  <c r="AD193" i="4"/>
  <c r="AJ142" i="4"/>
  <c r="AE142" i="4"/>
  <c r="AE183" i="4"/>
  <c r="AA183" i="4"/>
  <c r="X165" i="4"/>
  <c r="AC165" i="4"/>
  <c r="AG140" i="4"/>
  <c r="AI140" i="4"/>
  <c r="AC108" i="4"/>
  <c r="AM108" i="4"/>
  <c r="AH177" i="4"/>
  <c r="AF177" i="4"/>
  <c r="AC177" i="4"/>
  <c r="AI200" i="4"/>
  <c r="Y200" i="4"/>
  <c r="AA107" i="4"/>
  <c r="AE107" i="4"/>
  <c r="AH107" i="4"/>
  <c r="AB221" i="4"/>
  <c r="X221" i="4"/>
  <c r="AI248" i="4"/>
  <c r="Z248" i="4"/>
  <c r="AH133" i="4"/>
  <c r="AD133" i="4"/>
  <c r="Z226" i="4"/>
  <c r="Y186" i="4"/>
  <c r="AM186" i="4"/>
  <c r="AC117" i="4"/>
  <c r="AI117" i="4"/>
  <c r="AJ190" i="4"/>
  <c r="AM190" i="4"/>
  <c r="Z112" i="4"/>
  <c r="AM112" i="4"/>
  <c r="AK193" i="4"/>
  <c r="AM193" i="4"/>
  <c r="AI142" i="4"/>
  <c r="X142" i="4"/>
  <c r="AI108" i="4"/>
  <c r="Z107" i="4"/>
  <c r="AA133" i="4"/>
  <c r="Y133" i="4"/>
  <c r="AE186" i="4"/>
  <c r="AA186" i="4"/>
  <c r="AB117" i="4"/>
  <c r="X117" i="4"/>
  <c r="AA190" i="4"/>
  <c r="AB190" i="4"/>
  <c r="AE112" i="4"/>
  <c r="AD112" i="4"/>
  <c r="Z193" i="4"/>
  <c r="AH193" i="4"/>
  <c r="AB142" i="4"/>
  <c r="Z142" i="4"/>
  <c r="AG183" i="4"/>
  <c r="AK183" i="4"/>
  <c r="AE165" i="4"/>
  <c r="AA165" i="4"/>
  <c r="AM140" i="4"/>
  <c r="Y140" i="4"/>
  <c r="AF108" i="4"/>
  <c r="AA108" i="4"/>
  <c r="AJ177" i="4"/>
  <c r="AI177" i="4"/>
  <c r="AG200" i="4"/>
  <c r="AD200" i="4"/>
  <c r="AJ107" i="4"/>
  <c r="Y107" i="4"/>
  <c r="AD221" i="4"/>
  <c r="AE221" i="4"/>
  <c r="AB248" i="4"/>
  <c r="AA248" i="4"/>
  <c r="AE133" i="4"/>
  <c r="AB133" i="4"/>
  <c r="AK186" i="4"/>
  <c r="AF186" i="4"/>
  <c r="AD117" i="4"/>
  <c r="AH117" i="4"/>
  <c r="Y190" i="4"/>
  <c r="AH190" i="4"/>
  <c r="AI112" i="4"/>
  <c r="AA112" i="4"/>
  <c r="AC193" i="4"/>
  <c r="AF193" i="4"/>
  <c r="Y142" i="4"/>
  <c r="AA142" i="4"/>
  <c r="AK221" i="4"/>
  <c r="AG221" i="4"/>
  <c r="AK248" i="4"/>
  <c r="AC248" i="4"/>
  <c r="AI183" i="4"/>
  <c r="AL183" i="4"/>
  <c r="AB165" i="4"/>
  <c r="AI165" i="4"/>
  <c r="W140" i="4"/>
  <c r="AE140" i="4"/>
  <c r="AB108" i="4"/>
  <c r="AE108" i="4"/>
  <c r="AK177" i="4"/>
  <c r="AD177" i="4"/>
  <c r="AB200" i="4"/>
  <c r="AE200" i="4"/>
  <c r="AD107" i="4"/>
  <c r="AK107" i="4"/>
  <c r="AM221" i="4"/>
  <c r="AI221" i="4"/>
  <c r="AL221" i="4"/>
  <c r="Y248" i="4"/>
  <c r="AD248" i="4"/>
  <c r="W133" i="4"/>
  <c r="AC133" i="4"/>
  <c r="W186" i="4"/>
  <c r="AH186" i="4"/>
  <c r="AJ117" i="4"/>
  <c r="AK117" i="4"/>
  <c r="W190" i="4"/>
  <c r="AF190" i="4"/>
  <c r="AK112" i="4"/>
  <c r="AL112" i="4"/>
  <c r="AB193" i="4"/>
  <c r="Y193" i="4"/>
  <c r="AA193" i="4"/>
  <c r="AL142" i="4"/>
  <c r="AM142" i="4"/>
  <c r="AK108" i="4"/>
  <c r="AM183" i="4"/>
  <c r="AF183" i="4"/>
  <c r="Y165" i="4"/>
  <c r="AJ165" i="4"/>
  <c r="AL140" i="4"/>
  <c r="AA140" i="4"/>
  <c r="AG108" i="4"/>
  <c r="AJ108" i="4"/>
  <c r="AA177" i="4"/>
  <c r="AB177" i="4"/>
  <c r="AJ200" i="4"/>
  <c r="AL200" i="4"/>
  <c r="AF200" i="4"/>
  <c r="AI107" i="4"/>
  <c r="AB107" i="4"/>
  <c r="Y221" i="4"/>
  <c r="AJ221" i="4"/>
  <c r="AJ248" i="4"/>
  <c r="AF248" i="4"/>
  <c r="AI133" i="4"/>
  <c r="AG133" i="4"/>
  <c r="AF133" i="4"/>
  <c r="AG186" i="4"/>
  <c r="AB186" i="4"/>
  <c r="AM117" i="4"/>
  <c r="Z117" i="4"/>
  <c r="AH217" i="4"/>
  <c r="Z190" i="4"/>
  <c r="AC190" i="4"/>
  <c r="AH112" i="4"/>
  <c r="Y112" i="4"/>
  <c r="X193" i="4"/>
  <c r="AE193" i="4"/>
  <c r="AF142" i="4"/>
  <c r="AD142" i="4"/>
  <c r="X200" i="4"/>
  <c r="AA200" i="4"/>
  <c r="AF107" i="4"/>
  <c r="W183" i="4"/>
  <c r="AM165" i="4"/>
  <c r="AG165" i="4"/>
  <c r="AK140" i="4"/>
  <c r="AD140" i="4"/>
  <c r="Z108" i="4"/>
  <c r="Y177" i="4"/>
  <c r="AC200" i="4"/>
  <c r="X107" i="4"/>
  <c r="AH221" i="4"/>
  <c r="AE248" i="4"/>
  <c r="AM248" i="4"/>
  <c r="X133" i="4"/>
  <c r="AC186" i="4"/>
  <c r="W117" i="4"/>
  <c r="W217" i="4"/>
  <c r="AI190" i="4"/>
  <c r="AF112" i="4"/>
  <c r="AL193" i="4"/>
  <c r="AG142" i="4"/>
  <c r="Z150" i="4"/>
  <c r="AH150" i="4"/>
  <c r="AA150" i="4"/>
  <c r="X150" i="4"/>
  <c r="Z136" i="4"/>
  <c r="Y130" i="4"/>
  <c r="AH130" i="4"/>
  <c r="AE130" i="4"/>
  <c r="AC130" i="4"/>
  <c r="W130" i="4"/>
  <c r="AB130" i="4"/>
  <c r="AE150" i="4"/>
  <c r="AF21" i="2"/>
  <c r="AG21" i="2" s="1"/>
  <c r="AI244" i="4"/>
  <c r="AF19" i="2"/>
  <c r="C18" i="4" s="1"/>
  <c r="Q18" i="4" s="1"/>
  <c r="AF37" i="2"/>
  <c r="C36" i="4" s="1"/>
  <c r="P36" i="4" s="1"/>
  <c r="AF136" i="4"/>
  <c r="AI188" i="4"/>
  <c r="AB244" i="4"/>
  <c r="AF26" i="2"/>
  <c r="H1722" i="1" s="1"/>
  <c r="Z188" i="4"/>
  <c r="AE188" i="4"/>
  <c r="AG188" i="4"/>
  <c r="AM136" i="4"/>
  <c r="AD136" i="4"/>
  <c r="AM130" i="4"/>
  <c r="AG130" i="4"/>
  <c r="W244" i="4"/>
  <c r="AF12" i="2"/>
  <c r="C11" i="4" s="1"/>
  <c r="Q11" i="4" s="1"/>
  <c r="AF130" i="4"/>
  <c r="AD244" i="4"/>
  <c r="AM227" i="4"/>
  <c r="AF227" i="4"/>
  <c r="AI233" i="4"/>
  <c r="AA233" i="4"/>
  <c r="AF174" i="4"/>
  <c r="Z174" i="4"/>
  <c r="AK199" i="4"/>
  <c r="AF199" i="4"/>
  <c r="AG159" i="4"/>
  <c r="AB159" i="4"/>
  <c r="AC225" i="4"/>
  <c r="AF225" i="4"/>
  <c r="Z247" i="4"/>
  <c r="AF247" i="4"/>
  <c r="Z185" i="4"/>
  <c r="AK185" i="4"/>
  <c r="AA146" i="4"/>
  <c r="AH146" i="4"/>
  <c r="Z180" i="4"/>
  <c r="AD180" i="4"/>
  <c r="AA172" i="4"/>
  <c r="AG172" i="4"/>
  <c r="AC249" i="4"/>
  <c r="X249" i="4"/>
  <c r="AI179" i="4"/>
  <c r="AC179" i="4"/>
  <c r="Z215" i="4"/>
  <c r="AD215" i="4"/>
  <c r="AJ226" i="4"/>
  <c r="AM226" i="4"/>
  <c r="AC213" i="4"/>
  <c r="X213" i="4"/>
  <c r="AJ217" i="4"/>
  <c r="AF217" i="4"/>
  <c r="X188" i="4"/>
  <c r="AL188" i="4"/>
  <c r="AG136" i="4"/>
  <c r="AK136" i="4"/>
  <c r="AE244" i="4"/>
  <c r="AA244" i="4"/>
  <c r="AG180" i="4"/>
  <c r="AA180" i="4"/>
  <c r="AD172" i="4"/>
  <c r="AJ172" i="4"/>
  <c r="AF172" i="4"/>
  <c r="AK227" i="4"/>
  <c r="AD227" i="4"/>
  <c r="AM233" i="4"/>
  <c r="AG233" i="4"/>
  <c r="X174" i="4"/>
  <c r="AB174" i="4"/>
  <c r="AH199" i="4"/>
  <c r="AB199" i="4"/>
  <c r="X159" i="4"/>
  <c r="Y159" i="4"/>
  <c r="AE225" i="4"/>
  <c r="AM225" i="4"/>
  <c r="AA225" i="4"/>
  <c r="Y247" i="4"/>
  <c r="AH247" i="4"/>
  <c r="AE185" i="4"/>
  <c r="AJ185" i="4"/>
  <c r="Y146" i="4"/>
  <c r="AF146" i="4"/>
  <c r="AL180" i="4"/>
  <c r="Y180" i="4"/>
  <c r="AI172" i="4"/>
  <c r="AL172" i="4"/>
  <c r="Z249" i="4"/>
  <c r="AJ249" i="4"/>
  <c r="AH179" i="4"/>
  <c r="AA179" i="4"/>
  <c r="AI215" i="4"/>
  <c r="W215" i="4"/>
  <c r="Y226" i="4"/>
  <c r="AI226" i="4"/>
  <c r="Z213" i="4"/>
  <c r="AE213" i="4"/>
  <c r="Z217" i="4"/>
  <c r="AB217" i="4"/>
  <c r="AJ188" i="4"/>
  <c r="AK188" i="4"/>
  <c r="AH136" i="4"/>
  <c r="AL136" i="4"/>
  <c r="AH244" i="4"/>
  <c r="AM244" i="4"/>
  <c r="AL179" i="4"/>
  <c r="AE179" i="4"/>
  <c r="Y215" i="4"/>
  <c r="AF215" i="4"/>
  <c r="AL226" i="4"/>
  <c r="AB226" i="4"/>
  <c r="AI213" i="4"/>
  <c r="Y213" i="4"/>
  <c r="AG217" i="4"/>
  <c r="AE217" i="4"/>
  <c r="AH188" i="4"/>
  <c r="AA188" i="4"/>
  <c r="Y136" i="4"/>
  <c r="AE136" i="4"/>
  <c r="Y244" i="4"/>
  <c r="AG244" i="4"/>
  <c r="AF244" i="4"/>
  <c r="AH227" i="4"/>
  <c r="W227" i="4"/>
  <c r="AH233" i="4"/>
  <c r="AD233" i="4"/>
  <c r="AA174" i="4"/>
  <c r="AC174" i="4"/>
  <c r="AM199" i="4"/>
  <c r="AL199" i="4"/>
  <c r="Z159" i="4"/>
  <c r="AJ159" i="4"/>
  <c r="X225" i="4"/>
  <c r="Z225" i="4"/>
  <c r="X247" i="4"/>
  <c r="AI247" i="4"/>
  <c r="AB185" i="4"/>
  <c r="AA185" i="4"/>
  <c r="Z146" i="4"/>
  <c r="AM146" i="4"/>
  <c r="AD146" i="4"/>
  <c r="AB180" i="4"/>
  <c r="AM180" i="4"/>
  <c r="Y172" i="4"/>
  <c r="AE172" i="4"/>
  <c r="AD249" i="4"/>
  <c r="AM249" i="4"/>
  <c r="AG179" i="4"/>
  <c r="AJ179" i="4"/>
  <c r="AH215" i="4"/>
  <c r="AK215" i="4"/>
  <c r="AE215" i="4"/>
  <c r="AK226" i="4"/>
  <c r="AF226" i="4"/>
  <c r="W213" i="4"/>
  <c r="AL213" i="4"/>
  <c r="AK213" i="4"/>
  <c r="AA217" i="4"/>
  <c r="AK217" i="4"/>
  <c r="Y188" i="4"/>
  <c r="AC188" i="4"/>
  <c r="AI136" i="4"/>
  <c r="AC136" i="4"/>
  <c r="AC244" i="4"/>
  <c r="AL244" i="4"/>
  <c r="AG249" i="4"/>
  <c r="AA249" i="4"/>
  <c r="AE227" i="4"/>
  <c r="AJ227" i="4"/>
  <c r="Z227" i="4"/>
  <c r="AF233" i="4"/>
  <c r="AL233" i="4"/>
  <c r="AH174" i="4"/>
  <c r="AE174" i="4"/>
  <c r="AM174" i="4"/>
  <c r="AE199" i="4"/>
  <c r="AG199" i="4"/>
  <c r="AH159" i="4"/>
  <c r="AF159" i="4"/>
  <c r="W159" i="4"/>
  <c r="AL225" i="4"/>
  <c r="AG225" i="4"/>
  <c r="AC247" i="4"/>
  <c r="AA247" i="4"/>
  <c r="AD185" i="4"/>
  <c r="AM185" i="4"/>
  <c r="AJ146" i="4"/>
  <c r="AC146" i="4"/>
  <c r="X180" i="4"/>
  <c r="AJ180" i="4"/>
  <c r="X172" i="4"/>
  <c r="W172" i="4"/>
  <c r="AF249" i="4"/>
  <c r="AL249" i="4"/>
  <c r="AD179" i="4"/>
  <c r="Z179" i="4"/>
  <c r="AB215" i="4"/>
  <c r="AA215" i="4"/>
  <c r="AE226" i="4"/>
  <c r="X226" i="4"/>
  <c r="AD226" i="4"/>
  <c r="AH213" i="4"/>
  <c r="AF213" i="4"/>
  <c r="AM217" i="4"/>
  <c r="AL217" i="4"/>
  <c r="Y217" i="4"/>
  <c r="W188" i="4"/>
  <c r="AB188" i="4"/>
  <c r="AA136" i="4"/>
  <c r="X136" i="4"/>
  <c r="X244" i="4"/>
  <c r="Z244" i="4"/>
  <c r="X227" i="4"/>
  <c r="X233" i="4"/>
  <c r="W233" i="4"/>
  <c r="AJ174" i="4"/>
  <c r="AI199" i="4"/>
  <c r="Z199" i="4"/>
  <c r="AL159" i="4"/>
  <c r="AB225" i="4"/>
  <c r="W247" i="4"/>
  <c r="AL185" i="4"/>
  <c r="AE146" i="4"/>
  <c r="AE180" i="4"/>
  <c r="Z172" i="4"/>
  <c r="AI249" i="4"/>
  <c r="AK249" i="4"/>
  <c r="W179" i="4"/>
  <c r="AL215" i="4"/>
  <c r="AH226" i="4"/>
  <c r="AA213" i="4"/>
  <c r="AD217" i="4"/>
  <c r="AM188" i="4"/>
  <c r="AD188" i="4"/>
  <c r="W136" i="4"/>
  <c r="AJ136" i="4"/>
  <c r="AJ244" i="4"/>
  <c r="C37" i="4"/>
  <c r="Q37" i="4" s="1"/>
  <c r="H2802" i="1"/>
  <c r="C35" i="4"/>
  <c r="S35" i="4" s="1"/>
  <c r="J2672" i="1" s="1"/>
  <c r="H2622" i="1"/>
  <c r="C34" i="4"/>
  <c r="P34" i="4" s="1"/>
  <c r="H2532" i="1"/>
  <c r="C21" i="4"/>
  <c r="Q21" i="4" s="1"/>
  <c r="H1362" i="1"/>
  <c r="C19" i="4"/>
  <c r="P19" i="4" s="1"/>
  <c r="H1182" i="1"/>
  <c r="AF27" i="2"/>
  <c r="AF33" i="2"/>
  <c r="AF18" i="2"/>
  <c r="AF28" i="2"/>
  <c r="AF13" i="2"/>
  <c r="AF16" i="2"/>
  <c r="AF15" i="2"/>
  <c r="AF10" i="2"/>
  <c r="AF25" i="2"/>
  <c r="AF8" i="2"/>
  <c r="C7" i="4" s="1"/>
  <c r="P7" i="4" s="1"/>
  <c r="AF9" i="2"/>
  <c r="AF32" i="2"/>
  <c r="AF31" i="2"/>
  <c r="AF30" i="2"/>
  <c r="AF23" i="2"/>
  <c r="AF29" i="2"/>
  <c r="AF34" i="2"/>
  <c r="AF14" i="2"/>
  <c r="AF17" i="2"/>
  <c r="AF39" i="2"/>
  <c r="AF24" i="2"/>
  <c r="AF11" i="2"/>
  <c r="AG51" i="2"/>
  <c r="AG49" i="2"/>
  <c r="AG41" i="2"/>
  <c r="AG35" i="2"/>
  <c r="AG36" i="2"/>
  <c r="AG43" i="2"/>
  <c r="AG47" i="2"/>
  <c r="AG42" i="2"/>
  <c r="AG45" i="2"/>
  <c r="AG50" i="2"/>
  <c r="AG22" i="2"/>
  <c r="AG40" i="2"/>
  <c r="AG46" i="2"/>
  <c r="AG48" i="2"/>
  <c r="AG20" i="2"/>
  <c r="AG38" i="2"/>
  <c r="AG44" i="2"/>
  <c r="J58" i="2"/>
  <c r="J57" i="2"/>
  <c r="J55" i="2"/>
  <c r="J56" i="2"/>
  <c r="P56" i="2"/>
  <c r="P55" i="2"/>
  <c r="P58" i="2"/>
  <c r="P57" i="2"/>
  <c r="V58" i="2"/>
  <c r="V57" i="2"/>
  <c r="V56" i="2"/>
  <c r="V55" i="2"/>
  <c r="D57" i="2"/>
  <c r="D56" i="2"/>
  <c r="D58" i="2"/>
  <c r="D55" i="2"/>
  <c r="C6" i="4"/>
  <c r="Q6" i="4" s="1"/>
  <c r="C25" i="4" l="1"/>
  <c r="Q25" i="4" s="1"/>
  <c r="AG26" i="2"/>
  <c r="H1272" i="1"/>
  <c r="AG19" i="2"/>
  <c r="C20" i="4"/>
  <c r="P20" i="4" s="1"/>
  <c r="H462" i="1"/>
  <c r="AG12" i="2"/>
  <c r="AG37" i="2"/>
  <c r="H2712" i="1"/>
  <c r="H1092" i="1"/>
  <c r="P37" i="4"/>
  <c r="R37" i="4" s="1"/>
  <c r="T37" i="4" s="1"/>
  <c r="Q35" i="4"/>
  <c r="S37" i="4"/>
  <c r="J2852" i="1" s="1"/>
  <c r="P35" i="4"/>
  <c r="H3792" i="1"/>
  <c r="H3162" i="1"/>
  <c r="H3612" i="1"/>
  <c r="H3972" i="1"/>
  <c r="H2982" i="1"/>
  <c r="H3432" i="1"/>
  <c r="H3882" i="1"/>
  <c r="H3252" i="1"/>
  <c r="H3702" i="1"/>
  <c r="H3072" i="1"/>
  <c r="H3522" i="1"/>
  <c r="H3342" i="1"/>
  <c r="Q19" i="4"/>
  <c r="R19" i="4" s="1"/>
  <c r="T19" i="4" s="1"/>
  <c r="Q34" i="4"/>
  <c r="R34" i="4" s="1"/>
  <c r="T34" i="4" s="1"/>
  <c r="S34" i="4"/>
  <c r="J2582" i="1" s="1"/>
  <c r="C38" i="4"/>
  <c r="P38" i="4" s="1"/>
  <c r="H2892" i="1"/>
  <c r="S11" i="4"/>
  <c r="J512" i="1" s="1"/>
  <c r="P21" i="4"/>
  <c r="R21" i="4" s="1"/>
  <c r="T21" i="4" s="1"/>
  <c r="S21" i="4"/>
  <c r="J1412" i="1" s="1"/>
  <c r="Q36" i="4"/>
  <c r="R36" i="4" s="1"/>
  <c r="T36" i="4" s="1"/>
  <c r="S36" i="4"/>
  <c r="J2762" i="1" s="1"/>
  <c r="P11" i="4"/>
  <c r="R11" i="4" s="1"/>
  <c r="T11" i="4" s="1"/>
  <c r="S19" i="4"/>
  <c r="J1232" i="1" s="1"/>
  <c r="C33" i="4"/>
  <c r="Q33" i="4" s="1"/>
  <c r="H2442" i="1"/>
  <c r="C32" i="4"/>
  <c r="P32" i="4" s="1"/>
  <c r="H2352" i="1"/>
  <c r="P18" i="4"/>
  <c r="R18" i="4" s="1"/>
  <c r="T18" i="4" s="1"/>
  <c r="C31" i="4"/>
  <c r="Q31" i="4" s="1"/>
  <c r="H2262" i="1"/>
  <c r="S18" i="4"/>
  <c r="J1142" i="1" s="1"/>
  <c r="C30" i="4"/>
  <c r="P30" i="4" s="1"/>
  <c r="H2172" i="1"/>
  <c r="C29" i="4"/>
  <c r="P29" i="4" s="1"/>
  <c r="H2082" i="1"/>
  <c r="C28" i="4"/>
  <c r="S28" i="4" s="1"/>
  <c r="J2042" i="1" s="1"/>
  <c r="H1992" i="1"/>
  <c r="C27" i="4"/>
  <c r="P27" i="4" s="1"/>
  <c r="H1902" i="1"/>
  <c r="C26" i="4"/>
  <c r="P26" i="4" s="1"/>
  <c r="H1812" i="1"/>
  <c r="C24" i="4"/>
  <c r="P24" i="4" s="1"/>
  <c r="H1632" i="1"/>
  <c r="C23" i="4"/>
  <c r="Q23" i="4" s="1"/>
  <c r="H1542" i="1"/>
  <c r="C22" i="4"/>
  <c r="Q22" i="4" s="1"/>
  <c r="H1452" i="1"/>
  <c r="C17" i="4"/>
  <c r="P17" i="4" s="1"/>
  <c r="H1002" i="1"/>
  <c r="C16" i="4"/>
  <c r="Q16" i="4" s="1"/>
  <c r="H912" i="1"/>
  <c r="C15" i="4"/>
  <c r="P15" i="4" s="1"/>
  <c r="H822" i="1"/>
  <c r="C14" i="4"/>
  <c r="S14" i="4" s="1"/>
  <c r="J782" i="1" s="1"/>
  <c r="H732" i="1"/>
  <c r="C13" i="4"/>
  <c r="Q13" i="4" s="1"/>
  <c r="H642" i="1"/>
  <c r="C12" i="4"/>
  <c r="S12" i="4" s="1"/>
  <c r="J602" i="1" s="1"/>
  <c r="H552" i="1"/>
  <c r="C10" i="4"/>
  <c r="Q10" i="4" s="1"/>
  <c r="H372" i="1"/>
  <c r="C9" i="4"/>
  <c r="Q9" i="4" s="1"/>
  <c r="H282" i="1"/>
  <c r="C8" i="4"/>
  <c r="Q8" i="4" s="1"/>
  <c r="H192" i="1"/>
  <c r="H102" i="1"/>
  <c r="H12" i="1"/>
  <c r="AG18" i="2"/>
  <c r="AG33" i="2"/>
  <c r="AG28" i="2"/>
  <c r="AG13" i="2"/>
  <c r="AG31" i="2"/>
  <c r="AG15" i="2"/>
  <c r="AG9" i="2"/>
  <c r="AG16" i="2"/>
  <c r="AG8" i="2"/>
  <c r="AG27" i="2"/>
  <c r="AG25" i="2"/>
  <c r="AG17" i="2"/>
  <c r="AG24" i="2"/>
  <c r="Q7" i="4"/>
  <c r="R7" i="4" s="1"/>
  <c r="AG39" i="2"/>
  <c r="AG30" i="2"/>
  <c r="AG10" i="2"/>
  <c r="AG14" i="2"/>
  <c r="S7" i="4"/>
  <c r="J152" i="1" s="1"/>
  <c r="AG34" i="2"/>
  <c r="AG32" i="2"/>
  <c r="AG11" i="2"/>
  <c r="AG29" i="2"/>
  <c r="AG23" i="2"/>
  <c r="S6" i="4"/>
  <c r="J62" i="1" s="1"/>
  <c r="P6" i="4"/>
  <c r="R58" i="2"/>
  <c r="L56" i="2"/>
  <c r="F55" i="2"/>
  <c r="L57" i="2"/>
  <c r="R57" i="2"/>
  <c r="R55" i="2"/>
  <c r="R56" i="2"/>
  <c r="X56" i="2"/>
  <c r="L55" i="2"/>
  <c r="L58" i="2"/>
  <c r="X55" i="2"/>
  <c r="X57" i="2"/>
  <c r="X58" i="2"/>
  <c r="AG7" i="2"/>
  <c r="T61" i="2"/>
  <c r="T62" i="2"/>
  <c r="T60" i="2"/>
  <c r="D65" i="2"/>
  <c r="D64" i="2"/>
  <c r="D62" i="2"/>
  <c r="F62" i="2" s="1"/>
  <c r="F58" i="2"/>
  <c r="F57" i="2"/>
  <c r="F56" i="2"/>
  <c r="P25" i="4" l="1"/>
  <c r="R25" i="4" s="1"/>
  <c r="T25" i="4" s="1"/>
  <c r="Q20" i="4"/>
  <c r="R20" i="4" s="1"/>
  <c r="T20" i="4" s="1"/>
  <c r="S25" i="4"/>
  <c r="J1772" i="1" s="1"/>
  <c r="R35" i="4"/>
  <c r="T35" i="4" s="1"/>
  <c r="S20" i="4"/>
  <c r="J1322" i="1" s="1"/>
  <c r="S31" i="4"/>
  <c r="J2312" i="1" s="1"/>
  <c r="P31" i="4"/>
  <c r="R31" i="4" s="1"/>
  <c r="T31" i="4" s="1"/>
  <c r="Q38" i="4"/>
  <c r="R38" i="4" s="1"/>
  <c r="T38" i="4" s="1"/>
  <c r="S38" i="4"/>
  <c r="J2942" i="1" s="1"/>
  <c r="Q32" i="4"/>
  <c r="R32" i="4" s="1"/>
  <c r="T32" i="4" s="1"/>
  <c r="S32" i="4"/>
  <c r="J2402" i="1" s="1"/>
  <c r="S29" i="4"/>
  <c r="J2132" i="1" s="1"/>
  <c r="Q29" i="4"/>
  <c r="R29" i="4" s="1"/>
  <c r="T29" i="4" s="1"/>
  <c r="Q30" i="4"/>
  <c r="R30" i="4" s="1"/>
  <c r="T30" i="4" s="1"/>
  <c r="S33" i="4"/>
  <c r="J2492" i="1" s="1"/>
  <c r="P33" i="4"/>
  <c r="R33" i="4" s="1"/>
  <c r="T33" i="4" s="1"/>
  <c r="Q28" i="4"/>
  <c r="Q26" i="4"/>
  <c r="R26" i="4" s="1"/>
  <c r="T26" i="4" s="1"/>
  <c r="S30" i="4"/>
  <c r="J2222" i="1" s="1"/>
  <c r="S26" i="4"/>
  <c r="J1862" i="1" s="1"/>
  <c r="P28" i="4"/>
  <c r="S23" i="4"/>
  <c r="J1592" i="1" s="1"/>
  <c r="S15" i="4"/>
  <c r="J872" i="1" s="1"/>
  <c r="Q15" i="4"/>
  <c r="R15" i="4" s="1"/>
  <c r="T15" i="4" s="1"/>
  <c r="P10" i="4"/>
  <c r="R10" i="4" s="1"/>
  <c r="T10" i="4" s="1"/>
  <c r="P23" i="4"/>
  <c r="R23" i="4" s="1"/>
  <c r="T23" i="4" s="1"/>
  <c r="S10" i="4"/>
  <c r="J422" i="1" s="1"/>
  <c r="P22" i="4"/>
  <c r="R22" i="4" s="1"/>
  <c r="T22" i="4" s="1"/>
  <c r="S22" i="4"/>
  <c r="J1502" i="1" s="1"/>
  <c r="Q27" i="4"/>
  <c r="R27" i="4" s="1"/>
  <c r="T27" i="4" s="1"/>
  <c r="S27" i="4"/>
  <c r="J1952" i="1" s="1"/>
  <c r="S24" i="4"/>
  <c r="J1682" i="1" s="1"/>
  <c r="P16" i="4"/>
  <c r="R16" i="4" s="1"/>
  <c r="T16" i="4" s="1"/>
  <c r="S16" i="4"/>
  <c r="J962" i="1" s="1"/>
  <c r="Q24" i="4"/>
  <c r="R24" i="4" s="1"/>
  <c r="T24" i="4" s="1"/>
  <c r="S17" i="4"/>
  <c r="J1052" i="1" s="1"/>
  <c r="P14" i="4"/>
  <c r="P13" i="4"/>
  <c r="R13" i="4" s="1"/>
  <c r="T13" i="4" s="1"/>
  <c r="S13" i="4"/>
  <c r="J692" i="1" s="1"/>
  <c r="Q17" i="4"/>
  <c r="R17" i="4" s="1"/>
  <c r="T17" i="4" s="1"/>
  <c r="Q14" i="4"/>
  <c r="P9" i="4"/>
  <c r="R9" i="4" s="1"/>
  <c r="T9" i="4" s="1"/>
  <c r="P12" i="4"/>
  <c r="Q12" i="4"/>
  <c r="S9" i="4"/>
  <c r="J332" i="1" s="1"/>
  <c r="P8" i="4"/>
  <c r="R8" i="4" s="1"/>
  <c r="T8" i="4" s="1"/>
  <c r="S8" i="4"/>
  <c r="J242" i="1" s="1"/>
  <c r="T7" i="4"/>
  <c r="R6" i="4"/>
  <c r="T6" i="4" s="1"/>
  <c r="F65" i="2"/>
  <c r="F64" i="2"/>
  <c r="D63" i="2"/>
  <c r="F63" i="2" s="1"/>
  <c r="AB57" i="2"/>
  <c r="AB58" i="2"/>
  <c r="AB56" i="2"/>
  <c r="AB55" i="2"/>
  <c r="R28" i="4" l="1"/>
  <c r="T28" i="4" s="1"/>
  <c r="R14" i="4"/>
  <c r="T14" i="4" s="1"/>
  <c r="R12" i="4"/>
  <c r="T12" i="4" s="1"/>
  <c r="AD58" i="2"/>
  <c r="AD56" i="2"/>
  <c r="AD55" i="2"/>
  <c r="AD57" i="2"/>
  <c r="U8" i="4" l="1"/>
  <c r="J253" i="1" s="1"/>
  <c r="U11" i="4"/>
  <c r="J523" i="1" s="1"/>
  <c r="U16" i="4"/>
  <c r="J973" i="1" s="1"/>
  <c r="U34" i="4"/>
  <c r="J2593" i="1" s="1"/>
  <c r="U32" i="4"/>
  <c r="J2413" i="1" s="1"/>
  <c r="U7" i="4"/>
  <c r="J163" i="1" s="1"/>
  <c r="U17" i="4"/>
  <c r="J1063" i="1" s="1"/>
  <c r="U26" i="4"/>
  <c r="J1873" i="1" s="1"/>
  <c r="U31" i="4"/>
  <c r="J2323" i="1" s="1"/>
  <c r="U38" i="4"/>
  <c r="J2953" i="1" s="1"/>
  <c r="U18" i="4"/>
  <c r="J1153" i="1" s="1"/>
  <c r="U29" i="4"/>
  <c r="J2143" i="1" s="1"/>
  <c r="U22" i="4"/>
  <c r="J1513" i="1" s="1"/>
  <c r="U6" i="4"/>
  <c r="J73" i="1" s="1"/>
  <c r="U36" i="4"/>
  <c r="J2773" i="1" s="1"/>
  <c r="U37" i="4"/>
  <c r="J2863" i="1" s="1"/>
  <c r="U13" i="4"/>
  <c r="J703" i="1" s="1"/>
  <c r="U10" i="4"/>
  <c r="J433" i="1" s="1"/>
  <c r="U21" i="4"/>
  <c r="J1423" i="1" s="1"/>
  <c r="U12" i="4"/>
  <c r="J613" i="1" s="1"/>
  <c r="U19" i="4"/>
  <c r="J1243" i="1" s="1"/>
  <c r="U15" i="4"/>
  <c r="J883" i="1" s="1"/>
  <c r="U24" i="4"/>
  <c r="J1693" i="1" s="1"/>
  <c r="U25" i="4"/>
  <c r="J1783" i="1" s="1"/>
  <c r="U27" i="4"/>
  <c r="J1963" i="1" s="1"/>
  <c r="U28" i="4"/>
  <c r="J2053" i="1" s="1"/>
  <c r="U33" i="4"/>
  <c r="J2503" i="1" s="1"/>
  <c r="U23" i="4"/>
  <c r="J1603" i="1" s="1"/>
  <c r="U35" i="4"/>
  <c r="J2683" i="1" s="1"/>
  <c r="U30" i="4"/>
  <c r="J2233" i="1" s="1"/>
  <c r="U14" i="4"/>
  <c r="J793" i="1" s="1"/>
  <c r="U20" i="4"/>
  <c r="J1333" i="1" s="1"/>
  <c r="U9" i="4"/>
  <c r="J343" i="1" s="1"/>
  <c r="V14" i="4" l="1"/>
  <c r="Z14" i="4" s="1"/>
  <c r="V11" i="4"/>
  <c r="AN11" i="4" s="1"/>
  <c r="AQ11" i="4" s="1"/>
  <c r="V35" i="4"/>
  <c r="AK35" i="4" s="1"/>
  <c r="V17" i="4"/>
  <c r="AN17" i="4" s="1"/>
  <c r="AQ17" i="4" s="1"/>
  <c r="V15" i="4"/>
  <c r="AH15" i="4" s="1"/>
  <c r="V30" i="4"/>
  <c r="AF30" i="4" s="1"/>
  <c r="V34" i="4"/>
  <c r="AK34" i="4" s="1"/>
  <c r="V19" i="4"/>
  <c r="AN19" i="4" s="1"/>
  <c r="AQ19" i="4" s="1"/>
  <c r="V29" i="4"/>
  <c r="AN29" i="4" s="1"/>
  <c r="AQ29" i="4" s="1"/>
  <c r="V23" i="4"/>
  <c r="AN23" i="4" s="1"/>
  <c r="AQ23" i="4" s="1"/>
  <c r="V8" i="4"/>
  <c r="AN8" i="4" s="1"/>
  <c r="AQ8" i="4" s="1"/>
  <c r="V45" i="4"/>
  <c r="AO45" i="4" s="1"/>
  <c r="V42" i="4"/>
  <c r="AO42" i="4" s="1"/>
  <c r="V38" i="4"/>
  <c r="AH38" i="4" s="1"/>
  <c r="V41" i="4"/>
  <c r="AO41" i="4" s="1"/>
  <c r="V25" i="4"/>
  <c r="X25" i="4" s="1"/>
  <c r="V16" i="4"/>
  <c r="AN16" i="4" s="1"/>
  <c r="AQ16" i="4" s="1"/>
  <c r="V39" i="4"/>
  <c r="AO39" i="4" s="1"/>
  <c r="V48" i="4"/>
  <c r="AO48" i="4" s="1"/>
  <c r="V21" i="4"/>
  <c r="AN21" i="4" s="1"/>
  <c r="AQ21" i="4" s="1"/>
  <c r="V47" i="4"/>
  <c r="AO47" i="4" s="1"/>
  <c r="V37" i="4"/>
  <c r="AH37" i="4" s="1"/>
  <c r="V27" i="4"/>
  <c r="AD27" i="4" s="1"/>
  <c r="V31" i="4"/>
  <c r="AG31" i="4" s="1"/>
  <c r="V49" i="4"/>
  <c r="AO49" i="4" s="1"/>
  <c r="V10" i="4"/>
  <c r="AN10" i="4" s="1"/>
  <c r="AQ10" i="4" s="1"/>
  <c r="V24" i="4"/>
  <c r="AN24" i="4" s="1"/>
  <c r="AQ24" i="4" s="1"/>
  <c r="V12" i="4"/>
  <c r="AN12" i="4" s="1"/>
  <c r="AQ12" i="4" s="1"/>
  <c r="V33" i="4"/>
  <c r="AN33" i="4" s="1"/>
  <c r="AQ33" i="4" s="1"/>
  <c r="V32" i="4"/>
  <c r="AN32" i="4" s="1"/>
  <c r="AQ32" i="4" s="1"/>
  <c r="V6" i="4"/>
  <c r="AM6" i="4" s="1"/>
  <c r="V20" i="4"/>
  <c r="AJ20" i="4" s="1"/>
  <c r="V22" i="4"/>
  <c r="AN22" i="4" s="1"/>
  <c r="AQ22" i="4" s="1"/>
  <c r="V13" i="4"/>
  <c r="AN13" i="4" s="1"/>
  <c r="AQ13" i="4" s="1"/>
  <c r="V40" i="4"/>
  <c r="AO40" i="4" s="1"/>
  <c r="V44" i="4"/>
  <c r="AO44" i="4" s="1"/>
  <c r="V26" i="4"/>
  <c r="AN26" i="4" s="1"/>
  <c r="AQ26" i="4" s="1"/>
  <c r="V50" i="4"/>
  <c r="AO50" i="4" s="1"/>
  <c r="V28" i="4"/>
  <c r="AN28" i="4" s="1"/>
  <c r="AQ28" i="4" s="1"/>
  <c r="V46" i="4"/>
  <c r="AO46" i="4" s="1"/>
  <c r="V18" i="4"/>
  <c r="AN18" i="4" s="1"/>
  <c r="AQ18" i="4" s="1"/>
  <c r="V36" i="4"/>
  <c r="AN36" i="4" s="1"/>
  <c r="AQ36" i="4" s="1"/>
  <c r="V7" i="4"/>
  <c r="AN7" i="4" s="1"/>
  <c r="AQ7" i="4" s="1"/>
  <c r="V9" i="4"/>
  <c r="AL9" i="4" s="1"/>
  <c r="V43" i="4"/>
  <c r="AO43" i="4" s="1"/>
  <c r="AH11" i="4"/>
  <c r="AH29" i="4" l="1"/>
  <c r="AG23" i="4"/>
  <c r="AA8" i="4"/>
  <c r="AD8" i="4"/>
  <c r="AH8" i="4"/>
  <c r="AI17" i="4"/>
  <c r="AK17" i="4"/>
  <c r="W17" i="4"/>
  <c r="AA17" i="4"/>
  <c r="AE17" i="4"/>
  <c r="AG17" i="4"/>
  <c r="AE35" i="4"/>
  <c r="AH35" i="4"/>
  <c r="AC35" i="4"/>
  <c r="AI11" i="4"/>
  <c r="AG11" i="4"/>
  <c r="AK11" i="4"/>
  <c r="AM11" i="4"/>
  <c r="AE16" i="4"/>
  <c r="X29" i="4"/>
  <c r="AC11" i="4"/>
  <c r="AB23" i="4"/>
  <c r="AE23" i="4"/>
  <c r="W11" i="4"/>
  <c r="AL11" i="4"/>
  <c r="AF14" i="4"/>
  <c r="W14" i="4"/>
  <c r="X11" i="4"/>
  <c r="AH14" i="4"/>
  <c r="Y16" i="4"/>
  <c r="AC14" i="4"/>
  <c r="AK29" i="4"/>
  <c r="AD39" i="4"/>
  <c r="AH16" i="4"/>
  <c r="AB17" i="4"/>
  <c r="AM17" i="4"/>
  <c r="AC21" i="4"/>
  <c r="AJ17" i="4"/>
  <c r="X17" i="4"/>
  <c r="Y17" i="4"/>
  <c r="AC17" i="4"/>
  <c r="AF17" i="4"/>
  <c r="AH17" i="4"/>
  <c r="AD17" i="4"/>
  <c r="AK16" i="4"/>
  <c r="Z17" i="4"/>
  <c r="AL17" i="4"/>
  <c r="AH21" i="4"/>
  <c r="AC24" i="4"/>
  <c r="AG39" i="4"/>
  <c r="W45" i="4"/>
  <c r="AK21" i="4"/>
  <c r="W21" i="4"/>
  <c r="AF21" i="4"/>
  <c r="AG21" i="4"/>
  <c r="AJ21" i="4"/>
  <c r="AL24" i="4"/>
  <c r="AM24" i="4"/>
  <c r="AI24" i="4"/>
  <c r="AJ24" i="4"/>
  <c r="AD16" i="4"/>
  <c r="AE14" i="4"/>
  <c r="AA14" i="4"/>
  <c r="AF29" i="4"/>
  <c r="Z16" i="4"/>
  <c r="AL16" i="4"/>
  <c r="AK14" i="4"/>
  <c r="AM14" i="4"/>
  <c r="AI14" i="4"/>
  <c r="Y29" i="4"/>
  <c r="AI16" i="4"/>
  <c r="AG16" i="4"/>
  <c r="AA16" i="4"/>
  <c r="W16" i="4"/>
  <c r="AB14" i="4"/>
  <c r="X14" i="4"/>
  <c r="AC29" i="4"/>
  <c r="Z29" i="4"/>
  <c r="AN14" i="4"/>
  <c r="AQ14" i="4" s="1"/>
  <c r="AB16" i="4"/>
  <c r="AM16" i="4"/>
  <c r="AJ14" i="4"/>
  <c r="Y14" i="4"/>
  <c r="AD29" i="4"/>
  <c r="AB29" i="4"/>
  <c r="AJ16" i="4"/>
  <c r="X16" i="4"/>
  <c r="AD14" i="4"/>
  <c r="AG14" i="4"/>
  <c r="AL29" i="4"/>
  <c r="AJ29" i="4"/>
  <c r="AC16" i="4"/>
  <c r="AF16" i="4"/>
  <c r="AL14" i="4"/>
  <c r="W29" i="4"/>
  <c r="AB39" i="4"/>
  <c r="AE11" i="4"/>
  <c r="AB11" i="4"/>
  <c r="AJ39" i="4"/>
  <c r="AF11" i="4"/>
  <c r="AJ11" i="4"/>
  <c r="Y10" i="4"/>
  <c r="AM39" i="4"/>
  <c r="AI23" i="4"/>
  <c r="X39" i="4"/>
  <c r="Y11" i="4"/>
  <c r="AD11" i="4"/>
  <c r="AD23" i="4"/>
  <c r="Z11" i="4"/>
  <c r="AA11" i="4"/>
  <c r="AM23" i="4"/>
  <c r="X10" i="4"/>
  <c r="AG10" i="4"/>
  <c r="AA45" i="4"/>
  <c r="AL39" i="4"/>
  <c r="AE21" i="4"/>
  <c r="AK23" i="4"/>
  <c r="AK45" i="4"/>
  <c r="Z39" i="4"/>
  <c r="AA21" i="4"/>
  <c r="AB10" i="4"/>
  <c r="Y23" i="4"/>
  <c r="AC39" i="4"/>
  <c r="AF39" i="4"/>
  <c r="AD10" i="4"/>
  <c r="AL23" i="4"/>
  <c r="Z23" i="4"/>
  <c r="AE29" i="4"/>
  <c r="AA29" i="4"/>
  <c r="AK39" i="4"/>
  <c r="Y39" i="4"/>
  <c r="AA23" i="4"/>
  <c r="W23" i="4"/>
  <c r="AH23" i="4"/>
  <c r="AM29" i="4"/>
  <c r="AI29" i="4"/>
  <c r="AI39" i="4"/>
  <c r="W39" i="4"/>
  <c r="AH39" i="4"/>
  <c r="Z10" i="4"/>
  <c r="AJ23" i="4"/>
  <c r="X23" i="4"/>
  <c r="AA39" i="4"/>
  <c r="AE39" i="4"/>
  <c r="AM10" i="4"/>
  <c r="AC23" i="4"/>
  <c r="AF23" i="4"/>
  <c r="AG29" i="4"/>
  <c r="W18" i="4"/>
  <c r="W36" i="4"/>
  <c r="AK49" i="4"/>
  <c r="AF18" i="4"/>
  <c r="AH18" i="4"/>
  <c r="AI10" i="4"/>
  <c r="AA49" i="4"/>
  <c r="AD18" i="4"/>
  <c r="X22" i="4"/>
  <c r="AK18" i="4"/>
  <c r="AE26" i="4"/>
  <c r="X18" i="4"/>
  <c r="Y18" i="4"/>
  <c r="AL18" i="4"/>
  <c r="Z18" i="4"/>
  <c r="AJ18" i="4"/>
  <c r="AC18" i="4"/>
  <c r="Y49" i="4"/>
  <c r="Y12" i="4"/>
  <c r="AL12" i="4"/>
  <c r="AJ10" i="4"/>
  <c r="AD22" i="4"/>
  <c r="W10" i="4"/>
  <c r="AE10" i="4"/>
  <c r="AK36" i="4"/>
  <c r="AH10" i="4"/>
  <c r="AL10" i="4"/>
  <c r="AD36" i="4"/>
  <c r="AA10" i="4"/>
  <c r="AC10" i="4"/>
  <c r="X36" i="4"/>
  <c r="AH36" i="4"/>
  <c r="AB36" i="4"/>
  <c r="AF10" i="4"/>
  <c r="AK10" i="4"/>
  <c r="AI8" i="4"/>
  <c r="AF8" i="4"/>
  <c r="Z35" i="4"/>
  <c r="AA35" i="4"/>
  <c r="AL8" i="4"/>
  <c r="W24" i="4"/>
  <c r="Y8" i="4"/>
  <c r="W8" i="4"/>
  <c r="AM35" i="4"/>
  <c r="AI35" i="4"/>
  <c r="AH24" i="4"/>
  <c r="AE24" i="4"/>
  <c r="Z8" i="4"/>
  <c r="AG8" i="4"/>
  <c r="W35" i="4"/>
  <c r="AB35" i="4"/>
  <c r="AB8" i="4"/>
  <c r="AK8" i="4"/>
  <c r="AF35" i="4"/>
  <c r="AD35" i="4"/>
  <c r="Z24" i="4"/>
  <c r="X24" i="4"/>
  <c r="AB24" i="4"/>
  <c r="AF24" i="4"/>
  <c r="AJ8" i="4"/>
  <c r="X8" i="4"/>
  <c r="Y35" i="4"/>
  <c r="AL35" i="4"/>
  <c r="AA18" i="4"/>
  <c r="AE18" i="4"/>
  <c r="Z22" i="4"/>
  <c r="AI18" i="4"/>
  <c r="AJ22" i="4"/>
  <c r="W49" i="4"/>
  <c r="AB22" i="4"/>
  <c r="AM36" i="4"/>
  <c r="AJ36" i="4"/>
  <c r="AF36" i="4"/>
  <c r="AG36" i="4"/>
  <c r="Z36" i="4"/>
  <c r="AL36" i="4"/>
  <c r="AI36" i="4"/>
  <c r="AK24" i="4"/>
  <c r="Y24" i="4"/>
  <c r="AA24" i="4"/>
  <c r="AD24" i="4"/>
  <c r="AG24" i="4"/>
  <c r="AC8" i="4"/>
  <c r="AE8" i="4"/>
  <c r="AF12" i="4"/>
  <c r="AN35" i="4"/>
  <c r="AQ35" i="4" s="1"/>
  <c r="X35" i="4"/>
  <c r="AJ35" i="4"/>
  <c r="Y22" i="4"/>
  <c r="AG18" i="4"/>
  <c r="AB18" i="4"/>
  <c r="AM18" i="4"/>
  <c r="AK13" i="4"/>
  <c r="AE33" i="4"/>
  <c r="AI12" i="4"/>
  <c r="AK12" i="4"/>
  <c r="AL7" i="4"/>
  <c r="AC40" i="4"/>
  <c r="AC7" i="4"/>
  <c r="X7" i="4"/>
  <c r="AL48" i="4"/>
  <c r="AA40" i="4"/>
  <c r="AE40" i="4"/>
  <c r="AI7" i="4"/>
  <c r="Y40" i="4"/>
  <c r="Y13" i="4"/>
  <c r="AL13" i="4"/>
  <c r="AG13" i="4"/>
  <c r="AB13" i="4"/>
  <c r="AK7" i="4"/>
  <c r="AI40" i="4"/>
  <c r="AE22" i="4"/>
  <c r="W7" i="4"/>
  <c r="AK40" i="4"/>
  <c r="AD7" i="4"/>
  <c r="W40" i="4"/>
  <c r="AG22" i="4"/>
  <c r="AA7" i="4"/>
  <c r="AG7" i="4"/>
  <c r="AF40" i="4"/>
  <c r="AK22" i="4"/>
  <c r="AI22" i="4"/>
  <c r="Y36" i="4"/>
  <c r="AC36" i="4"/>
  <c r="AB7" i="4"/>
  <c r="AM7" i="4"/>
  <c r="AH40" i="4"/>
  <c r="AL40" i="4"/>
  <c r="AF13" i="4"/>
  <c r="AA13" i="4"/>
  <c r="AG35" i="4"/>
  <c r="W22" i="4"/>
  <c r="Z7" i="4"/>
  <c r="AF7" i="4"/>
  <c r="AB40" i="4"/>
  <c r="AM40" i="4"/>
  <c r="X13" i="4"/>
  <c r="AE36" i="4"/>
  <c r="AA36" i="4"/>
  <c r="AJ7" i="4"/>
  <c r="Y7" i="4"/>
  <c r="AJ40" i="4"/>
  <c r="X40" i="4"/>
  <c r="AE13" i="4"/>
  <c r="AH7" i="4"/>
  <c r="AE7" i="4"/>
  <c r="Z40" i="4"/>
  <c r="AD40" i="4"/>
  <c r="AG40" i="4"/>
  <c r="Z13" i="4"/>
  <c r="AM12" i="4"/>
  <c r="AB12" i="4"/>
  <c r="AE45" i="4"/>
  <c r="AM21" i="4"/>
  <c r="AI21" i="4"/>
  <c r="AD12" i="4"/>
  <c r="AJ12" i="4"/>
  <c r="AM45" i="4"/>
  <c r="AR45" i="4"/>
  <c r="X21" i="4"/>
  <c r="AB21" i="4"/>
  <c r="X12" i="4"/>
  <c r="AC12" i="4"/>
  <c r="Z45" i="4"/>
  <c r="AD21" i="4"/>
  <c r="Y21" i="4"/>
  <c r="W12" i="4"/>
  <c r="Z12" i="4"/>
  <c r="X45" i="4"/>
  <c r="AE12" i="4"/>
  <c r="AH12" i="4"/>
  <c r="AI45" i="4"/>
  <c r="AL21" i="4"/>
  <c r="Z21" i="4"/>
  <c r="AG12" i="4"/>
  <c r="AA12" i="4"/>
  <c r="AD45" i="4"/>
  <c r="AC45" i="4"/>
  <c r="AD13" i="4"/>
  <c r="AM13" i="4"/>
  <c r="AR13" i="4" s="1"/>
  <c r="AO13" i="4" s="1"/>
  <c r="AJ13" i="4"/>
  <c r="AC13" i="4"/>
  <c r="AH13" i="4"/>
  <c r="W13" i="4"/>
  <c r="AI13" i="4"/>
  <c r="Z26" i="4"/>
  <c r="AE15" i="4"/>
  <c r="Z42" i="4"/>
  <c r="AG47" i="4"/>
  <c r="AI26" i="4"/>
  <c r="AF15" i="4"/>
  <c r="AI33" i="4"/>
  <c r="AJ42" i="4"/>
  <c r="Z33" i="4"/>
  <c r="AD26" i="4"/>
  <c r="AD33" i="4"/>
  <c r="W42" i="4"/>
  <c r="AB47" i="4"/>
  <c r="AI15" i="4"/>
  <c r="AK47" i="4"/>
  <c r="AC15" i="4"/>
  <c r="AF42" i="4"/>
  <c r="AF47" i="4"/>
  <c r="AR41" i="4"/>
  <c r="AL6" i="4"/>
  <c r="AA34" i="4"/>
  <c r="AH26" i="4"/>
  <c r="AL26" i="4"/>
  <c r="AJ15" i="4"/>
  <c r="AM15" i="4"/>
  <c r="AH33" i="4"/>
  <c r="AL33" i="4"/>
  <c r="AK42" i="4"/>
  <c r="AE42" i="4"/>
  <c r="AJ47" i="4"/>
  <c r="AE47" i="4"/>
  <c r="AN42" i="4"/>
  <c r="AA26" i="4"/>
  <c r="W26" i="4"/>
  <c r="AB15" i="4"/>
  <c r="X15" i="4"/>
  <c r="AA33" i="4"/>
  <c r="W33" i="4"/>
  <c r="X42" i="4"/>
  <c r="AB42" i="4"/>
  <c r="AM42" i="4"/>
  <c r="AC47" i="4"/>
  <c r="Y47" i="4"/>
  <c r="AR47" i="4"/>
  <c r="Y26" i="4"/>
  <c r="AB26" i="4"/>
  <c r="AM26" i="4"/>
  <c r="AR26" i="4" s="1"/>
  <c r="AO26" i="4" s="1"/>
  <c r="AK15" i="4"/>
  <c r="Y15" i="4"/>
  <c r="AB33" i="4"/>
  <c r="AM33" i="4"/>
  <c r="Y42" i="4"/>
  <c r="AC42" i="4"/>
  <c r="AD47" i="4"/>
  <c r="AN15" i="4"/>
  <c r="AQ15" i="4" s="1"/>
  <c r="AF26" i="4"/>
  <c r="AJ26" i="4"/>
  <c r="AD15" i="4"/>
  <c r="AG15" i="4"/>
  <c r="AJ33" i="4"/>
  <c r="X33" i="4"/>
  <c r="AG42" i="4"/>
  <c r="AD42" i="4"/>
  <c r="Z47" i="4"/>
  <c r="W47" i="4"/>
  <c r="AG26" i="4"/>
  <c r="AC26" i="4"/>
  <c r="AL15" i="4"/>
  <c r="Z15" i="4"/>
  <c r="AG33" i="4"/>
  <c r="AC33" i="4"/>
  <c r="AF33" i="4"/>
  <c r="AA42" i="4"/>
  <c r="AL42" i="4"/>
  <c r="AA47" i="4"/>
  <c r="AM47" i="4"/>
  <c r="X26" i="4"/>
  <c r="AK26" i="4"/>
  <c r="AA15" i="4"/>
  <c r="W15" i="4"/>
  <c r="Y33" i="4"/>
  <c r="AK33" i="4"/>
  <c r="AI42" i="4"/>
  <c r="AH42" i="4"/>
  <c r="AI47" i="4"/>
  <c r="X47" i="4"/>
  <c r="AQ42" i="4"/>
  <c r="AB34" i="4"/>
  <c r="AG6" i="4"/>
  <c r="AL27" i="4"/>
  <c r="AM34" i="4"/>
  <c r="AB41" i="4"/>
  <c r="AM41" i="4"/>
  <c r="Z41" i="4"/>
  <c r="AF28" i="4"/>
  <c r="AH28" i="4"/>
  <c r="AA6" i="4"/>
  <c r="AJ27" i="4"/>
  <c r="AD34" i="4"/>
  <c r="AI28" i="4"/>
  <c r="AC41" i="4"/>
  <c r="AC6" i="4"/>
  <c r="AE6" i="4"/>
  <c r="W34" i="4"/>
  <c r="AJ28" i="4"/>
  <c r="AD41" i="4"/>
  <c r="W27" i="4"/>
  <c r="AN34" i="4"/>
  <c r="AQ34" i="4" s="1"/>
  <c r="AE27" i="4"/>
  <c r="AK6" i="4"/>
  <c r="AF41" i="4"/>
  <c r="AM27" i="4"/>
  <c r="X34" i="4"/>
  <c r="W28" i="4"/>
  <c r="AH27" i="4"/>
  <c r="Z34" i="4"/>
  <c r="AM28" i="4"/>
  <c r="AR28" i="4" s="1"/>
  <c r="AO28" i="4" s="1"/>
  <c r="I514" i="1" s="1"/>
  <c r="Y41" i="4"/>
  <c r="AI27" i="4"/>
  <c r="Z6" i="4"/>
  <c r="AI6" i="4"/>
  <c r="AH34" i="4"/>
  <c r="AL34" i="4"/>
  <c r="AE28" i="4"/>
  <c r="AA28" i="4"/>
  <c r="AJ41" i="4"/>
  <c r="X41" i="4"/>
  <c r="X27" i="4"/>
  <c r="AA27" i="4"/>
  <c r="AB6" i="4"/>
  <c r="AJ6" i="4"/>
  <c r="AI34" i="4"/>
  <c r="AE34" i="4"/>
  <c r="X28" i="4"/>
  <c r="AB28" i="4"/>
  <c r="AG41" i="4"/>
  <c r="AK41" i="4"/>
  <c r="AF27" i="4"/>
  <c r="AB27" i="4"/>
  <c r="Y27" i="4"/>
  <c r="AC27" i="4"/>
  <c r="AN41" i="4"/>
  <c r="W6" i="4"/>
  <c r="AD6" i="4"/>
  <c r="Y6" i="4"/>
  <c r="AF6" i="4"/>
  <c r="Y34" i="4"/>
  <c r="AC34" i="4"/>
  <c r="AL28" i="4"/>
  <c r="AG28" i="4"/>
  <c r="AK28" i="4"/>
  <c r="AA41" i="4"/>
  <c r="W41" i="4"/>
  <c r="AG27" i="4"/>
  <c r="AK27" i="4"/>
  <c r="AN27" i="4"/>
  <c r="AQ27" i="4" s="1"/>
  <c r="AF34" i="4"/>
  <c r="AJ34" i="4"/>
  <c r="Y28" i="4"/>
  <c r="AC28" i="4"/>
  <c r="AH41" i="4"/>
  <c r="AL41" i="4"/>
  <c r="X6" i="4"/>
  <c r="AH6" i="4"/>
  <c r="AG34" i="4"/>
  <c r="AD28" i="4"/>
  <c r="Z28" i="4"/>
  <c r="AI41" i="4"/>
  <c r="AE41" i="4"/>
  <c r="Z27" i="4"/>
  <c r="AF22" i="4"/>
  <c r="AD49" i="4"/>
  <c r="AN50" i="4"/>
  <c r="AB37" i="4"/>
  <c r="X38" i="4"/>
  <c r="Y30" i="4"/>
  <c r="X37" i="4"/>
  <c r="AJ38" i="4"/>
  <c r="Z30" i="4"/>
  <c r="AA37" i="4"/>
  <c r="AE38" i="4"/>
  <c r="AA38" i="4"/>
  <c r="AJ32" i="4"/>
  <c r="AK30" i="4"/>
  <c r="X32" i="4"/>
  <c r="AL30" i="4"/>
  <c r="AE37" i="4"/>
  <c r="Y32" i="4"/>
  <c r="AR35" i="4"/>
  <c r="AO35" i="4" s="1"/>
  <c r="I154" i="1" s="1"/>
  <c r="AK32" i="4"/>
  <c r="AL22" i="4"/>
  <c r="AH22" i="4"/>
  <c r="AG49" i="4"/>
  <c r="AC22" i="4"/>
  <c r="AM22" i="4"/>
  <c r="AR22" i="4" s="1"/>
  <c r="AO22" i="4" s="1"/>
  <c r="AF45" i="4"/>
  <c r="Z49" i="4"/>
  <c r="X50" i="4"/>
  <c r="AA50" i="4"/>
  <c r="AM50" i="4"/>
  <c r="AA43" i="4"/>
  <c r="AD30" i="4"/>
  <c r="AG30" i="4"/>
  <c r="AM37" i="4"/>
  <c r="AI37" i="4"/>
  <c r="AB38" i="4"/>
  <c r="AM38" i="4"/>
  <c r="AI38" i="4"/>
  <c r="AC32" i="4"/>
  <c r="AF32" i="4"/>
  <c r="AB50" i="4"/>
  <c r="W30" i="4"/>
  <c r="AH30" i="4"/>
  <c r="AC37" i="4"/>
  <c r="AF37" i="4"/>
  <c r="AJ37" i="4"/>
  <c r="AC38" i="4"/>
  <c r="AF38" i="4"/>
  <c r="AH32" i="4"/>
  <c r="AD32" i="4"/>
  <c r="AG32" i="4"/>
  <c r="AF50" i="4"/>
  <c r="AC50" i="4"/>
  <c r="AN37" i="4"/>
  <c r="AQ37" i="4" s="1"/>
  <c r="AJ50" i="4"/>
  <c r="AE30" i="4"/>
  <c r="AA30" i="4"/>
  <c r="AK37" i="4"/>
  <c r="Y37" i="4"/>
  <c r="AK38" i="4"/>
  <c r="Y38" i="4"/>
  <c r="Z32" i="4"/>
  <c r="AL32" i="4"/>
  <c r="Y50" i="4"/>
  <c r="AK50" i="4"/>
  <c r="AN38" i="4"/>
  <c r="AQ38" i="4" s="1"/>
  <c r="AB30" i="4"/>
  <c r="AM30" i="4"/>
  <c r="AI30" i="4"/>
  <c r="AD37" i="4"/>
  <c r="AG37" i="4"/>
  <c r="AD38" i="4"/>
  <c r="AG38" i="4"/>
  <c r="AA32" i="4"/>
  <c r="W32" i="4"/>
  <c r="AG50" i="4"/>
  <c r="AD50" i="4"/>
  <c r="AJ30" i="4"/>
  <c r="X30" i="4"/>
  <c r="AL37" i="4"/>
  <c r="Z37" i="4"/>
  <c r="AL38" i="4"/>
  <c r="Z38" i="4"/>
  <c r="AI32" i="4"/>
  <c r="AE32" i="4"/>
  <c r="Z50" i="4"/>
  <c r="AL50" i="4"/>
  <c r="AN30" i="4"/>
  <c r="AQ30" i="4" s="1"/>
  <c r="AC30" i="4"/>
  <c r="W37" i="4"/>
  <c r="W38" i="4"/>
  <c r="AB32" i="4"/>
  <c r="AM32" i="4"/>
  <c r="AR32" i="4" s="1"/>
  <c r="AO32" i="4" s="1"/>
  <c r="AH50" i="4"/>
  <c r="W50" i="4"/>
  <c r="AA22" i="4"/>
  <c r="AM49" i="4"/>
  <c r="Y19" i="4"/>
  <c r="AL45" i="4"/>
  <c r="AH45" i="4"/>
  <c r="X9" i="4"/>
  <c r="AG44" i="4"/>
  <c r="W9" i="4"/>
  <c r="AA44" i="4"/>
  <c r="AA9" i="4"/>
  <c r="AF9" i="4"/>
  <c r="AN45" i="4"/>
  <c r="AD19" i="4"/>
  <c r="AD9" i="4"/>
  <c r="AM44" i="4"/>
  <c r="AH44" i="4"/>
  <c r="AH9" i="4"/>
  <c r="AK43" i="4"/>
  <c r="Z19" i="4"/>
  <c r="AD43" i="4"/>
  <c r="AJ44" i="4"/>
  <c r="AA19" i="4"/>
  <c r="AK19" i="4"/>
  <c r="AI31" i="4"/>
  <c r="AF25" i="4"/>
  <c r="AK31" i="4"/>
  <c r="AF19" i="4"/>
  <c r="W44" i="4"/>
  <c r="AG19" i="4"/>
  <c r="AB31" i="4"/>
  <c r="Y20" i="4"/>
  <c r="AJ9" i="4"/>
  <c r="AE9" i="4"/>
  <c r="Y45" i="4"/>
  <c r="AB45" i="4"/>
  <c r="AC44" i="4"/>
  <c r="AD44" i="4"/>
  <c r="AN9" i="4"/>
  <c r="AQ9" i="4" s="1"/>
  <c r="AC20" i="4"/>
  <c r="Y9" i="4"/>
  <c r="AC9" i="4"/>
  <c r="AM9" i="4"/>
  <c r="AG45" i="4"/>
  <c r="AJ45" i="4"/>
  <c r="AK44" i="4"/>
  <c r="Y44" i="4"/>
  <c r="AR39" i="4"/>
  <c r="AL31" i="4"/>
  <c r="AG9" i="4"/>
  <c r="AK9" i="4"/>
  <c r="AL44" i="4"/>
  <c r="Z44" i="4"/>
  <c r="AN39" i="4"/>
  <c r="AI19" i="4"/>
  <c r="AE31" i="4"/>
  <c r="X19" i="4"/>
  <c r="AB19" i="4"/>
  <c r="AM31" i="4"/>
  <c r="Z9" i="4"/>
  <c r="AB9" i="4"/>
  <c r="AE44" i="4"/>
  <c r="X44" i="4"/>
  <c r="AE19" i="4"/>
  <c r="AC19" i="4"/>
  <c r="Y31" i="4"/>
  <c r="Y25" i="4"/>
  <c r="Z31" i="4"/>
  <c r="AC25" i="4"/>
  <c r="AR29" i="4"/>
  <c r="AO29" i="4" s="1"/>
  <c r="AI9" i="4"/>
  <c r="AB44" i="4"/>
  <c r="AF44" i="4"/>
  <c r="AI44" i="4"/>
  <c r="AQ45" i="4"/>
  <c r="AQ50" i="4"/>
  <c r="X43" i="4"/>
  <c r="AH49" i="4"/>
  <c r="AL49" i="4"/>
  <c r="AI49" i="4"/>
  <c r="Z43" i="4"/>
  <c r="AE49" i="4"/>
  <c r="AB49" i="4"/>
  <c r="AG43" i="4"/>
  <c r="AI50" i="4"/>
  <c r="AE50" i="4"/>
  <c r="X49" i="4"/>
  <c r="AC49" i="4"/>
  <c r="Z46" i="4"/>
  <c r="AL46" i="4"/>
  <c r="AN31" i="4"/>
  <c r="AQ31" i="4" s="1"/>
  <c r="W19" i="4"/>
  <c r="AH19" i="4"/>
  <c r="AL19" i="4"/>
  <c r="AA31" i="4"/>
  <c r="W31" i="4"/>
  <c r="AH31" i="4"/>
  <c r="Z25" i="4"/>
  <c r="AK25" i="4"/>
  <c r="AL20" i="4"/>
  <c r="AG20" i="4"/>
  <c r="AK20" i="4"/>
  <c r="AF43" i="4"/>
  <c r="AA46" i="4"/>
  <c r="AK46" i="4"/>
  <c r="AG25" i="4"/>
  <c r="AD25" i="4"/>
  <c r="AM20" i="4"/>
  <c r="Z20" i="4"/>
  <c r="AR12" i="4"/>
  <c r="AO12" i="4" s="1"/>
  <c r="AI46" i="4"/>
  <c r="W46" i="4"/>
  <c r="AN25" i="4"/>
  <c r="AQ25" i="4" s="1"/>
  <c r="AH25" i="4"/>
  <c r="AL25" i="4"/>
  <c r="W20" i="4"/>
  <c r="AH20" i="4"/>
  <c r="AB46" i="4"/>
  <c r="AE46" i="4"/>
  <c r="AN20" i="4"/>
  <c r="AQ20" i="4" s="1"/>
  <c r="AJ31" i="4"/>
  <c r="X31" i="4"/>
  <c r="AA25" i="4"/>
  <c r="W25" i="4"/>
  <c r="AE20" i="4"/>
  <c r="AA20" i="4"/>
  <c r="X46" i="4"/>
  <c r="AJ46" i="4"/>
  <c r="AM46" i="4"/>
  <c r="AR50" i="4"/>
  <c r="AM19" i="4"/>
  <c r="AR19" i="4" s="1"/>
  <c r="AO19" i="4" s="1"/>
  <c r="AJ19" i="4"/>
  <c r="AC31" i="4"/>
  <c r="AF31" i="4"/>
  <c r="AI25" i="4"/>
  <c r="AE25" i="4"/>
  <c r="AD20" i="4"/>
  <c r="AI20" i="4"/>
  <c r="AF46" i="4"/>
  <c r="AH46" i="4"/>
  <c r="AN46" i="4"/>
  <c r="AB25" i="4"/>
  <c r="AM25" i="4"/>
  <c r="X20" i="4"/>
  <c r="AB20" i="4"/>
  <c r="Y46" i="4"/>
  <c r="AC46" i="4"/>
  <c r="AR46" i="4"/>
  <c r="AD31" i="4"/>
  <c r="AJ25" i="4"/>
  <c r="AF20" i="4"/>
  <c r="AG46" i="4"/>
  <c r="AD46" i="4"/>
  <c r="AQ46" i="4"/>
  <c r="AQ41" i="4"/>
  <c r="AH48" i="4"/>
  <c r="AN6" i="4"/>
  <c r="AQ6" i="4" s="1"/>
  <c r="AR6" i="4" s="1"/>
  <c r="AO6" i="4" s="1"/>
  <c r="I1324" i="1" s="1"/>
  <c r="AN44" i="4"/>
  <c r="AR44" i="4"/>
  <c r="AR36" i="4"/>
  <c r="AO36" i="4" s="1"/>
  <c r="AR21" i="4"/>
  <c r="AO21" i="4" s="1"/>
  <c r="AR18" i="4"/>
  <c r="AO18" i="4" s="1"/>
  <c r="AH43" i="4"/>
  <c r="W43" i="4"/>
  <c r="AR16" i="4"/>
  <c r="AO16" i="4" s="1"/>
  <c r="AI43" i="4"/>
  <c r="AL43" i="4"/>
  <c r="AN43" i="4"/>
  <c r="AQ47" i="4"/>
  <c r="AB43" i="4"/>
  <c r="AE43" i="4"/>
  <c r="AC43" i="4"/>
  <c r="AM43" i="4"/>
  <c r="AH47" i="4"/>
  <c r="AL47" i="4"/>
  <c r="AF49" i="4"/>
  <c r="AJ49" i="4"/>
  <c r="AN49" i="4"/>
  <c r="AQ39" i="4"/>
  <c r="AJ43" i="4"/>
  <c r="Y43" i="4"/>
  <c r="AR42" i="4"/>
  <c r="W48" i="4"/>
  <c r="AG48" i="4"/>
  <c r="AM8" i="4"/>
  <c r="AR8" i="4" s="1"/>
  <c r="AO8" i="4" s="1"/>
  <c r="I334" i="1" s="1"/>
  <c r="AE48" i="4"/>
  <c r="AA48" i="4"/>
  <c r="AR48" i="4"/>
  <c r="AB48" i="4"/>
  <c r="AM48" i="4"/>
  <c r="AI48" i="4"/>
  <c r="AN48" i="4"/>
  <c r="AQ48" i="4"/>
  <c r="AJ48" i="4"/>
  <c r="X48" i="4"/>
  <c r="AN40" i="4"/>
  <c r="AC48" i="4"/>
  <c r="AF48" i="4"/>
  <c r="AQ44" i="4"/>
  <c r="AR24" i="4"/>
  <c r="AO24" i="4" s="1"/>
  <c r="I2404" i="1" s="1"/>
  <c r="AK48" i="4"/>
  <c r="Y48" i="4"/>
  <c r="AR40" i="4"/>
  <c r="AD48" i="4"/>
  <c r="Z48" i="4"/>
  <c r="AQ40" i="4"/>
  <c r="AN47" i="4"/>
  <c r="AR43" i="4"/>
  <c r="AQ43" i="4"/>
  <c r="AR49" i="4"/>
  <c r="AQ49" i="4"/>
  <c r="AR10" i="4"/>
  <c r="AO10" i="4" s="1"/>
  <c r="I784" i="1" s="1"/>
  <c r="AR23" i="4"/>
  <c r="AO23" i="4" s="1"/>
  <c r="I1144" i="1" s="1"/>
  <c r="AR17" i="4"/>
  <c r="AO17" i="4" s="1"/>
  <c r="I1234" i="1" s="1"/>
  <c r="AR7" i="4"/>
  <c r="AO7" i="4" s="1"/>
  <c r="I2044" i="1" s="1"/>
  <c r="AR14" i="4"/>
  <c r="AO14" i="4" s="1"/>
  <c r="AR11" i="4"/>
  <c r="AO11" i="4" s="1"/>
  <c r="AR33" i="4"/>
  <c r="AO33" i="4" s="1"/>
  <c r="I1954" i="1" l="1"/>
  <c r="I2584" i="1"/>
  <c r="I2314" i="1"/>
  <c r="AR34" i="4"/>
  <c r="AO34" i="4" s="1"/>
  <c r="I1864" i="1" s="1"/>
  <c r="AR27" i="4"/>
  <c r="AO27" i="4" s="1"/>
  <c r="I2134" i="1" s="1"/>
  <c r="AR15" i="4"/>
  <c r="AO15" i="4" s="1"/>
  <c r="I1684" i="1" s="1"/>
  <c r="I2494" i="1"/>
  <c r="I604" i="1"/>
  <c r="I2674" i="1"/>
  <c r="I2764" i="1"/>
  <c r="I1594" i="1"/>
  <c r="I874" i="1"/>
  <c r="I964" i="1"/>
  <c r="AR20" i="4"/>
  <c r="AO20" i="4" s="1"/>
  <c r="I1054" i="1" s="1"/>
  <c r="AR38" i="4"/>
  <c r="AO38" i="4" s="1"/>
  <c r="I1504" i="1" s="1"/>
  <c r="AR9" i="4"/>
  <c r="AO9" i="4" s="1"/>
  <c r="I1414" i="1" s="1"/>
  <c r="AR25" i="4"/>
  <c r="AO25" i="4" s="1"/>
  <c r="I2224" i="1" s="1"/>
  <c r="AR30" i="4"/>
  <c r="AO30" i="4" s="1"/>
  <c r="I1774" i="1" s="1"/>
  <c r="AR31" i="4"/>
  <c r="AO31" i="4" s="1"/>
  <c r="AR37" i="4"/>
  <c r="AO37" i="4" s="1"/>
  <c r="I2854" i="1" s="1"/>
  <c r="I244" i="1"/>
  <c r="I64" i="1"/>
  <c r="I2944" i="1" l="1"/>
  <c r="I694" i="1"/>
  <c r="I424" i="1"/>
</calcChain>
</file>

<file path=xl/sharedStrings.xml><?xml version="1.0" encoding="utf-8"?>
<sst xmlns="http://schemas.openxmlformats.org/spreadsheetml/2006/main" count="6312" uniqueCount="530">
  <si>
    <t>Área Curricular</t>
  </si>
  <si>
    <t>Competencia</t>
  </si>
  <si>
    <t>Calif. Área</t>
  </si>
  <si>
    <t>Conclusión descriptiva por área</t>
  </si>
  <si>
    <t>Desarrollo personal, ciudadanía y cívica</t>
  </si>
  <si>
    <t>Ciencias Sociales</t>
  </si>
  <si>
    <t>Educación Física</t>
  </si>
  <si>
    <t>Arte y Cultura</t>
  </si>
  <si>
    <t>Matemática</t>
  </si>
  <si>
    <t>Explica el mundo natural y artificial en base a conocimientos sobre los seres vivos, materia y energía, biodiversidad, tierra y universo.</t>
  </si>
  <si>
    <t>Ciencia y Tecnología</t>
  </si>
  <si>
    <t>Educación Religiosa</t>
  </si>
  <si>
    <t>Educación para el Trabajo</t>
  </si>
  <si>
    <t>Taller 1</t>
  </si>
  <si>
    <t>Competencias transversales</t>
  </si>
  <si>
    <t>Gestiona su aprendizaje de manera autónoma</t>
  </si>
  <si>
    <t>Se desenvuelve en los entornos virtuales generados por las TIC</t>
  </si>
  <si>
    <t>Conclusión descritiva</t>
  </si>
  <si>
    <t>APELLIDOS Y NOMBRES</t>
  </si>
  <si>
    <t>N°</t>
  </si>
  <si>
    <t>C1</t>
  </si>
  <si>
    <t>C2</t>
  </si>
  <si>
    <t>C3</t>
  </si>
  <si>
    <t>C4</t>
  </si>
  <si>
    <t>Construye su identidad.</t>
  </si>
  <si>
    <t>Convive y participa democráticamente en la búsqueda del bien común.</t>
  </si>
  <si>
    <t>Resuelve problemas de cantidad.</t>
  </si>
  <si>
    <t>Resuelve problemas de regularidad, equivalencia y cambio.</t>
  </si>
  <si>
    <t>Resuelve problemas de forma, movimiento y localización.</t>
  </si>
  <si>
    <t>Resuelve problemas de gestión de datos e incertidumbre.</t>
  </si>
  <si>
    <t>Se comunica oralmente en inglés como lengua extranjera.</t>
  </si>
  <si>
    <t>Lee diversos tipos de textos en inglés como lengua extranjera.</t>
  </si>
  <si>
    <t>Escribe diversos tipos de textos en inglés como lengua extranjera.</t>
  </si>
  <si>
    <t>Crea proyectos desde los lenguajes artísticos.</t>
  </si>
  <si>
    <t>Aprecia de manera crítica manifestaciones artístico-culturales.</t>
  </si>
  <si>
    <t>Construye interpretaciones históricas.</t>
  </si>
  <si>
    <t>Gestiona responsablemente el espacio y el ambiente.</t>
  </si>
  <si>
    <t>Gestiona responsablemente los recursos economicos.</t>
  </si>
  <si>
    <t>Asume una vida saludable.</t>
  </si>
  <si>
    <t>Interactúa a través de sus habilidades socio motriz.</t>
  </si>
  <si>
    <t>Construye su identidad como persona humana, amada por Dios, digna, libre y trascendente.</t>
  </si>
  <si>
    <t>Asume la experiencia del encuentro personal y comunitario con Dios.</t>
  </si>
  <si>
    <t>Indaga mediante métodos científicos para construir sus conocimientos.</t>
  </si>
  <si>
    <t>Diseña y construye soluciones tecnológicas para resolver problemas de su entorno.</t>
  </si>
  <si>
    <t>Gestiona proyectos de emprendimiento económico o social.</t>
  </si>
  <si>
    <t>DRE:</t>
  </si>
  <si>
    <t>Institución Educativa:</t>
  </si>
  <si>
    <t>UGEL:</t>
  </si>
  <si>
    <t>Apurímac</t>
  </si>
  <si>
    <t>Código Modular:</t>
  </si>
  <si>
    <t>Sección:</t>
  </si>
  <si>
    <t>Cotabambas</t>
  </si>
  <si>
    <t>Se desenvuelve de manera autónoma a través de su motricidad.</t>
  </si>
  <si>
    <t>Calificativo</t>
  </si>
  <si>
    <t>COMPORTAMIENTO:</t>
  </si>
  <si>
    <t>Período</t>
  </si>
  <si>
    <t>Calificación</t>
  </si>
  <si>
    <t>Conclusión descriptiva por período</t>
  </si>
  <si>
    <t>Apellidos y nombres del Estudiante:</t>
  </si>
  <si>
    <t>Código de estudiante/DNI:</t>
  </si>
  <si>
    <t>Grado:</t>
  </si>
  <si>
    <t>RESUMEN ANUAL</t>
  </si>
  <si>
    <t>PROM. FINAL</t>
  </si>
  <si>
    <t>ABOLLANEDA RIVERA, Leomar</t>
  </si>
  <si>
    <t>ALCARRAZ PEREZ, Fransy Danai</t>
  </si>
  <si>
    <t>ANDIA NAVARRO, Angie Claribel</t>
  </si>
  <si>
    <t>BENAVENTE DIAZ, Hipollytte Brandon</t>
  </si>
  <si>
    <t>BORDA ROMERO, Milagros</t>
  </si>
  <si>
    <t>CAÑARI CCORIMANYA, Yanell Ariana</t>
  </si>
  <si>
    <t>CAÑARI HUAMAN, Illari Tuire</t>
  </si>
  <si>
    <t>CARRASCO GUTIERREZ, Lukas Adriano</t>
  </si>
  <si>
    <t>CCORISAPRA LOPEZ, Gabriel</t>
  </si>
  <si>
    <t>CHAMPI LIZARME, Eimi</t>
  </si>
  <si>
    <t>DEL POZO VILLANO, Victor Benito</t>
  </si>
  <si>
    <t>DIAZ RIVAS, Andrea Paola</t>
  </si>
  <si>
    <t>ESPINOZA FRANCO, Flor Thalia</t>
  </si>
  <si>
    <t>FRANCO MITMA, Mayte Araceli</t>
  </si>
  <si>
    <t>GALINDO SANCHEZ, Jose Luis</t>
  </si>
  <si>
    <t>GODOY ORTEGA, Isaac Alain</t>
  </si>
  <si>
    <t>GONZALES CAMPOS, Adriano Elliam</t>
  </si>
  <si>
    <t>GUTIERREZ AYVAR, Jorge Alex</t>
  </si>
  <si>
    <t>LLOCCLLA QUISPE, Jimena Margoth</t>
  </si>
  <si>
    <t>MEDINA CAMPOS, Sumaizhi Libertad</t>
  </si>
  <si>
    <t>MITMA AREVALO, Mildred Esli</t>
  </si>
  <si>
    <t>NOLASCO SANCHEZ, Rogelio</t>
  </si>
  <si>
    <t>ORTIZ PEÑALOZA, Anghelina Brigitte</t>
  </si>
  <si>
    <t>OSCCO ATAO, Antony</t>
  </si>
  <si>
    <t>PAREDES VELASQUE, Angel Andre</t>
  </si>
  <si>
    <t>PAREDES YACO, Jhael Alejandro</t>
  </si>
  <si>
    <t>PEDRAZA PORRAS, Milagros</t>
  </si>
  <si>
    <t>RIVERA PACHECO, Milene Octalis</t>
  </si>
  <si>
    <t>ROJAS CARRILLO, Jhon Marcelino</t>
  </si>
  <si>
    <t>ROSALES PUMAPILLO, Harasely Milagros</t>
  </si>
  <si>
    <t>TAIRO TAPIA, Erwin Amstron</t>
  </si>
  <si>
    <t>VERA VIGURIA, Sebastian Adriano</t>
  </si>
  <si>
    <t>ZUÑIGA CCORISAPRA, Milagros</t>
  </si>
  <si>
    <t>INFORME DE PROGRESO DEL APRENDIZAJE DEL ESTUDIANTE - 2019</t>
  </si>
  <si>
    <t>AÑO:</t>
  </si>
  <si>
    <t>IE:</t>
  </si>
  <si>
    <t>CM:</t>
  </si>
  <si>
    <t>Nivel:</t>
  </si>
  <si>
    <t>Sección</t>
  </si>
  <si>
    <t>A</t>
  </si>
  <si>
    <t>U</t>
  </si>
  <si>
    <t>B</t>
  </si>
  <si>
    <t>C</t>
  </si>
  <si>
    <t>D</t>
  </si>
  <si>
    <t>E</t>
  </si>
  <si>
    <t>F</t>
  </si>
  <si>
    <t>G</t>
  </si>
  <si>
    <t>H</t>
  </si>
  <si>
    <t>I</t>
  </si>
  <si>
    <t>Abancay</t>
  </si>
  <si>
    <t>Andahuaylas</t>
  </si>
  <si>
    <t>Antabamba</t>
  </si>
  <si>
    <t>Aymaraes</t>
  </si>
  <si>
    <t>Chincheros</t>
  </si>
  <si>
    <t>Grau</t>
  </si>
  <si>
    <t>Huancarama</t>
  </si>
  <si>
    <t>Primaria</t>
  </si>
  <si>
    <t>Secundaria</t>
  </si>
  <si>
    <t>Evaluados:</t>
  </si>
  <si>
    <t>Aprobados:</t>
  </si>
  <si>
    <t>f</t>
  </si>
  <si>
    <t>%</t>
  </si>
  <si>
    <t>14 - 17</t>
  </si>
  <si>
    <t>11 - 13</t>
  </si>
  <si>
    <t>00 - 10</t>
  </si>
  <si>
    <t>No evaluados:</t>
  </si>
  <si>
    <t>18  - 20</t>
  </si>
  <si>
    <t>Resumen de Área</t>
  </si>
  <si>
    <t>Desprobados:</t>
  </si>
  <si>
    <t>Matrículados:</t>
  </si>
  <si>
    <t>Estadística anual</t>
  </si>
  <si>
    <t>Promedio mayor:</t>
  </si>
  <si>
    <t>PROMEDIO DE LA SECCIÓN:</t>
  </si>
  <si>
    <t>Promedio menor:</t>
  </si>
  <si>
    <t>LISTA DE ESTUDIANTES</t>
  </si>
  <si>
    <t>CÓDIGO</t>
  </si>
  <si>
    <t>Calficativo por período</t>
  </si>
  <si>
    <t>Competencia 1</t>
  </si>
  <si>
    <t>Competencia 2</t>
  </si>
  <si>
    <t>Director(a)</t>
  </si>
  <si>
    <t>Docente/Tutor(a)</t>
  </si>
  <si>
    <t>N° Estudiantes:</t>
  </si>
  <si>
    <t>Comportamiento</t>
  </si>
  <si>
    <t>AD</t>
  </si>
  <si>
    <t>Período 2</t>
  </si>
  <si>
    <t>Período 3</t>
  </si>
  <si>
    <t>Período 4</t>
  </si>
  <si>
    <t>Inglés</t>
  </si>
  <si>
    <t>Comunicación</t>
  </si>
  <si>
    <t>Anual</t>
  </si>
  <si>
    <t>ÁREA A CARGO</t>
  </si>
  <si>
    <t>Área a cargo:</t>
  </si>
  <si>
    <t>Situación Final:</t>
  </si>
  <si>
    <t>NOTA SUBSANACIÓN</t>
  </si>
  <si>
    <t>NP</t>
  </si>
  <si>
    <t>17-2°-MATE</t>
  </si>
  <si>
    <t>POSICIÓN</t>
  </si>
  <si>
    <t>MATE</t>
  </si>
  <si>
    <t>COM</t>
  </si>
  <si>
    <t>INGLÉS</t>
  </si>
  <si>
    <t>ARTE Y CULTURA</t>
  </si>
  <si>
    <t>CCSS</t>
  </si>
  <si>
    <t>DPCC</t>
  </si>
  <si>
    <t>ED. FÍSICA</t>
  </si>
  <si>
    <t>ED. RELIGIOSA</t>
  </si>
  <si>
    <t>CyT</t>
  </si>
  <si>
    <t>EPT</t>
  </si>
  <si>
    <t>AUTONOMÍA</t>
  </si>
  <si>
    <t>TIC</t>
  </si>
  <si>
    <t>COMP.</t>
  </si>
  <si>
    <t>ÁREAS CURRICULARES</t>
  </si>
  <si>
    <t>TRANV.</t>
  </si>
  <si>
    <t>N° ÁREAS DESAP.</t>
  </si>
  <si>
    <t>PERIODO 1</t>
  </si>
  <si>
    <t>PERIODO 2</t>
  </si>
  <si>
    <t>PERIODO 3</t>
  </si>
  <si>
    <t>PERIODO 4</t>
  </si>
  <si>
    <t>Prom. 1</t>
  </si>
  <si>
    <t>Prom. 2</t>
  </si>
  <si>
    <t>Prom. 3</t>
  </si>
  <si>
    <t>Prom. 4</t>
  </si>
  <si>
    <t>Perodo 2</t>
  </si>
  <si>
    <t>Desarrollo Personal, Ciudadanía y Cívica</t>
  </si>
  <si>
    <t>Bimestre</t>
  </si>
  <si>
    <t>Trimestre</t>
  </si>
  <si>
    <t>Calif. de periodo de área</t>
  </si>
  <si>
    <t>Escribe diversos tipos de textos en su lengua materna.</t>
  </si>
  <si>
    <t>Lee diversos tipos de textos en su lengua materna.</t>
  </si>
  <si>
    <t>Se comunica oralmente en su lengua materna.</t>
  </si>
  <si>
    <t>Resumen de asistencia del estudiante:</t>
  </si>
  <si>
    <t>Inasistencias</t>
  </si>
  <si>
    <t>Tardanzas</t>
  </si>
  <si>
    <t>Justificadas</t>
  </si>
  <si>
    <t>Injustificadas</t>
  </si>
  <si>
    <t>Total</t>
  </si>
  <si>
    <t>EXO</t>
  </si>
  <si>
    <t>Exo</t>
  </si>
  <si>
    <t>N° Áreas</t>
  </si>
  <si>
    <t>PROMEDIO</t>
  </si>
  <si>
    <t>AUXILIAR</t>
  </si>
  <si>
    <t>Ed. Física</t>
  </si>
  <si>
    <t>Ed. Religiosa</t>
  </si>
  <si>
    <t>PJE. TOTAL*</t>
  </si>
  <si>
    <t>TRANSV.</t>
  </si>
  <si>
    <t>Autonomía</t>
  </si>
  <si>
    <t>Orden de méritos</t>
  </si>
  <si>
    <t>N° Áreas Desap.</t>
  </si>
  <si>
    <t>II</t>
  </si>
  <si>
    <t>III</t>
  </si>
  <si>
    <t>SITUACIÓN FINAL</t>
  </si>
  <si>
    <t>NOTA ÁREA SUBSANACIÓN</t>
  </si>
  <si>
    <t>16-1°-CTA</t>
  </si>
  <si>
    <t>RANKING ANUAL Y POR BIMESTRES/TRIMESTRES</t>
  </si>
  <si>
    <t>Perodo 1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</si>
  <si>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: Competencia</t>
    </r>
  </si>
  <si>
    <t>DATOS GENERALES - 2019</t>
  </si>
  <si>
    <r>
      <rPr>
        <b/>
        <i/>
        <sz val="11"/>
        <color rgb="FFFF0000"/>
        <rFont val="Calibri"/>
        <family val="2"/>
      </rPr>
      <t>←</t>
    </r>
    <r>
      <rPr>
        <b/>
        <i/>
        <sz val="11"/>
        <color theme="1"/>
        <rFont val="Calibri"/>
        <family val="2"/>
      </rPr>
      <t>Escribir "</t>
    </r>
    <r>
      <rPr>
        <b/>
        <i/>
        <sz val="11"/>
        <color rgb="FFFF0000"/>
        <rFont val="Calibri"/>
        <family val="2"/>
      </rPr>
      <t>Exo</t>
    </r>
    <r>
      <rPr>
        <b/>
        <i/>
        <sz val="11"/>
        <color theme="1"/>
        <rFont val="Calibri"/>
        <family val="2"/>
      </rPr>
      <t>" en caso el estudiante se encuentra exonerado en religión</t>
    </r>
  </si>
  <si>
    <t>↓</t>
  </si>
  <si>
    <t>Año-grado-área</t>
  </si>
  <si>
    <t>"NP" si el estudiante no se presentó</t>
  </si>
  <si>
    <t>DIRECCIÓN REGIONAL DE EDUCACIÓN DE APURÍMAC - DIRECCIÓN DE GESTIÓN PEDAGÓGICA</t>
  </si>
  <si>
    <t>Código modular</t>
  </si>
  <si>
    <t>Nombre de IE</t>
  </si>
  <si>
    <t>Nivel / Modalidad</t>
  </si>
  <si>
    <t>Gestión / Dependencia</t>
  </si>
  <si>
    <t>Nombre de la DRE o UGEL que supervisa la I.E.</t>
  </si>
  <si>
    <t>LAS MERCEDES</t>
  </si>
  <si>
    <t>Pública - Sector Educación</t>
  </si>
  <si>
    <t>UGEL Abancay</t>
  </si>
  <si>
    <t>JUAN PABLO II</t>
  </si>
  <si>
    <t>Privada - Particular</t>
  </si>
  <si>
    <t>LA VICTORIA</t>
  </si>
  <si>
    <t>SANTA ROSA</t>
  </si>
  <si>
    <t>MIGUEL GRAU</t>
  </si>
  <si>
    <t>LA SALLE</t>
  </si>
  <si>
    <t>NUESTRA SEÑORA DEL ROSARIO</t>
  </si>
  <si>
    <t>INDUSTRIAL</t>
  </si>
  <si>
    <t>VILLA GLORIA</t>
  </si>
  <si>
    <t>CESAR ABRAHAM VALLEJO</t>
  </si>
  <si>
    <t>AURORA INES TEJADA</t>
  </si>
  <si>
    <t>AMERICA</t>
  </si>
  <si>
    <t>PEDRO KALBERMATTER</t>
  </si>
  <si>
    <t>INDIVISA MANENT DE LA SALLE</t>
  </si>
  <si>
    <t>ESTHER ROBERTI GAMERO</t>
  </si>
  <si>
    <t>MUTTER IRENE AMEND</t>
  </si>
  <si>
    <t>SOR ANA DE LOS ANGELES</t>
  </si>
  <si>
    <t>FRAY ARMANDO BONIFAZ F.</t>
  </si>
  <si>
    <t>JESUS DE LAS AMERICAS</t>
  </si>
  <si>
    <t>SAN FRANCISCO SOLANO</t>
  </si>
  <si>
    <t>FRANCISCO BOLOGNESI</t>
  </si>
  <si>
    <t>ADUNI</t>
  </si>
  <si>
    <t>NUESTRA SEÑORA DE FATIMA</t>
  </si>
  <si>
    <t>SANTO TOMAS DE AQUINO</t>
  </si>
  <si>
    <t>JOSE MARIA ARGUEDAS</t>
  </si>
  <si>
    <t>EL CARMELO</t>
  </si>
  <si>
    <t>LAURA DE SANTA CATALINA</t>
  </si>
  <si>
    <t>QUISAPATA</t>
  </si>
  <si>
    <t>NEWTON</t>
  </si>
  <si>
    <t>PITAGORAS</t>
  </si>
  <si>
    <t>MATRIX</t>
  </si>
  <si>
    <t>AMAUTA</t>
  </si>
  <si>
    <t>VERITAS IUSTITIA DIVINA PROVIDENCIA</t>
  </si>
  <si>
    <t>PEDRO PAULET</t>
  </si>
  <si>
    <t>VICTOR RAUL HAYA DE LA TORRE</t>
  </si>
  <si>
    <t>54027 DANIEL DEL PINO MUÑOZ</t>
  </si>
  <si>
    <t>OCOBAMBA</t>
  </si>
  <si>
    <t>LUIS FERNANDO BUENO QUINO</t>
  </si>
  <si>
    <t>JOSE CARLOS MARIATEGUI</t>
  </si>
  <si>
    <t>VICTOR ACOSTA RIOS</t>
  </si>
  <si>
    <t>INMACULADA</t>
  </si>
  <si>
    <t>TRANCAPATA</t>
  </si>
  <si>
    <t>ANTONIO OCAMPO</t>
  </si>
  <si>
    <t>SAYWITE</t>
  </si>
  <si>
    <t>MARIO VARGAS LLOSA</t>
  </si>
  <si>
    <t>MISIONERA DE LA RESURRECCION</t>
  </si>
  <si>
    <t>EDGAR SEGOVIA CAMPANA</t>
  </si>
  <si>
    <t>CCOLLPA</t>
  </si>
  <si>
    <t>JESUS EL BUEN PASTOR</t>
  </si>
  <si>
    <t>RAMON CASTILLA</t>
  </si>
  <si>
    <t>DIOSPI SUYANA</t>
  </si>
  <si>
    <t>LUIS DE LA PUENTE UCEDA</t>
  </si>
  <si>
    <t>IGNACIO BEDIA GUILLEN</t>
  </si>
  <si>
    <t>GUILLERMO VILADEGUT FERRUFINO</t>
  </si>
  <si>
    <t>CAYPE</t>
  </si>
  <si>
    <t>SAN FRANCISCO</t>
  </si>
  <si>
    <t>ANTONIO JOSE DE SUCRE</t>
  </si>
  <si>
    <t>COTARMA</t>
  </si>
  <si>
    <t>ALCIDES ACUÑA ARIAS</t>
  </si>
  <si>
    <t>CACHORA</t>
  </si>
  <si>
    <t>OSCAR BLANCO GALDOS</t>
  </si>
  <si>
    <t>MICAELA BASTIDAS PUYUCAHUA</t>
  </si>
  <si>
    <t>EDGAR VALER PINTO</t>
  </si>
  <si>
    <t>TARPURISUNCHIS</t>
  </si>
  <si>
    <t>BELEN DE OSMA Y PARDO</t>
  </si>
  <si>
    <t>UGEL Andahuaylas</t>
  </si>
  <si>
    <t>JUAN ESPINOZA MEDRANO</t>
  </si>
  <si>
    <t>MANUEL VIVANCO ALTAMIRANO</t>
  </si>
  <si>
    <t>FEDERICO VILLARREAL</t>
  </si>
  <si>
    <t>BELEN</t>
  </si>
  <si>
    <t>HORACIO ZEVALLOS GAMES</t>
  </si>
  <si>
    <t>TRILCE</t>
  </si>
  <si>
    <t>PITAGORAS NIVEL A</t>
  </si>
  <si>
    <t>JESUS NAZARENO</t>
  </si>
  <si>
    <t>HORIZONTE DEL SABER</t>
  </si>
  <si>
    <t>MANUEL GONZALES PRADA</t>
  </si>
  <si>
    <t>DIVINO MAESTRO</t>
  </si>
  <si>
    <t>ADUNI MAS SAC</t>
  </si>
  <si>
    <t>COLEGIO MILITAR ANCCOHUAYLLO</t>
  </si>
  <si>
    <t>Pública - Otro Sector Público</t>
  </si>
  <si>
    <t>DAVID SAMANEZ OCAMPO</t>
  </si>
  <si>
    <t>TAPAYA</t>
  </si>
  <si>
    <t>SAN FRANCISCO DE ASIS</t>
  </si>
  <si>
    <t>FERNANDO BELAUNDE TERRY</t>
  </si>
  <si>
    <t>SEÑOR DE HUANCA</t>
  </si>
  <si>
    <t>DANIEL ALCIDES CARRION</t>
  </si>
  <si>
    <t>TUPAC AMARU II</t>
  </si>
  <si>
    <t>ENRIQUE MARTINELLY TIZON</t>
  </si>
  <si>
    <t>SANTIAGO DE YAURECC</t>
  </si>
  <si>
    <t>LUIS BUENO QUINO</t>
  </si>
  <si>
    <t>UGEL Huancarama</t>
  </si>
  <si>
    <t>MARIA PARADO DE BELLIDO</t>
  </si>
  <si>
    <t>CRFA HATUN CHASKA</t>
  </si>
  <si>
    <t>Pública - En convenio</t>
  </si>
  <si>
    <t>JUAN ANTONIO TRELLES</t>
  </si>
  <si>
    <t>FRANCISCO BOLOGNESI CERVANTES</t>
  </si>
  <si>
    <t>JOSE ABELARDO QUIÑONEZ GONZALES</t>
  </si>
  <si>
    <t>LAMBRASPATA</t>
  </si>
  <si>
    <t>SAN GABRIEL</t>
  </si>
  <si>
    <t>DOS DE MAYO</t>
  </si>
  <si>
    <t>NUESTRA SEÑORA DE ASUNCION</t>
  </si>
  <si>
    <t>ROBERTO ZEVALLOS CORDOVA</t>
  </si>
  <si>
    <t>ANTONIO RAIMONDI</t>
  </si>
  <si>
    <t>LIBERTAD AMERICANA</t>
  </si>
  <si>
    <t>JUAN VELASCO ALVARADO</t>
  </si>
  <si>
    <t>LOS CHANKAS DE QUILLABAMBA</t>
  </si>
  <si>
    <t>INCA GARCILASO DE LA VEGA</t>
  </si>
  <si>
    <t>ROMULO PEDRAZA PACHECO</t>
  </si>
  <si>
    <t>RICARDO PALMA</t>
  </si>
  <si>
    <t>HEROES DE LA PAZ</t>
  </si>
  <si>
    <t>JOSE OLAYA BALANDRA</t>
  </si>
  <si>
    <t>LUZ DIVINA DE LOS ANDES</t>
  </si>
  <si>
    <t>MIGUEL GRAU SEMINARIO</t>
  </si>
  <si>
    <t>CPED - 54144</t>
  </si>
  <si>
    <t>JOSE MANUEL OCAMPO</t>
  </si>
  <si>
    <t>CIRO ALEGRIA BAZAN</t>
  </si>
  <si>
    <t>ANDRES AVELINO CACERES DORREGARAY</t>
  </si>
  <si>
    <t>JUAN PABLO VIZCARDO Y GUZMAN</t>
  </si>
  <si>
    <t>VIRGEN DE LAS MERCEDES</t>
  </si>
  <si>
    <t>JAVIER HERAUD</t>
  </si>
  <si>
    <t>PACHACUTEC</t>
  </si>
  <si>
    <t>SAN JUAN DE CULA</t>
  </si>
  <si>
    <t>LEONCIO PRADO</t>
  </si>
  <si>
    <t>VIRGEN DEL CARMEN</t>
  </si>
  <si>
    <t>AGROPECUARIO N 8</t>
  </si>
  <si>
    <t>SEÑOR DE LOS MILAGROS</t>
  </si>
  <si>
    <t>SAN MARTIN DE PORRES</t>
  </si>
  <si>
    <t>WARMA KUYAY</t>
  </si>
  <si>
    <t>JOSE FAUSTINO SANCHEZ CARRION</t>
  </si>
  <si>
    <t>PEDRO VILLENA HIDALGO</t>
  </si>
  <si>
    <t>MARIANO MELGAR VALDIVIESO</t>
  </si>
  <si>
    <t>GUILLERMO PINTO ISMODES</t>
  </si>
  <si>
    <t>SERAPIO PALOMINO CACERES</t>
  </si>
  <si>
    <t>ERNESTO GUEVARA LA SERNA</t>
  </si>
  <si>
    <t>UNION PACIFICO DEL SUR</t>
  </si>
  <si>
    <t>GREGORIO MARTINELLY</t>
  </si>
  <si>
    <t>PROCERES INDEPENDENCIA AMERICANA</t>
  </si>
  <si>
    <t>TALAVERA LA REYNA</t>
  </si>
  <si>
    <t>HERALDOS CHANKAS</t>
  </si>
  <si>
    <t>RUFINO COLADO FERNANDEZ</t>
  </si>
  <si>
    <t>CPED - 54536</t>
  </si>
  <si>
    <t>JOSE GALVEZ EGUSQUIZA</t>
  </si>
  <si>
    <t>JORGE BASADRE GRHOMAN</t>
  </si>
  <si>
    <t>JUAN ANTONIO LIGARDA PINEDA</t>
  </si>
  <si>
    <t>CESAR VALLEJO MENDOZA</t>
  </si>
  <si>
    <t>MIGUEL ARESTEGUI MORAS</t>
  </si>
  <si>
    <t>HILARIO QUISPE URBANO</t>
  </si>
  <si>
    <t>MIGUEL GRAU DE SAN JUAN DE OCCOLLO</t>
  </si>
  <si>
    <t>JOSE ABELARDO QUIÑONES</t>
  </si>
  <si>
    <t>JOSE ANTONIO ENCINAS</t>
  </si>
  <si>
    <t>UGEL Antabamba</t>
  </si>
  <si>
    <t>GIRALDO CONTRERAS TRUJILLO</t>
  </si>
  <si>
    <t>OCTAVIO CASAVERDE MARIN</t>
  </si>
  <si>
    <t>JUAN DE ESPINOZA MEDRANO EL LUNAREJO</t>
  </si>
  <si>
    <t>UGEL Grau</t>
  </si>
  <si>
    <t>SAN JUAN BAUTISTA DE LA SALLE</t>
  </si>
  <si>
    <t>ANTONIO RAYMONDI</t>
  </si>
  <si>
    <t>CESAR ABRAHAM VALLEJO MENDOZA</t>
  </si>
  <si>
    <t>LIBERTADORES DE AMERICA</t>
  </si>
  <si>
    <t>UGEL Aymaraes</t>
  </si>
  <si>
    <t>MARIA AUXILIADORA</t>
  </si>
  <si>
    <t>COAR APURIMAC</t>
  </si>
  <si>
    <t>HORACIO ZEVALLOS GAMEZ</t>
  </si>
  <si>
    <t>LOS AMAUTAS</t>
  </si>
  <si>
    <t>CIENCIAS</t>
  </si>
  <si>
    <t>PAMPALLACTA</t>
  </si>
  <si>
    <t>WALTER PEÑALOZA</t>
  </si>
  <si>
    <t>SANTA CATALINA</t>
  </si>
  <si>
    <t>APU SUPARAURA</t>
  </si>
  <si>
    <t>SAN PABLO</t>
  </si>
  <si>
    <t>JOSE MARIA ARGUEDAS - COTARUSI</t>
  </si>
  <si>
    <t>ANDRES AVELINO CACERES</t>
  </si>
  <si>
    <t>MOSOQ ILLARYQ</t>
  </si>
  <si>
    <t>QUILCACCASSA</t>
  </si>
  <si>
    <t>FEDERICO KAUFFMANN DOIG</t>
  </si>
  <si>
    <t>SEÑOR DE ANIMAS</t>
  </si>
  <si>
    <t>JAVIER HERAUD PEREZ</t>
  </si>
  <si>
    <t>DANIEL ESTRADA PEREZ</t>
  </si>
  <si>
    <t>JORGE BASADRE GROHMAN</t>
  </si>
  <si>
    <t>SIMON BOLIVAR</t>
  </si>
  <si>
    <t>SAN JUAN BAUTISTA</t>
  </si>
  <si>
    <t>ALBERT EINSTEIN</t>
  </si>
  <si>
    <t>ANTONIO BRACK EGG</t>
  </si>
  <si>
    <t>BENJAMIN HERENCIA Z.</t>
  </si>
  <si>
    <t>SAN JERONIMO</t>
  </si>
  <si>
    <t>MARISCAL ANDRES AVELINO CACERES MONROGARAY</t>
  </si>
  <si>
    <t>UGEL Cotabambas</t>
  </si>
  <si>
    <t>ERASMO DELGADO VIVANCO</t>
  </si>
  <si>
    <t>OCRABAMBA</t>
  </si>
  <si>
    <t>OCCACCAHUA</t>
  </si>
  <si>
    <t>CHOQQUECCA</t>
  </si>
  <si>
    <t>501208 APLICACION</t>
  </si>
  <si>
    <t>PUMAMARCA</t>
  </si>
  <si>
    <t>CCASACANCHA</t>
  </si>
  <si>
    <t>50627 DE SAN FRANCISCO DE ASIS</t>
  </si>
  <si>
    <t>51064</t>
  </si>
  <si>
    <t>SAN ANTONIO DE PADUA</t>
  </si>
  <si>
    <t>MANUEL EUFRACIO ALVAREZ DURAND</t>
  </si>
  <si>
    <t>CEMA COLCA</t>
  </si>
  <si>
    <t>SANTA RITA</t>
  </si>
  <si>
    <t>CCOCHAPATA</t>
  </si>
  <si>
    <t>SAN JUAN</t>
  </si>
  <si>
    <t>103 INA ANTONIO RAYMONDI</t>
  </si>
  <si>
    <t>CEMA ÑAHUINLLA</t>
  </si>
  <si>
    <t>50642 INMACULADA CONCEPCION</t>
  </si>
  <si>
    <t>50698 HUANCUIRE</t>
  </si>
  <si>
    <t>50700 YADQUIRI</t>
  </si>
  <si>
    <t>CESAR VALLEJO</t>
  </si>
  <si>
    <t>VIRGEN DE CHAPI</t>
  </si>
  <si>
    <t>NUESTRA SEÑORA DEL CARMEN</t>
  </si>
  <si>
    <t>SAN JUAN DE LLAC-HUA</t>
  </si>
  <si>
    <t>CRFA VIRGEN DE ROSARIO</t>
  </si>
  <si>
    <t>SAN JOSE</t>
  </si>
  <si>
    <t>50634 JOSE MARIA ARGUEDAS</t>
  </si>
  <si>
    <t>HUANCA UMUYTO</t>
  </si>
  <si>
    <t>CRFA 501150 TUPAC AMARU II</t>
  </si>
  <si>
    <t>CCOCHA</t>
  </si>
  <si>
    <t>CEMA MARA</t>
  </si>
  <si>
    <t>APUMARCA</t>
  </si>
  <si>
    <t>CRFA QOLLANA</t>
  </si>
  <si>
    <t>YURICANCHA</t>
  </si>
  <si>
    <t>PATABAMBA</t>
  </si>
  <si>
    <t>CCAPACCASA</t>
  </si>
  <si>
    <t>GRAN AMAUTA</t>
  </si>
  <si>
    <t>CEMA TAMBULLA</t>
  </si>
  <si>
    <t>FUERABAMBA</t>
  </si>
  <si>
    <t>CRFA SAN PEDRO DE PATARIO</t>
  </si>
  <si>
    <t>CHILA</t>
  </si>
  <si>
    <t>QUEUÑA</t>
  </si>
  <si>
    <t>WICHAYPAMPA</t>
  </si>
  <si>
    <t>51043 VIRGEN DE CHAPI</t>
  </si>
  <si>
    <t>50779</t>
  </si>
  <si>
    <t>JORGE CHAVEZ</t>
  </si>
  <si>
    <t>UGEL Chincheros</t>
  </si>
  <si>
    <t>TUPAC AMARU</t>
  </si>
  <si>
    <t>CRFA NUESTRA SEÑORA DE COCHARCAS</t>
  </si>
  <si>
    <t>CASABAMBA</t>
  </si>
  <si>
    <t>SAN CRISTOBAL</t>
  </si>
  <si>
    <t>LAS AMERICAS</t>
  </si>
  <si>
    <t>CARLOS NORIEGA JIMENEZ</t>
  </si>
  <si>
    <t>CRFA JATUN RURUPA</t>
  </si>
  <si>
    <t>SAN PEDRO</t>
  </si>
  <si>
    <t>URUCANCHA</t>
  </si>
  <si>
    <t>JORGE BASADRE GOHMANN</t>
  </si>
  <si>
    <t>CIRO ALEGRIA</t>
  </si>
  <si>
    <t>ANDRES AVELLINO CACERES</t>
  </si>
  <si>
    <t>JOSE MARIA FLORES</t>
  </si>
  <si>
    <t>ALAYPAMPA</t>
  </si>
  <si>
    <t>MARISCAL ANDRES AVELINO CACERES</t>
  </si>
  <si>
    <t>JOSE BENIGNO SAMANEZ OCAMPO</t>
  </si>
  <si>
    <t>SARAHUARCAY</t>
  </si>
  <si>
    <t>LUIS ALBERTO SANCHEZ</t>
  </si>
  <si>
    <t>TECNICO INDUSTRIAL</t>
  </si>
  <si>
    <t>LOS MARTIRES</t>
  </si>
  <si>
    <t>JUANA AMBIA LUDEÑA</t>
  </si>
  <si>
    <t>LINO QUINTANILLA</t>
  </si>
  <si>
    <t>INCA GARCILAZO DE LA VEGA</t>
  </si>
  <si>
    <t>JESUS DE NAZARETH</t>
  </si>
  <si>
    <t>LOS LIBERTADORES</t>
  </si>
  <si>
    <t>PROCERES DE LA INDEPENDENCIA AMERICANA</t>
  </si>
  <si>
    <t>MANUEL SCORZA</t>
  </si>
  <si>
    <t>SANTA ROSA DE ONGOY</t>
  </si>
  <si>
    <t>JACINTO PALOMINO CORDOVA</t>
  </si>
  <si>
    <t>PORVENIR</t>
  </si>
  <si>
    <t>CHRISTINE HART</t>
  </si>
  <si>
    <t>ALFONSO RODRIGUEZ NAJARRO</t>
  </si>
  <si>
    <t>MICAELA BASTIDAS</t>
  </si>
  <si>
    <t>MONSEÑOR RENZO MICCHELLI O.S.A.</t>
  </si>
  <si>
    <t>COTAHUARCAY</t>
  </si>
  <si>
    <t>PATAPATA</t>
  </si>
  <si>
    <t>SAN AGUSTIN</t>
  </si>
  <si>
    <t>ARAWAY -TAMBORACCAY</t>
  </si>
  <si>
    <t>AGUSTIN GAMARRA</t>
  </si>
  <si>
    <t>MANUEL ROBLES ALARCON</t>
  </si>
  <si>
    <t>VILLA PITUHUANCA</t>
  </si>
  <si>
    <t>PAMPAHUITE</t>
  </si>
  <si>
    <t>CCORICHICHINA</t>
  </si>
  <si>
    <t>RAFAEL GRAU</t>
  </si>
  <si>
    <t>JUAN DE ESPINOZA MEDRANO</t>
  </si>
  <si>
    <t>FRAY DIEGO ORTIZ</t>
  </si>
  <si>
    <t>CRFA CCONCHACCOTA</t>
  </si>
  <si>
    <t>ESCOHORNO</t>
  </si>
  <si>
    <t>Pública - Municipalidad</t>
  </si>
  <si>
    <t>PICOSAYHUAS</t>
  </si>
  <si>
    <t>JOSE ANTONIO ENCINAS FRANCO</t>
  </si>
  <si>
    <t>GUILLERMO VILLADEGUT FERRUFINO</t>
  </si>
  <si>
    <r>
      <rPr>
        <b/>
        <sz val="13"/>
        <rFont val="Calibri"/>
        <family val="2"/>
      </rPr>
      <t>←</t>
    </r>
    <r>
      <rPr>
        <b/>
        <i/>
        <sz val="11"/>
        <color rgb="FFFF0000"/>
        <rFont val="Calibri"/>
        <family val="2"/>
      </rPr>
      <t>Ingrese el Código Modular de la IE</t>
    </r>
  </si>
  <si>
    <t>INFORME DE PROGRESO DEL APRENDIZAJE DEL ESTUDIANTE - EDUCACIÓN SECUNDARIA - JER y JEC - 2° a 5° GRADO</t>
  </si>
  <si>
    <t>Inserte aquí la insignia de su IE</t>
  </si>
  <si>
    <r>
      <rPr>
        <b/>
        <sz val="11"/>
        <color theme="1"/>
        <rFont val="Calibri"/>
        <family val="2"/>
        <scheme val="minor"/>
      </rPr>
      <t xml:space="preserve">ACCIONES PREVIAS: </t>
    </r>
    <r>
      <rPr>
        <b/>
        <sz val="11"/>
        <color rgb="FFFF0000"/>
        <rFont val="Calibri"/>
        <family val="2"/>
        <scheme val="minor"/>
      </rPr>
      <t>CREAR UNA PLANTILLA PARA SU IE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En la hoja "DATOS" tipee el código modular de su Institución Educativa y elija el período de evaluación (bimestre o trimestre".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En la hoja "LIBRETAS" pegar la imagen de la insignia de su IE en los lugares que corresponda y para la cantidad máxima de estudiantes que su IE tenga en algun grado y sección. Recuerde que este proceso es opcional; sin embargo, si no lo hace, las libretas que se generarán no podrán mostrar la insignia de su IE.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Elija la opción "guardar como" y ponga como nombre de archivo PLANTILLA-NOMBRE IE, por ejemplo, podría ser PLANTILLA-JEM.
</t>
    </r>
    <r>
      <rPr>
        <b/>
        <sz val="11"/>
        <color rgb="FFFF0000"/>
        <rFont val="Calibri"/>
        <family val="2"/>
        <scheme val="minor"/>
      </rPr>
      <t>RECUERDE</t>
    </r>
    <r>
      <rPr>
        <sz val="11"/>
        <color theme="1"/>
        <rFont val="Calibri"/>
        <family val="2"/>
        <scheme val="minor"/>
      </rPr>
      <t>: Este archivo (que todavía no tiene el grado, sección, lista de estudiantes , notas por áreas, etc) servirá para crear los archivos para cada una de las secciones con que cuenta su IE.</t>
    </r>
  </si>
  <si>
    <r>
      <rPr>
        <b/>
        <sz val="11"/>
        <color rgb="FFFF0000"/>
        <rFont val="Calibri"/>
        <family val="2"/>
        <scheme val="minor"/>
      </rPr>
      <t>En la hoja "DATOS":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Llene el listado y código de los estudiantes de la sección elegida. Para ello, se recomienda realizar el "pegado especial por valores" para no modificar el formato de la hoja.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Si un estudiante de la sección tiene un área a cargo, registrarlo en la columna corrspondiente con el siguiente formato: a</t>
    </r>
    <r>
      <rPr>
        <b/>
        <sz val="11"/>
        <color theme="1"/>
        <rFont val="Calibri"/>
        <family val="2"/>
        <scheme val="minor"/>
      </rPr>
      <t>a-g°-AREA</t>
    </r>
    <r>
      <rPr>
        <sz val="11"/>
        <color theme="1"/>
        <rFont val="Calibri"/>
        <family val="2"/>
        <scheme val="minor"/>
      </rPr>
      <t xml:space="preserve">. Por ejemplo, si un estudiante que actualmente cursa el cuarto grado, tiene desaprobado en área de matmática de segundo grado curso el 2016, quedaría como: 16-2°-MATE. Para ese mismo estudiante, registrar la nota que obtendrá en el trasncurso del año. Recuerde que está acción es importante ya que permitirá al estudiante y al padre de familia informarle que existe un área pendiente de evaluación o la nota que obtuvo para efectos de promoción, recuperación o desaprobación de grado.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En esta misma hoja, registrar "</t>
    </r>
    <r>
      <rPr>
        <b/>
        <sz val="11"/>
        <color rgb="FFFF0000"/>
        <rFont val="Calibri"/>
        <family val="2"/>
        <scheme val="minor"/>
      </rPr>
      <t>Exo</t>
    </r>
    <r>
      <rPr>
        <sz val="11"/>
        <color theme="1"/>
        <rFont val="Calibri"/>
        <family val="2"/>
        <scheme val="minor"/>
      </rPr>
      <t>" si el/la estudiante tiene exoneración en el área de Educación Religiosa.</t>
    </r>
  </si>
  <si>
    <r>
      <rPr>
        <b/>
        <sz val="11"/>
        <color rgb="FFFF0000"/>
        <rFont val="Calibri"/>
        <family val="2"/>
        <scheme val="minor"/>
      </rPr>
      <t>PRECAUCIÓN:</t>
    </r>
    <r>
      <rPr>
        <sz val="11"/>
        <color theme="1"/>
        <rFont val="Calibri"/>
        <family val="2"/>
        <scheme val="minor"/>
      </rPr>
      <t xml:space="preserve"> Una vez llenado las notas de un periodo o más para una determinada sección, si se incrementará el número de estudiantes, SE RECOMIENDA ubicarlos al final de la lista de estudiantes y NO ORDENARLOS ALFABÉTICAMENTE. Esto debido a que como ya existen notas, se varía el orden de los estudiantes pero las notas no se "movilizan" y generarán errores.</t>
    </r>
  </si>
  <si>
    <t>DIRECCIÓN REGIONAL DE EDUCACIÓN DE APURÍMAC - DIRECCIÓN DE GESTIÓN PEDAGOGICA</t>
  </si>
  <si>
    <t>INTRUCCIONES</t>
  </si>
  <si>
    <r>
      <rPr>
        <b/>
        <sz val="11"/>
        <color rgb="FFFF0000"/>
        <rFont val="Calibri"/>
        <family val="2"/>
        <scheme val="minor"/>
      </rPr>
      <t>En la hoja "RANKING":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Los ranking anual o por período de evaluación se generarán automáticamente.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Está generación, será peródica según las notas que se registran y la fecha de emisión de los informes de logro de aprendizajes.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Es necesario informar a los estudiantes que, si bien las libretas permiten visualizar el orden de méritos poe período, pueden haber variaciones rebido a errores, reclamos. Todo ello con la finalidad de no se generen problemas al final de año sobre todo con respecto a los estudiantes que obtienen los primeros puestos.</t>
    </r>
  </si>
  <si>
    <r>
      <rPr>
        <b/>
        <sz val="11"/>
        <color rgb="FFFF0000"/>
        <rFont val="Calibri"/>
        <family val="2"/>
        <scheme val="minor"/>
      </rPr>
      <t>En la hoja "NOTAS" y "LIBRETAS":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Tipee o copie/pegue las notas para el período, área y competencia, según sea el caso. Recuerde realizar pegado especial por valores.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Si un/una estudiante se retira o traslada en el trascurso de año, se recomienda dejar en blanco las notas correspondientes.
</t>
    </r>
    <r>
      <rPr>
        <b/>
        <sz val="11"/>
        <color rgb="FFFF0000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Es necesario tener cuidado en registrar las notas según el número de competencias que tiene el área. Por ejemplo, en Educación Física existen 03 competencias; entonces, en cada período de evaluación, cada estudiante tendra 03 notas.
* Para el caso de las competencias transversales, es el/la tutor/a y/o docente de aula de innovación los que valoran estas competencias.
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En hoja "LIBRETA" las notas para los estudiantes se "llenarán" automáticamente para todos los/las estudiantes, Para un determinado/a estudiante, existen 02 páginas.</t>
    </r>
  </si>
  <si>
    <r>
      <t xml:space="preserve">La Dirección de Gestión Pedagógica de la DRE Apurímac, en el marco de los lineamientos de la implementación del Currículo Nacional en Educación Secundaria y en base a la RVM N° 025-2019-MINEDU, ha construído este aplicativo que permite generar los Informes de Progreso de Aprendizaje de las/los Estudiantes de </t>
    </r>
    <r>
      <rPr>
        <b/>
        <i/>
        <sz val="11"/>
        <color rgb="FFFF0000"/>
        <rFont val="Calibri"/>
        <family val="2"/>
        <scheme val="minor"/>
      </rPr>
      <t>segundo a quinto grado</t>
    </r>
    <r>
      <rPr>
        <sz val="11"/>
        <color theme="1"/>
        <rFont val="Calibri"/>
        <family val="2"/>
        <scheme val="minor"/>
      </rPr>
      <t xml:space="preserve"> para Instituciones Educativas de Educación </t>
    </r>
    <r>
      <rPr>
        <b/>
        <i/>
        <sz val="11"/>
        <color rgb="FFFF0000"/>
        <rFont val="Calibri"/>
        <family val="2"/>
        <scheme val="minor"/>
      </rPr>
      <t>Secundaria JER y JEC</t>
    </r>
    <r>
      <rPr>
        <sz val="11"/>
        <color theme="1"/>
        <rFont val="Calibri"/>
        <family val="2"/>
        <scheme val="minor"/>
      </rPr>
      <t>. Esperamos que este recurso sirva a las instituciones educativas de la región Apurímac.</t>
    </r>
  </si>
  <si>
    <t>APLICATIVO PARA ELABORACIÓN DE INFORMES DE PROGRESO DE APRENDIZAJES - 2° a 5° GRADO - SECUNDARIA JEC y 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</si>
</sst>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000"/>
    <numFmt numFmtId="166" formatCode="0.0%"/>
    <numFmt numFmtId="167" formatCode="0000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Calibri"/>
      <family val="2"/>
    </font>
    <font>
      <i/>
      <sz val="11"/>
      <color theme="1" tint="0.34998626667073579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8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/>
    <xf numFmtId="0" fontId="24" fillId="0" borderId="0"/>
  </cellStyleXfs>
  <cellXfs count="435">
    <xf numFmtId="0" fontId="0" fillId="0" borderId="0" xfId="0"/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164" fontId="2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/>
    <xf numFmtId="14" fontId="0" fillId="0" borderId="0" xfId="0" applyNumberFormat="1"/>
    <xf numFmtId="0" fontId="0" fillId="0" borderId="5" xfId="0" applyBorder="1" applyProtection="1">
      <protection locked="0"/>
    </xf>
    <xf numFmtId="167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/>
      <protection hidden="1"/>
    </xf>
    <xf numFmtId="0" fontId="2" fillId="0" borderId="0" xfId="0" applyFont="1" applyFill="1" applyBorder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19" xfId="0" applyNumberFormat="1" applyBorder="1" applyProtection="1">
      <protection locked="0" hidden="1"/>
    </xf>
    <xf numFmtId="164" fontId="0" fillId="0" borderId="20" xfId="0" applyNumberFormat="1" applyBorder="1" applyProtection="1">
      <protection locked="0" hidden="1"/>
    </xf>
    <xf numFmtId="164" fontId="3" fillId="0" borderId="0" xfId="0" applyNumberFormat="1" applyFont="1" applyProtection="1">
      <protection hidden="1"/>
    </xf>
    <xf numFmtId="164" fontId="0" fillId="0" borderId="19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0" fontId="3" fillId="0" borderId="0" xfId="0" applyFont="1" applyProtection="1">
      <protection hidden="1"/>
    </xf>
    <xf numFmtId="164" fontId="0" fillId="0" borderId="0" xfId="0" applyNumberFormat="1" applyFill="1" applyBorder="1" applyProtection="1">
      <protection hidden="1"/>
    </xf>
    <xf numFmtId="166" fontId="0" fillId="0" borderId="0" xfId="0" applyNumberFormat="1" applyFill="1" applyBorder="1" applyAlignment="1" applyProtection="1"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164" fontId="0" fillId="0" borderId="4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4" xfId="0" applyNumberFormat="1" applyBorder="1" applyProtection="1">
      <protection hidden="1"/>
    </xf>
    <xf numFmtId="164" fontId="0" fillId="0" borderId="5" xfId="0" applyNumberFormat="1" applyBorder="1" applyProtection="1">
      <protection hidden="1"/>
    </xf>
    <xf numFmtId="49" fontId="2" fillId="0" borderId="0" xfId="0" applyNumberFormat="1" applyFont="1" applyFill="1" applyBorder="1" applyAlignment="1" applyProtection="1">
      <protection hidden="1"/>
    </xf>
    <xf numFmtId="164" fontId="2" fillId="0" borderId="7" xfId="0" applyNumberFormat="1" applyFont="1" applyBorder="1" applyAlignment="1" applyProtection="1">
      <alignment horizontal="center" vertical="center"/>
      <protection hidden="1"/>
    </xf>
    <xf numFmtId="164" fontId="0" fillId="0" borderId="7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164" fontId="0" fillId="0" borderId="7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0" fontId="0" fillId="0" borderId="0" xfId="0" applyNumberFormat="1" applyAlignment="1" applyProtection="1">
      <protection hidden="1"/>
    </xf>
    <xf numFmtId="49" fontId="2" fillId="2" borderId="0" xfId="0" applyNumberFormat="1" applyFont="1" applyFill="1" applyAlignment="1" applyProtection="1">
      <alignment horizontal="center"/>
      <protection hidden="1"/>
    </xf>
    <xf numFmtId="164" fontId="0" fillId="0" borderId="19" xfId="0" applyNumberFormat="1" applyBorder="1" applyAlignment="1" applyProtection="1">
      <alignment horizontal="center"/>
      <protection hidden="1"/>
    </xf>
    <xf numFmtId="164" fontId="0" fillId="0" borderId="20" xfId="0" applyNumberFormat="1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64" fontId="0" fillId="0" borderId="7" xfId="0" applyNumberFormat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164" fontId="0" fillId="0" borderId="0" xfId="0" applyNumberForma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21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9" xfId="0" applyBorder="1" applyProtection="1"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right" wrapText="1"/>
      <protection hidden="1"/>
    </xf>
    <xf numFmtId="0" fontId="0" fillId="0" borderId="0" xfId="0" applyAlignment="1" applyProtection="1">
      <alignment wrapText="1"/>
      <protection hidden="1"/>
    </xf>
    <xf numFmtId="0" fontId="2" fillId="4" borderId="8" xfId="0" applyFont="1" applyFill="1" applyBorder="1" applyAlignment="1" applyProtection="1">
      <alignment horizontal="center" wrapText="1"/>
      <protection hidden="1"/>
    </xf>
    <xf numFmtId="164" fontId="0" fillId="0" borderId="2" xfId="0" applyNumberFormat="1" applyFont="1" applyBorder="1" applyAlignment="1" applyProtection="1">
      <alignment horizontal="center" vertical="center"/>
      <protection hidden="1"/>
    </xf>
    <xf numFmtId="164" fontId="0" fillId="0" borderId="5" xfId="0" applyNumberFormat="1" applyFont="1" applyBorder="1" applyAlignment="1" applyProtection="1">
      <alignment horizontal="center" vertical="center"/>
      <protection hidden="1"/>
    </xf>
    <xf numFmtId="164" fontId="2" fillId="4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  <protection hidden="1"/>
    </xf>
    <xf numFmtId="0" fontId="4" fillId="0" borderId="0" xfId="0" applyFont="1" applyAlignment="1" applyProtection="1">
      <alignment horizontal="justify" vertical="center" wrapText="1"/>
      <protection hidden="1"/>
    </xf>
    <xf numFmtId="164" fontId="0" fillId="0" borderId="0" xfId="0" applyNumberFormat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wrapText="1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textRotation="90" wrapText="1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5" fillId="4" borderId="16" xfId="0" applyFont="1" applyFill="1" applyBorder="1" applyAlignment="1" applyProtection="1">
      <alignment horizontal="center" vertical="center" textRotation="90" wrapText="1"/>
      <protection hidden="1"/>
    </xf>
    <xf numFmtId="164" fontId="0" fillId="0" borderId="17" xfId="0" applyNumberFormat="1" applyBorder="1" applyAlignment="1" applyProtection="1">
      <alignment horizontal="center" vertical="center"/>
      <protection hidden="1"/>
    </xf>
    <xf numFmtId="164" fontId="0" fillId="0" borderId="17" xfId="0" applyNumberFormat="1" applyFont="1" applyBorder="1" applyAlignment="1" applyProtection="1">
      <alignment horizontal="center" vertical="center"/>
      <protection hidden="1"/>
    </xf>
    <xf numFmtId="164" fontId="8" fillId="0" borderId="17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textRotation="90" wrapTex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vertical="center" wrapText="1"/>
      <protection hidden="1"/>
    </xf>
    <xf numFmtId="164" fontId="0" fillId="0" borderId="20" xfId="0" applyNumberFormat="1" applyBorder="1" applyAlignment="1" applyProtection="1">
      <alignment horizontal="center" vertical="center"/>
      <protection hidden="1"/>
    </xf>
    <xf numFmtId="164" fontId="0" fillId="0" borderId="2" xfId="0" applyNumberFormat="1" applyFont="1" applyBorder="1" applyAlignment="1" applyProtection="1">
      <alignment vertical="center"/>
      <protection hidden="1"/>
    </xf>
    <xf numFmtId="164" fontId="8" fillId="0" borderId="2" xfId="0" applyNumberFormat="1" applyFont="1" applyBorder="1" applyAlignment="1" applyProtection="1">
      <alignment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Font="1" applyBorder="1" applyAlignment="1" applyProtection="1">
      <alignment vertical="center"/>
      <protection hidden="1"/>
    </xf>
    <xf numFmtId="164" fontId="8" fillId="0" borderId="8" xfId="0" applyNumberFormat="1" applyFont="1" applyBorder="1" applyAlignment="1" applyProtection="1">
      <alignment vertical="center"/>
      <protection hidden="1"/>
    </xf>
    <xf numFmtId="0" fontId="14" fillId="0" borderId="4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hidden="1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0" fillId="0" borderId="4" xfId="0" applyFont="1" applyBorder="1" applyAlignment="1" applyProtection="1">
      <alignment horizontal="center" wrapText="1"/>
      <protection hidden="1"/>
    </xf>
    <xf numFmtId="0" fontId="0" fillId="0" borderId="5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164" fontId="2" fillId="0" borderId="16" xfId="0" applyNumberFormat="1" applyFont="1" applyBorder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horizontal="center"/>
      <protection hidden="1"/>
    </xf>
    <xf numFmtId="0" fontId="0" fillId="0" borderId="32" xfId="0" applyBorder="1" applyProtection="1">
      <protection hidden="1"/>
    </xf>
    <xf numFmtId="0" fontId="4" fillId="0" borderId="0" xfId="0" applyFont="1" applyAlignment="1" applyProtection="1">
      <alignment horizontal="justify" vertical="top" wrapText="1"/>
      <protection locked="0" hidden="1"/>
    </xf>
    <xf numFmtId="164" fontId="0" fillId="0" borderId="28" xfId="0" applyNumberFormat="1" applyBorder="1" applyAlignment="1" applyProtection="1">
      <alignment horizontal="center" vertical="center"/>
      <protection locked="0" hidden="1"/>
    </xf>
    <xf numFmtId="164" fontId="0" fillId="0" borderId="28" xfId="0" applyNumberFormat="1" applyBorder="1" applyAlignment="1" applyProtection="1">
      <alignment horizontal="center" vertical="center"/>
      <protection locked="0" hidden="1"/>
    </xf>
    <xf numFmtId="164" fontId="0" fillId="0" borderId="6" xfId="0" applyNumberFormat="1" applyBorder="1" applyAlignment="1" applyProtection="1">
      <alignment horizontal="center" vertical="center"/>
      <protection locked="0" hidden="1"/>
    </xf>
    <xf numFmtId="164" fontId="0" fillId="0" borderId="25" xfId="0" applyNumberFormat="1" applyBorder="1" applyAlignment="1" applyProtection="1">
      <alignment horizontal="center" vertical="center"/>
      <protection locked="0" hidden="1"/>
    </xf>
    <xf numFmtId="164" fontId="0" fillId="0" borderId="25" xfId="0" applyNumberFormat="1" applyBorder="1" applyAlignment="1" applyProtection="1">
      <alignment horizontal="center" vertical="center"/>
      <protection locked="0" hidden="1"/>
    </xf>
    <xf numFmtId="164" fontId="0" fillId="0" borderId="9" xfId="0" applyNumberFormat="1" applyBorder="1" applyAlignment="1" applyProtection="1">
      <alignment horizontal="center" vertical="center"/>
      <protection locked="0" hidden="1"/>
    </xf>
    <xf numFmtId="164" fontId="2" fillId="0" borderId="16" xfId="0" applyNumberFormat="1" applyFont="1" applyBorder="1" applyAlignment="1" applyProtection="1">
      <alignment horizontal="center"/>
      <protection locked="0" hidden="1"/>
    </xf>
    <xf numFmtId="164" fontId="2" fillId="0" borderId="18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 textRotation="90"/>
      <protection hidden="1"/>
    </xf>
    <xf numFmtId="0" fontId="2" fillId="4" borderId="5" xfId="0" applyFont="1" applyFill="1" applyBorder="1" applyAlignment="1" applyProtection="1">
      <alignment horizontal="center" vertical="center" textRotation="90"/>
      <protection hidden="1"/>
    </xf>
    <xf numFmtId="164" fontId="2" fillId="0" borderId="5" xfId="0" applyNumberFormat="1" applyFont="1" applyBorder="1" applyProtection="1">
      <protection hidden="1"/>
    </xf>
    <xf numFmtId="2" fontId="0" fillId="0" borderId="0" xfId="0" applyNumberFormat="1" applyProtection="1">
      <protection hidden="1"/>
    </xf>
    <xf numFmtId="0" fontId="0" fillId="0" borderId="5" xfId="0" applyBorder="1" applyProtection="1">
      <protection hidden="1"/>
    </xf>
    <xf numFmtId="2" fontId="0" fillId="0" borderId="5" xfId="0" applyNumberFormat="1" applyBorder="1" applyProtection="1">
      <protection hidden="1"/>
    </xf>
    <xf numFmtId="14" fontId="0" fillId="0" borderId="5" xfId="0" applyNumberFormat="1" applyBorder="1" applyProtection="1">
      <protection hidden="1"/>
    </xf>
    <xf numFmtId="164" fontId="0" fillId="0" borderId="68" xfId="0" applyNumberFormat="1" applyBorder="1" applyProtection="1">
      <protection hidden="1"/>
    </xf>
    <xf numFmtId="0" fontId="0" fillId="0" borderId="68" xfId="0" applyBorder="1" applyProtection="1">
      <protection hidden="1"/>
    </xf>
    <xf numFmtId="2" fontId="0" fillId="0" borderId="68" xfId="0" applyNumberFormat="1" applyBorder="1" applyProtection="1">
      <protection hidden="1"/>
    </xf>
    <xf numFmtId="0" fontId="0" fillId="0" borderId="0" xfId="0" applyBorder="1" applyProtection="1">
      <protection hidden="1"/>
    </xf>
    <xf numFmtId="164" fontId="0" fillId="0" borderId="25" xfId="0" applyNumberFormat="1" applyBorder="1" applyAlignment="1" applyProtection="1">
      <alignment horizontal="center" vertical="center"/>
      <protection locked="0" hidden="1"/>
    </xf>
    <xf numFmtId="164" fontId="0" fillId="0" borderId="28" xfId="0" applyNumberFormat="1" applyBorder="1" applyAlignment="1" applyProtection="1">
      <alignment horizontal="center" vertical="center"/>
      <protection locked="0" hidden="1"/>
    </xf>
    <xf numFmtId="164" fontId="0" fillId="2" borderId="21" xfId="0" applyNumberFormat="1" applyFill="1" applyBorder="1" applyProtection="1">
      <protection hidden="1"/>
    </xf>
    <xf numFmtId="164" fontId="0" fillId="2" borderId="6" xfId="0" applyNumberFormat="1" applyFill="1" applyBorder="1" applyProtection="1">
      <protection hidden="1"/>
    </xf>
    <xf numFmtId="164" fontId="0" fillId="2" borderId="9" xfId="0" applyNumberFormat="1" applyFill="1" applyBorder="1" applyProtection="1">
      <protection hidden="1"/>
    </xf>
    <xf numFmtId="164" fontId="2" fillId="2" borderId="21" xfId="0" applyNumberFormat="1" applyFont="1" applyFill="1" applyBorder="1" applyProtection="1">
      <protection hidden="1"/>
    </xf>
    <xf numFmtId="164" fontId="2" fillId="2" borderId="6" xfId="0" applyNumberFormat="1" applyFont="1" applyFill="1" applyBorder="1" applyProtection="1">
      <protection hidden="1"/>
    </xf>
    <xf numFmtId="164" fontId="2" fillId="2" borderId="9" xfId="0" applyNumberFormat="1" applyFont="1" applyFill="1" applyBorder="1" applyProtection="1">
      <protection hidden="1"/>
    </xf>
    <xf numFmtId="164" fontId="2" fillId="0" borderId="21" xfId="0" applyNumberFormat="1" applyFont="1" applyBorder="1" applyAlignment="1" applyProtection="1">
      <alignment horizontal="center"/>
      <protection locked="0" hidden="1"/>
    </xf>
    <xf numFmtId="164" fontId="2" fillId="0" borderId="6" xfId="0" applyNumberFormat="1" applyFont="1" applyBorder="1" applyAlignment="1" applyProtection="1">
      <alignment horizontal="center"/>
      <protection locked="0" hidden="1"/>
    </xf>
    <xf numFmtId="164" fontId="2" fillId="0" borderId="9" xfId="0" applyNumberFormat="1" applyFont="1" applyBorder="1" applyAlignment="1" applyProtection="1">
      <alignment horizontal="center"/>
      <protection locked="0" hidden="1"/>
    </xf>
    <xf numFmtId="164" fontId="2" fillId="2" borderId="21" xfId="0" applyNumberFormat="1" applyFont="1" applyFill="1" applyBorder="1" applyAlignment="1" applyProtection="1">
      <alignment horizontal="center"/>
      <protection locked="0" hidden="1"/>
    </xf>
    <xf numFmtId="164" fontId="2" fillId="2" borderId="6" xfId="0" applyNumberFormat="1" applyFont="1" applyFill="1" applyBorder="1" applyAlignment="1" applyProtection="1">
      <alignment horizontal="center"/>
      <protection locked="0" hidden="1"/>
    </xf>
    <xf numFmtId="164" fontId="2" fillId="2" borderId="9" xfId="0" applyNumberFormat="1" applyFont="1" applyFill="1" applyBorder="1" applyAlignment="1" applyProtection="1">
      <alignment horizontal="center"/>
      <protection locked="0" hidden="1"/>
    </xf>
    <xf numFmtId="164" fontId="2" fillId="2" borderId="21" xfId="0" applyNumberFormat="1" applyFont="1" applyFill="1" applyBorder="1" applyAlignment="1" applyProtection="1">
      <alignment horizontal="center"/>
      <protection hidden="1"/>
    </xf>
    <xf numFmtId="164" fontId="2" fillId="2" borderId="6" xfId="0" applyNumberFormat="1" applyFont="1" applyFill="1" applyBorder="1" applyAlignment="1" applyProtection="1">
      <alignment horizontal="center"/>
      <protection hidden="1"/>
    </xf>
    <xf numFmtId="164" fontId="2" fillId="2" borderId="9" xfId="0" applyNumberFormat="1" applyFont="1" applyFill="1" applyBorder="1" applyAlignment="1" applyProtection="1">
      <alignment horizontal="center"/>
      <protection hidden="1"/>
    </xf>
    <xf numFmtId="0" fontId="18" fillId="0" borderId="0" xfId="0" applyFont="1"/>
    <xf numFmtId="0" fontId="17" fillId="0" borderId="0" xfId="0" applyFont="1" applyAlignment="1">
      <alignment horizontal="center"/>
    </xf>
    <xf numFmtId="0" fontId="2" fillId="0" borderId="13" xfId="0" applyFont="1" applyBorder="1"/>
    <xf numFmtId="0" fontId="0" fillId="0" borderId="72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20" fillId="0" borderId="0" xfId="0" applyFont="1"/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1" applyFont="1" applyAlignment="1">
      <alignment horizontal="center"/>
    </xf>
    <xf numFmtId="0" fontId="24" fillId="0" borderId="0" xfId="1"/>
    <xf numFmtId="0" fontId="24" fillId="0" borderId="0" xfId="1" applyNumberFormat="1"/>
    <xf numFmtId="0" fontId="0" fillId="0" borderId="5" xfId="0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</xf>
    <xf numFmtId="0" fontId="19" fillId="0" borderId="0" xfId="0" applyFont="1"/>
    <xf numFmtId="165" fontId="23" fillId="0" borderId="73" xfId="0" applyNumberFormat="1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0" fillId="0" borderId="74" xfId="0" applyBorder="1" applyAlignment="1">
      <alignment horizontal="justify" vertical="top"/>
    </xf>
    <xf numFmtId="0" fontId="0" fillId="0" borderId="75" xfId="0" applyBorder="1" applyAlignment="1">
      <alignment horizontal="justify" vertical="top"/>
    </xf>
    <xf numFmtId="0" fontId="0" fillId="0" borderId="76" xfId="0" applyBorder="1" applyAlignment="1">
      <alignment horizontal="justify" vertical="top"/>
    </xf>
    <xf numFmtId="0" fontId="0" fillId="0" borderId="77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78" xfId="0" applyBorder="1" applyAlignment="1">
      <alignment horizontal="justify" vertical="top"/>
    </xf>
    <xf numFmtId="0" fontId="0" fillId="0" borderId="79" xfId="0" applyBorder="1" applyAlignment="1">
      <alignment horizontal="justify" vertical="top"/>
    </xf>
    <xf numFmtId="0" fontId="0" fillId="0" borderId="80" xfId="0" applyBorder="1" applyAlignment="1">
      <alignment horizontal="justify" vertical="top"/>
    </xf>
    <xf numFmtId="0" fontId="0" fillId="0" borderId="81" xfId="0" applyBorder="1" applyAlignment="1">
      <alignment horizontal="justify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0" fontId="29" fillId="3" borderId="0" xfId="0" applyFont="1" applyFill="1" applyAlignment="1">
      <alignment horizontal="center"/>
    </xf>
    <xf numFmtId="0" fontId="0" fillId="0" borderId="38" xfId="0" applyBorder="1" applyAlignment="1">
      <alignment horizontal="justify" vertical="top" wrapText="1"/>
    </xf>
    <xf numFmtId="0" fontId="0" fillId="0" borderId="55" xfId="0" applyBorder="1" applyAlignment="1">
      <alignment horizontal="justify" vertical="top" wrapText="1"/>
    </xf>
    <xf numFmtId="0" fontId="0" fillId="0" borderId="52" xfId="0" applyBorder="1" applyAlignment="1">
      <alignment horizontal="justify" vertical="top" wrapText="1"/>
    </xf>
    <xf numFmtId="0" fontId="0" fillId="0" borderId="40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53" xfId="0" applyBorder="1" applyAlignment="1">
      <alignment horizontal="justify" vertical="top" wrapText="1"/>
    </xf>
    <xf numFmtId="0" fontId="0" fillId="0" borderId="42" xfId="0" applyBorder="1" applyAlignment="1">
      <alignment horizontal="justify" vertical="top" wrapText="1"/>
    </xf>
    <xf numFmtId="0" fontId="0" fillId="0" borderId="62" xfId="0" applyBorder="1" applyAlignment="1">
      <alignment horizontal="justify" vertical="top" wrapText="1"/>
    </xf>
    <xf numFmtId="0" fontId="0" fillId="0" borderId="54" xfId="0" applyBorder="1" applyAlignment="1">
      <alignment horizontal="justify" vertical="top" wrapText="1"/>
    </xf>
    <xf numFmtId="0" fontId="0" fillId="0" borderId="55" xfId="0" applyBorder="1" applyAlignment="1">
      <alignment horizontal="justify" vertical="top"/>
    </xf>
    <xf numFmtId="0" fontId="0" fillId="0" borderId="52" xfId="0" applyBorder="1" applyAlignment="1">
      <alignment horizontal="justify" vertical="top"/>
    </xf>
    <xf numFmtId="0" fontId="0" fillId="0" borderId="40" xfId="0" applyBorder="1" applyAlignment="1">
      <alignment horizontal="justify" vertical="top"/>
    </xf>
    <xf numFmtId="0" fontId="0" fillId="0" borderId="53" xfId="0" applyBorder="1" applyAlignment="1">
      <alignment horizontal="justify" vertical="top"/>
    </xf>
    <xf numFmtId="0" fontId="0" fillId="0" borderId="42" xfId="0" applyBorder="1" applyAlignment="1">
      <alignment horizontal="justify" vertical="top"/>
    </xf>
    <xf numFmtId="0" fontId="0" fillId="0" borderId="62" xfId="0" applyBorder="1" applyAlignment="1">
      <alignment horizontal="justify" vertical="top"/>
    </xf>
    <xf numFmtId="0" fontId="0" fillId="0" borderId="54" xfId="0" applyBorder="1" applyAlignment="1">
      <alignment horizontal="justify" vertical="top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9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7" xfId="0" applyNumberFormat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10" fontId="0" fillId="0" borderId="8" xfId="0" applyNumberFormat="1" applyBorder="1" applyAlignment="1" applyProtection="1">
      <alignment horizontal="center"/>
      <protection hidden="1"/>
    </xf>
    <xf numFmtId="10" fontId="0" fillId="0" borderId="9" xfId="0" applyNumberFormat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/>
      <protection hidden="1"/>
    </xf>
    <xf numFmtId="164" fontId="0" fillId="0" borderId="19" xfId="0" applyNumberFormat="1" applyBorder="1" applyAlignment="1" applyProtection="1">
      <alignment horizontal="center"/>
      <protection hidden="1"/>
    </xf>
    <xf numFmtId="164" fontId="0" fillId="0" borderId="20" xfId="0" applyNumberFormat="1" applyBorder="1" applyAlignment="1" applyProtection="1">
      <alignment horizontal="center"/>
      <protection hidden="1"/>
    </xf>
    <xf numFmtId="10" fontId="0" fillId="0" borderId="20" xfId="0" applyNumberFormat="1" applyBorder="1" applyAlignment="1" applyProtection="1">
      <alignment horizontal="center"/>
      <protection hidden="1"/>
    </xf>
    <xf numFmtId="10" fontId="0" fillId="0" borderId="21" xfId="0" applyNumberFormat="1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0" fontId="0" fillId="0" borderId="5" xfId="0" applyNumberFormat="1" applyBorder="1" applyAlignment="1" applyProtection="1">
      <alignment horizontal="center"/>
      <protection hidden="1"/>
    </xf>
    <xf numFmtId="10" fontId="0" fillId="0" borderId="6" xfId="0" applyNumberFormat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9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/>
      <protection hidden="1"/>
    </xf>
    <xf numFmtId="0" fontId="2" fillId="2" borderId="6" xfId="0" applyFont="1" applyFill="1" applyBorder="1" applyAlignment="1" applyProtection="1">
      <alignment horizontal="center" vertical="center" textRotation="90"/>
      <protection hidden="1"/>
    </xf>
    <xf numFmtId="0" fontId="2" fillId="2" borderId="9" xfId="0" applyFont="1" applyFill="1" applyBorder="1" applyAlignment="1" applyProtection="1">
      <alignment horizontal="center" vertical="center" textRotation="90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justify" vertical="center"/>
      <protection locked="0" hidden="1"/>
    </xf>
    <xf numFmtId="0" fontId="10" fillId="0" borderId="6" xfId="0" applyFont="1" applyBorder="1" applyAlignment="1" applyProtection="1">
      <alignment horizontal="justify" vertical="center"/>
      <protection locked="0" hidden="1"/>
    </xf>
    <xf numFmtId="0" fontId="10" fillId="0" borderId="8" xfId="0" applyFont="1" applyBorder="1" applyAlignment="1" applyProtection="1">
      <alignment horizontal="justify" vertical="center"/>
      <protection locked="0" hidden="1"/>
    </xf>
    <xf numFmtId="0" fontId="10" fillId="0" borderId="9" xfId="0" applyFont="1" applyBorder="1" applyAlignment="1" applyProtection="1">
      <alignment horizontal="justify" vertical="center"/>
      <protection locked="0" hidden="1"/>
    </xf>
    <xf numFmtId="0" fontId="8" fillId="0" borderId="38" xfId="0" applyFont="1" applyBorder="1" applyAlignment="1" applyProtection="1">
      <alignment horizontal="center" vertical="center"/>
      <protection hidden="1"/>
    </xf>
    <xf numFmtId="0" fontId="8" fillId="0" borderId="39" xfId="0" applyFont="1" applyBorder="1" applyAlignment="1" applyProtection="1">
      <alignment horizontal="center" vertical="center"/>
      <protection hidden="1"/>
    </xf>
    <xf numFmtId="0" fontId="8" fillId="0" borderId="40" xfId="0" applyFont="1" applyBorder="1" applyAlignment="1" applyProtection="1">
      <alignment horizontal="center" vertical="center"/>
      <protection hidden="1"/>
    </xf>
    <xf numFmtId="0" fontId="8" fillId="0" borderId="41" xfId="0" applyFont="1" applyBorder="1" applyAlignment="1" applyProtection="1">
      <alignment horizontal="center" vertical="center"/>
      <protection hidden="1"/>
    </xf>
    <xf numFmtId="0" fontId="8" fillId="0" borderId="42" xfId="0" applyFont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center" vertical="center"/>
      <protection hidden="1"/>
    </xf>
    <xf numFmtId="0" fontId="2" fillId="4" borderId="33" xfId="0" applyFont="1" applyFill="1" applyBorder="1" applyAlignment="1" applyProtection="1">
      <alignment horizontal="center" vertical="center"/>
      <protection hidden="1"/>
    </xf>
    <xf numFmtId="0" fontId="2" fillId="4" borderId="34" xfId="0" applyFont="1" applyFill="1" applyBorder="1" applyAlignment="1" applyProtection="1">
      <alignment horizontal="center" vertical="center"/>
      <protection hidden="1"/>
    </xf>
    <xf numFmtId="0" fontId="2" fillId="4" borderId="35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justify" vertical="center"/>
      <protection locked="0" hidden="1"/>
    </xf>
    <xf numFmtId="0" fontId="10" fillId="0" borderId="3" xfId="0" applyFont="1" applyBorder="1" applyAlignment="1" applyProtection="1">
      <alignment horizontal="justify" vertic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27" fillId="0" borderId="12" xfId="0" applyFont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8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horizontal="justify" vertical="center"/>
      <protection locked="0" hidden="1"/>
    </xf>
    <xf numFmtId="0" fontId="10" fillId="0" borderId="26" xfId="0" applyFont="1" applyBorder="1" applyAlignment="1" applyProtection="1">
      <alignment horizontal="justify" vertical="center"/>
      <protection locked="0" hidden="1"/>
    </xf>
    <xf numFmtId="0" fontId="10" fillId="0" borderId="24" xfId="0" applyFont="1" applyBorder="1" applyAlignment="1" applyProtection="1">
      <alignment horizontal="justify" vertical="center"/>
      <protection locked="0" hidden="1"/>
    </xf>
    <xf numFmtId="0" fontId="10" fillId="0" borderId="27" xfId="0" applyFont="1" applyBorder="1" applyAlignment="1" applyProtection="1">
      <alignment horizontal="justify" vertical="center"/>
      <protection locked="0"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5" fontId="0" fillId="0" borderId="5" xfId="0" applyNumberFormat="1" applyBorder="1" applyAlignment="1" applyProtection="1">
      <alignment horizontal="center"/>
      <protection hidden="1"/>
    </xf>
    <xf numFmtId="167" fontId="0" fillId="0" borderId="5" xfId="0" applyNumberForma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textRotation="90" wrapText="1"/>
      <protection hidden="1"/>
    </xf>
    <xf numFmtId="0" fontId="2" fillId="4" borderId="8" xfId="0" applyFont="1" applyFill="1" applyBorder="1" applyAlignment="1" applyProtection="1">
      <alignment horizontal="center" vertical="center" textRotation="90" wrapText="1"/>
      <protection hidden="1"/>
    </xf>
    <xf numFmtId="0" fontId="2" fillId="4" borderId="1" xfId="0" applyFont="1" applyFill="1" applyBorder="1" applyAlignment="1" applyProtection="1">
      <alignment horizontal="center" vertical="center" textRotation="90" wrapText="1"/>
      <protection hidden="1"/>
    </xf>
    <xf numFmtId="0" fontId="2" fillId="4" borderId="4" xfId="0" applyFont="1" applyFill="1" applyBorder="1" applyAlignment="1" applyProtection="1">
      <alignment horizontal="center" vertical="center" textRotation="90" wrapText="1"/>
      <protection hidden="1"/>
    </xf>
    <xf numFmtId="0" fontId="2" fillId="4" borderId="7" xfId="0" applyFont="1" applyFill="1" applyBorder="1" applyAlignment="1" applyProtection="1">
      <alignment horizontal="center" vertical="center" textRotation="90" wrapText="1"/>
      <protection hidden="1"/>
    </xf>
    <xf numFmtId="0" fontId="2" fillId="4" borderId="22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horizontal="center" vertical="center" wrapText="1"/>
      <protection hidden="1"/>
    </xf>
    <xf numFmtId="0" fontId="2" fillId="4" borderId="23" xfId="0" applyFont="1" applyFill="1" applyBorder="1" applyAlignment="1" applyProtection="1">
      <alignment horizontal="center" vertical="center" wrapText="1"/>
      <protection hidden="1"/>
    </xf>
    <xf numFmtId="0" fontId="2" fillId="4" borderId="56" xfId="0" applyFont="1" applyFill="1" applyBorder="1" applyAlignment="1" applyProtection="1">
      <alignment horizontal="center" vertical="center" wrapText="1"/>
      <protection hidden="1"/>
    </xf>
    <xf numFmtId="0" fontId="2" fillId="4" borderId="39" xfId="0" applyFont="1" applyFill="1" applyBorder="1" applyAlignment="1" applyProtection="1">
      <alignment horizontal="center" vertical="center" wrapText="1"/>
      <protection hidden="1"/>
    </xf>
    <xf numFmtId="0" fontId="2" fillId="4" borderId="57" xfId="0" applyFont="1" applyFill="1" applyBorder="1" applyAlignment="1" applyProtection="1">
      <alignment horizontal="center" vertical="center" wrapText="1"/>
      <protection hidden="1"/>
    </xf>
    <xf numFmtId="0" fontId="2" fillId="4" borderId="43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justify" vertical="top" wrapText="1"/>
      <protection locked="0" hidden="1"/>
    </xf>
    <xf numFmtId="0" fontId="4" fillId="0" borderId="18" xfId="0" applyFont="1" applyBorder="1" applyAlignment="1" applyProtection="1">
      <alignment horizontal="justify" vertical="top" wrapText="1"/>
      <protection locked="0" hidden="1"/>
    </xf>
    <xf numFmtId="0" fontId="10" fillId="0" borderId="2" xfId="0" applyFont="1" applyBorder="1" applyAlignment="1" applyProtection="1">
      <alignment horizontal="justify" vertical="center" wrapText="1"/>
      <protection hidden="1"/>
    </xf>
    <xf numFmtId="0" fontId="10" fillId="0" borderId="5" xfId="0" applyFont="1" applyBorder="1" applyAlignment="1" applyProtection="1">
      <alignment horizontal="justify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4" fillId="0" borderId="56" xfId="0" applyFont="1" applyBorder="1" applyAlignment="1" applyProtection="1">
      <alignment horizontal="justify" vertical="top" wrapText="1"/>
      <protection locked="0" hidden="1"/>
    </xf>
    <xf numFmtId="0" fontId="4" fillId="0" borderId="52" xfId="0" applyFont="1" applyBorder="1" applyAlignment="1" applyProtection="1">
      <alignment horizontal="justify" vertical="top" wrapText="1"/>
      <protection locked="0" hidden="1"/>
    </xf>
    <xf numFmtId="0" fontId="4" fillId="0" borderId="44" xfId="0" applyFont="1" applyBorder="1" applyAlignment="1" applyProtection="1">
      <alignment horizontal="justify" vertical="top" wrapText="1"/>
      <protection locked="0" hidden="1"/>
    </xf>
    <xf numFmtId="0" fontId="4" fillId="0" borderId="53" xfId="0" applyFont="1" applyBorder="1" applyAlignment="1" applyProtection="1">
      <alignment horizontal="justify" vertical="top" wrapText="1"/>
      <protection locked="0" hidden="1"/>
    </xf>
    <xf numFmtId="0" fontId="4" fillId="0" borderId="57" xfId="0" applyFont="1" applyBorder="1" applyAlignment="1" applyProtection="1">
      <alignment horizontal="justify" vertical="top" wrapText="1"/>
      <protection locked="0" hidden="1"/>
    </xf>
    <xf numFmtId="0" fontId="4" fillId="0" borderId="54" xfId="0" applyFont="1" applyBorder="1" applyAlignment="1" applyProtection="1">
      <alignment horizontal="justify" vertical="top" wrapText="1"/>
      <protection locked="0" hidden="1"/>
    </xf>
    <xf numFmtId="164" fontId="8" fillId="0" borderId="58" xfId="0" applyNumberFormat="1" applyFont="1" applyBorder="1" applyAlignment="1" applyProtection="1">
      <alignment horizontal="center" vertical="center" wrapText="1"/>
      <protection hidden="1"/>
    </xf>
    <xf numFmtId="164" fontId="8" fillId="0" borderId="46" xfId="0" applyNumberFormat="1" applyFont="1" applyBorder="1" applyAlignment="1" applyProtection="1">
      <alignment horizontal="center" vertical="center" wrapText="1"/>
      <protection hidden="1"/>
    </xf>
    <xf numFmtId="164" fontId="8" fillId="0" borderId="59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0" borderId="5" xfId="0" applyNumberFormat="1" applyFont="1" applyBorder="1" applyAlignment="1" applyProtection="1">
      <alignment horizontal="center" vertical="center" wrapText="1"/>
      <protection hidden="1"/>
    </xf>
    <xf numFmtId="164" fontId="8" fillId="0" borderId="8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justify" vertical="top" wrapText="1"/>
      <protection locked="0" hidden="1"/>
    </xf>
    <xf numFmtId="0" fontId="4" fillId="0" borderId="3" xfId="0" applyFont="1" applyBorder="1" applyAlignment="1" applyProtection="1">
      <alignment horizontal="justify" vertical="top" wrapText="1"/>
      <protection locked="0" hidden="1"/>
    </xf>
    <xf numFmtId="0" fontId="4" fillId="0" borderId="5" xfId="0" applyFont="1" applyBorder="1" applyAlignment="1" applyProtection="1">
      <alignment horizontal="justify" vertical="top" wrapText="1"/>
      <protection locked="0" hidden="1"/>
    </xf>
    <xf numFmtId="0" fontId="4" fillId="0" borderId="6" xfId="0" applyFont="1" applyBorder="1" applyAlignment="1" applyProtection="1">
      <alignment horizontal="justify" vertical="top" wrapText="1"/>
      <protection locked="0" hidden="1"/>
    </xf>
    <xf numFmtId="0" fontId="4" fillId="0" borderId="8" xfId="0" applyFont="1" applyBorder="1" applyAlignment="1" applyProtection="1">
      <alignment horizontal="justify" vertical="top" wrapText="1"/>
      <protection locked="0" hidden="1"/>
    </xf>
    <xf numFmtId="0" fontId="4" fillId="0" borderId="9" xfId="0" applyFont="1" applyBorder="1" applyAlignment="1" applyProtection="1">
      <alignment horizontal="justify" vertical="top" wrapText="1"/>
      <protection locked="0" hidden="1"/>
    </xf>
    <xf numFmtId="0" fontId="5" fillId="4" borderId="1" xfId="0" applyFont="1" applyFill="1" applyBorder="1" applyAlignment="1" applyProtection="1">
      <alignment horizontal="center" vertical="center" textRotation="90" wrapText="1"/>
      <protection hidden="1"/>
    </xf>
    <xf numFmtId="0" fontId="5" fillId="4" borderId="4" xfId="0" applyFont="1" applyFill="1" applyBorder="1" applyAlignment="1" applyProtection="1">
      <alignment horizontal="center" vertical="center" textRotation="90" wrapText="1"/>
      <protection hidden="1"/>
    </xf>
    <xf numFmtId="0" fontId="5" fillId="4" borderId="7" xfId="0" applyFont="1" applyFill="1" applyBorder="1" applyAlignment="1" applyProtection="1">
      <alignment horizontal="center" vertical="center" textRotation="90" wrapText="1"/>
      <protection hidden="1"/>
    </xf>
    <xf numFmtId="0" fontId="2" fillId="4" borderId="16" xfId="0" applyFont="1" applyFill="1" applyBorder="1" applyAlignment="1" applyProtection="1">
      <alignment horizontal="center"/>
      <protection hidden="1"/>
    </xf>
    <xf numFmtId="0" fontId="2" fillId="4" borderId="17" xfId="0" applyFont="1" applyFill="1" applyBorder="1" applyAlignment="1" applyProtection="1">
      <alignment horizontal="center"/>
      <protection hidden="1"/>
    </xf>
    <xf numFmtId="0" fontId="2" fillId="4" borderId="18" xfId="0" applyFont="1" applyFill="1" applyBorder="1" applyAlignment="1" applyProtection="1">
      <alignment horizontal="center"/>
      <protection hidden="1"/>
    </xf>
    <xf numFmtId="164" fontId="0" fillId="0" borderId="21" xfId="0" applyNumberFormat="1" applyBorder="1" applyAlignment="1" applyProtection="1">
      <alignment horizontal="center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164" fontId="0" fillId="0" borderId="5" xfId="0" applyNumberFormat="1" applyFont="1" applyBorder="1" applyAlignment="1" applyProtection="1">
      <alignment horizontal="center" wrapText="1"/>
      <protection hidden="1"/>
    </xf>
    <xf numFmtId="164" fontId="0" fillId="0" borderId="6" xfId="0" applyNumberFormat="1" applyFont="1" applyBorder="1" applyAlignment="1" applyProtection="1">
      <alignment horizontal="center" wrapText="1"/>
      <protection hidden="1"/>
    </xf>
    <xf numFmtId="164" fontId="0" fillId="0" borderId="65" xfId="0" applyNumberFormat="1" applyBorder="1" applyAlignment="1" applyProtection="1">
      <alignment horizontal="center" vertical="center"/>
      <protection locked="0" hidden="1"/>
    </xf>
    <xf numFmtId="164" fontId="0" fillId="0" borderId="14" xfId="0" applyNumberFormat="1" applyBorder="1" applyAlignment="1" applyProtection="1">
      <alignment horizontal="center" vertical="center"/>
      <protection locked="0" hidden="1"/>
    </xf>
    <xf numFmtId="164" fontId="0" fillId="0" borderId="28" xfId="0" applyNumberFormat="1" applyBorder="1" applyAlignment="1" applyProtection="1">
      <alignment horizontal="center" vertical="center"/>
      <protection locked="0" hidden="1"/>
    </xf>
    <xf numFmtId="164" fontId="0" fillId="0" borderId="24" xfId="0" applyNumberFormat="1" applyBorder="1" applyAlignment="1" applyProtection="1">
      <alignment horizontal="center" vertical="center"/>
      <protection locked="0" hidden="1"/>
    </xf>
    <xf numFmtId="164" fontId="0" fillId="0" borderId="61" xfId="0" applyNumberFormat="1" applyBorder="1" applyAlignment="1" applyProtection="1">
      <alignment horizontal="center" vertical="center"/>
      <protection locked="0" hidden="1"/>
    </xf>
    <xf numFmtId="164" fontId="0" fillId="0" borderId="27" xfId="0" applyNumberFormat="1" applyBorder="1" applyAlignment="1" applyProtection="1">
      <alignment horizontal="center" vertical="center"/>
      <protection locked="0" hidden="1"/>
    </xf>
    <xf numFmtId="164" fontId="0" fillId="0" borderId="60" xfId="0" applyNumberFormat="1" applyBorder="1" applyAlignment="1" applyProtection="1">
      <alignment horizontal="center" vertical="center"/>
      <protection locked="0" hidden="1"/>
    </xf>
    <xf numFmtId="164" fontId="0" fillId="0" borderId="25" xfId="0" applyNumberFormat="1" applyBorder="1" applyAlignment="1" applyProtection="1">
      <alignment horizontal="center" vertical="center"/>
      <protection locked="0" hidden="1"/>
    </xf>
    <xf numFmtId="164" fontId="2" fillId="0" borderId="17" xfId="0" applyNumberFormat="1" applyFont="1" applyBorder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horizontal="center"/>
      <protection hidden="1"/>
    </xf>
    <xf numFmtId="164" fontId="2" fillId="0" borderId="34" xfId="0" applyNumberFormat="1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justify" vertical="center" wrapText="1"/>
      <protection hidden="1"/>
    </xf>
    <xf numFmtId="0" fontId="4" fillId="0" borderId="34" xfId="0" applyFont="1" applyBorder="1" applyAlignment="1" applyProtection="1">
      <alignment horizontal="justify" vertical="center" wrapText="1"/>
      <protection hidden="1"/>
    </xf>
    <xf numFmtId="0" fontId="10" fillId="0" borderId="50" xfId="0" applyFont="1" applyBorder="1" applyAlignment="1" applyProtection="1">
      <alignment horizontal="justify" vertical="center" wrapText="1"/>
      <protection hidden="1"/>
    </xf>
    <xf numFmtId="0" fontId="10" fillId="0" borderId="51" xfId="0" applyFont="1" applyBorder="1" applyAlignment="1" applyProtection="1">
      <alignment horizontal="justify" vertical="center" wrapText="1"/>
      <protection hidden="1"/>
    </xf>
    <xf numFmtId="0" fontId="10" fillId="0" borderId="23" xfId="0" applyFont="1" applyBorder="1" applyAlignment="1" applyProtection="1">
      <alignment horizontal="justify" vertical="center" wrapText="1"/>
      <protection hidden="1"/>
    </xf>
    <xf numFmtId="0" fontId="10" fillId="0" borderId="60" xfId="0" applyFont="1" applyBorder="1" applyAlignment="1" applyProtection="1">
      <alignment horizontal="justify" vertical="center" wrapText="1"/>
      <protection hidden="1"/>
    </xf>
    <xf numFmtId="0" fontId="10" fillId="0" borderId="61" xfId="0" applyFont="1" applyBorder="1" applyAlignment="1" applyProtection="1">
      <alignment horizontal="justify" vertical="center" wrapText="1"/>
      <protection hidden="1"/>
    </xf>
    <xf numFmtId="0" fontId="10" fillId="0" borderId="25" xfId="0" applyFont="1" applyBorder="1" applyAlignment="1" applyProtection="1">
      <alignment horizontal="justify" vertical="center" wrapText="1"/>
      <protection hidden="1"/>
    </xf>
    <xf numFmtId="0" fontId="2" fillId="4" borderId="58" xfId="0" applyFont="1" applyFill="1" applyBorder="1" applyAlignment="1" applyProtection="1">
      <alignment horizontal="center" vertical="center" textRotation="90" wrapText="1"/>
      <protection hidden="1"/>
    </xf>
    <xf numFmtId="0" fontId="2" fillId="4" borderId="59" xfId="0" applyFont="1" applyFill="1" applyBorder="1" applyAlignment="1" applyProtection="1">
      <alignment horizontal="center" vertical="center" textRotation="90" wrapText="1"/>
      <protection hidden="1"/>
    </xf>
    <xf numFmtId="0" fontId="2" fillId="4" borderId="22" xfId="0" applyFont="1" applyFill="1" applyBorder="1" applyAlignment="1" applyProtection="1">
      <alignment horizontal="center"/>
      <protection hidden="1"/>
    </xf>
    <xf numFmtId="0" fontId="2" fillId="4" borderId="51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/>
      <protection hidden="1"/>
    </xf>
    <xf numFmtId="0" fontId="2" fillId="4" borderId="38" xfId="0" applyFont="1" applyFill="1" applyBorder="1" applyAlignment="1" applyProtection="1">
      <alignment horizontal="center" vertic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39" xfId="0" applyFont="1" applyFill="1" applyBorder="1" applyAlignment="1" applyProtection="1">
      <alignment horizontal="center" vertical="center"/>
      <protection hidden="1"/>
    </xf>
    <xf numFmtId="0" fontId="2" fillId="4" borderId="42" xfId="0" applyFont="1" applyFill="1" applyBorder="1" applyAlignment="1" applyProtection="1">
      <alignment horizontal="center" vertical="center"/>
      <protection hidden="1"/>
    </xf>
    <xf numFmtId="0" fontId="2" fillId="4" borderId="62" xfId="0" applyFont="1" applyFill="1" applyBorder="1" applyAlignment="1" applyProtection="1">
      <alignment horizontal="center" vertical="center"/>
      <protection hidden="1"/>
    </xf>
    <xf numFmtId="0" fontId="2" fillId="4" borderId="43" xfId="0" applyFont="1" applyFill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center"/>
      <protection hidden="1"/>
    </xf>
    <xf numFmtId="0" fontId="15" fillId="0" borderId="31" xfId="0" applyFont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4" borderId="28" xfId="0" applyFont="1" applyFill="1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locked="0" hidden="1"/>
    </xf>
    <xf numFmtId="164" fontId="0" fillId="0" borderId="15" xfId="0" applyNumberFormat="1" applyBorder="1" applyAlignment="1" applyProtection="1">
      <alignment horizontal="center" vertical="center"/>
      <protection locked="0" hidden="1"/>
    </xf>
    <xf numFmtId="164" fontId="0" fillId="0" borderId="9" xfId="0" applyNumberFormat="1" applyBorder="1" applyAlignment="1" applyProtection="1">
      <alignment horizontal="center"/>
      <protection hidden="1"/>
    </xf>
    <xf numFmtId="0" fontId="2" fillId="0" borderId="69" xfId="0" applyFont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70" xfId="0" applyFont="1" applyBorder="1" applyAlignment="1" applyProtection="1">
      <alignment horizontal="center" vertical="center" wrapText="1"/>
      <protection hidden="1"/>
    </xf>
    <xf numFmtId="0" fontId="2" fillId="0" borderId="48" xfId="0" applyFont="1" applyBorder="1" applyAlignment="1" applyProtection="1">
      <alignment horizontal="center" vertical="center" wrapText="1"/>
      <protection hidden="1"/>
    </xf>
    <xf numFmtId="0" fontId="2" fillId="0" borderId="71" xfId="0" applyFont="1" applyBorder="1" applyAlignment="1" applyProtection="1">
      <alignment horizontal="center" vertical="center" wrapText="1"/>
      <protection hidden="1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left"/>
      <protection hidden="1"/>
    </xf>
    <xf numFmtId="0" fontId="2" fillId="0" borderId="30" xfId="0" applyFont="1" applyBorder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164" fontId="2" fillId="0" borderId="17" xfId="0" applyNumberFormat="1" applyFont="1" applyBorder="1" applyAlignment="1" applyProtection="1">
      <alignment horizontal="center"/>
      <protection locked="0" hidden="1"/>
    </xf>
    <xf numFmtId="164" fontId="2" fillId="0" borderId="18" xfId="0" applyNumberFormat="1" applyFont="1" applyBorder="1" applyAlignment="1" applyProtection="1">
      <alignment horizontal="center"/>
      <protection locked="0" hidden="1"/>
    </xf>
    <xf numFmtId="164" fontId="2" fillId="0" borderId="34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textRotation="90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textRotation="90"/>
      <protection hidden="1"/>
    </xf>
    <xf numFmtId="0" fontId="2" fillId="4" borderId="5" xfId="0" applyFont="1" applyFill="1" applyBorder="1" applyAlignment="1" applyProtection="1">
      <alignment horizontal="center" vertical="center" textRotation="90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 vertical="center" textRotation="90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30" fillId="5" borderId="0" xfId="0" applyFont="1" applyFill="1" applyAlignment="1">
      <alignment horizontal="center" wrapText="1"/>
    </xf>
  </cellXfs>
  <cellStyles count="2">
    <cellStyle name="Normal" xfId="0" builtinId="0"/>
    <cellStyle name="Normal 2" xfId="1" xr:uid="{CC3F178C-1B8A-4737-BE4B-27104A662DCE}"/>
  </cellStyles>
  <dxfs count="27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0</xdr:col>
      <xdr:colOff>621836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35427F-61C7-4994-9CD8-89EC726E0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825"/>
          <a:ext cx="621836" cy="79057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93</xdr:row>
      <xdr:rowOff>38100</xdr:rowOff>
    </xdr:from>
    <xdr:ext cx="621836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4576D6DB-C4E0-4A9D-AA2C-9610DE002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183</xdr:row>
      <xdr:rowOff>38100</xdr:rowOff>
    </xdr:from>
    <xdr:ext cx="621836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ED994587-2888-4024-8510-038BBB0A7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00262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38100</xdr:rowOff>
    </xdr:from>
    <xdr:ext cx="621836" cy="790575"/>
    <xdr:pic>
      <xdr:nvPicPr>
        <xdr:cNvPr id="9" name="Imagen 8">
          <a:extLst>
            <a:ext uri="{FF2B5EF4-FFF2-40B4-BE49-F238E27FC236}">
              <a16:creationId xmlns:a16="http://schemas.microsoft.com/office/drawing/2014/main" id="{6B4E188A-B965-4D93-9A8E-C9D482D6B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4909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363</xdr:row>
      <xdr:rowOff>38100</xdr:rowOff>
    </xdr:from>
    <xdr:ext cx="621836" cy="790575"/>
    <xdr:pic>
      <xdr:nvPicPr>
        <xdr:cNvPr id="11" name="Imagen 10">
          <a:extLst>
            <a:ext uri="{FF2B5EF4-FFF2-40B4-BE49-F238E27FC236}">
              <a16:creationId xmlns:a16="http://schemas.microsoft.com/office/drawing/2014/main" id="{238FA87B-876E-44B3-B5B1-2D62A76AC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453</xdr:row>
      <xdr:rowOff>38100</xdr:rowOff>
    </xdr:from>
    <xdr:ext cx="621836" cy="790575"/>
    <xdr:pic>
      <xdr:nvPicPr>
        <xdr:cNvPr id="13" name="Imagen 12">
          <a:extLst>
            <a:ext uri="{FF2B5EF4-FFF2-40B4-BE49-F238E27FC236}">
              <a16:creationId xmlns:a16="http://schemas.microsoft.com/office/drawing/2014/main" id="{72F3299B-608D-4B84-981A-DEA295B73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543</xdr:row>
      <xdr:rowOff>38100</xdr:rowOff>
    </xdr:from>
    <xdr:ext cx="621836" cy="790575"/>
    <xdr:pic>
      <xdr:nvPicPr>
        <xdr:cNvPr id="15" name="Imagen 14">
          <a:extLst>
            <a:ext uri="{FF2B5EF4-FFF2-40B4-BE49-F238E27FC236}">
              <a16:creationId xmlns:a16="http://schemas.microsoft.com/office/drawing/2014/main" id="{CB9CB26F-58FD-4685-8FC2-358CE96E1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633</xdr:row>
      <xdr:rowOff>38100</xdr:rowOff>
    </xdr:from>
    <xdr:ext cx="621836" cy="790575"/>
    <xdr:pic>
      <xdr:nvPicPr>
        <xdr:cNvPr id="17" name="Imagen 16">
          <a:extLst>
            <a:ext uri="{FF2B5EF4-FFF2-40B4-BE49-F238E27FC236}">
              <a16:creationId xmlns:a16="http://schemas.microsoft.com/office/drawing/2014/main" id="{17EFB340-1855-42AC-9636-50391B726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723</xdr:row>
      <xdr:rowOff>38100</xdr:rowOff>
    </xdr:from>
    <xdr:ext cx="621836" cy="790575"/>
    <xdr:pic>
      <xdr:nvPicPr>
        <xdr:cNvPr id="19" name="Imagen 18">
          <a:extLst>
            <a:ext uri="{FF2B5EF4-FFF2-40B4-BE49-F238E27FC236}">
              <a16:creationId xmlns:a16="http://schemas.microsoft.com/office/drawing/2014/main" id="{DCA1B8CC-1A37-4209-A0A9-2C012C0E3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813</xdr:row>
      <xdr:rowOff>38100</xdr:rowOff>
    </xdr:from>
    <xdr:ext cx="621836" cy="790575"/>
    <xdr:pic>
      <xdr:nvPicPr>
        <xdr:cNvPr id="21" name="Imagen 20">
          <a:extLst>
            <a:ext uri="{FF2B5EF4-FFF2-40B4-BE49-F238E27FC236}">
              <a16:creationId xmlns:a16="http://schemas.microsoft.com/office/drawing/2014/main" id="{A7BC2FE6-A7B2-4E4A-B1AD-DF17D1976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903</xdr:row>
      <xdr:rowOff>38100</xdr:rowOff>
    </xdr:from>
    <xdr:ext cx="621836" cy="790575"/>
    <xdr:pic>
      <xdr:nvPicPr>
        <xdr:cNvPr id="23" name="Imagen 22">
          <a:extLst>
            <a:ext uri="{FF2B5EF4-FFF2-40B4-BE49-F238E27FC236}">
              <a16:creationId xmlns:a16="http://schemas.microsoft.com/office/drawing/2014/main" id="{56830791-68D9-4E86-8F53-C0AE2D99A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993</xdr:row>
      <xdr:rowOff>38100</xdr:rowOff>
    </xdr:from>
    <xdr:ext cx="621836" cy="790575"/>
    <xdr:pic>
      <xdr:nvPicPr>
        <xdr:cNvPr id="25" name="Imagen 24">
          <a:extLst>
            <a:ext uri="{FF2B5EF4-FFF2-40B4-BE49-F238E27FC236}">
              <a16:creationId xmlns:a16="http://schemas.microsoft.com/office/drawing/2014/main" id="{5C8F1A07-1DA5-46EB-9A68-D53D6B1AC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1083</xdr:row>
      <xdr:rowOff>38100</xdr:rowOff>
    </xdr:from>
    <xdr:ext cx="621836" cy="790575"/>
    <xdr:pic>
      <xdr:nvPicPr>
        <xdr:cNvPr id="27" name="Imagen 26">
          <a:extLst>
            <a:ext uri="{FF2B5EF4-FFF2-40B4-BE49-F238E27FC236}">
              <a16:creationId xmlns:a16="http://schemas.microsoft.com/office/drawing/2014/main" id="{0D833625-8C9C-4DB3-A10F-CB2F58184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1173</xdr:row>
      <xdr:rowOff>38100</xdr:rowOff>
    </xdr:from>
    <xdr:ext cx="621836" cy="790575"/>
    <xdr:pic>
      <xdr:nvPicPr>
        <xdr:cNvPr id="29" name="Imagen 28">
          <a:extLst>
            <a:ext uri="{FF2B5EF4-FFF2-40B4-BE49-F238E27FC236}">
              <a16:creationId xmlns:a16="http://schemas.microsoft.com/office/drawing/2014/main" id="{7C81916B-1FAE-4C73-A244-40A1C63C6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1263</xdr:row>
      <xdr:rowOff>38100</xdr:rowOff>
    </xdr:from>
    <xdr:ext cx="621836" cy="790575"/>
    <xdr:pic>
      <xdr:nvPicPr>
        <xdr:cNvPr id="31" name="Imagen 30">
          <a:extLst>
            <a:ext uri="{FF2B5EF4-FFF2-40B4-BE49-F238E27FC236}">
              <a16:creationId xmlns:a16="http://schemas.microsoft.com/office/drawing/2014/main" id="{799B7870-068D-43F9-94B0-42106A54B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79175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1353</xdr:row>
      <xdr:rowOff>38100</xdr:rowOff>
    </xdr:from>
    <xdr:ext cx="621836" cy="790575"/>
    <xdr:pic>
      <xdr:nvPicPr>
        <xdr:cNvPr id="33" name="Imagen 32">
          <a:extLst>
            <a:ext uri="{FF2B5EF4-FFF2-40B4-BE49-F238E27FC236}">
              <a16:creationId xmlns:a16="http://schemas.microsoft.com/office/drawing/2014/main" id="{877220D5-AF67-491B-A3D4-3DD180D69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73502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1443</xdr:row>
      <xdr:rowOff>38100</xdr:rowOff>
    </xdr:from>
    <xdr:ext cx="621836" cy="790575"/>
    <xdr:pic>
      <xdr:nvPicPr>
        <xdr:cNvPr id="35" name="Imagen 34">
          <a:extLst>
            <a:ext uri="{FF2B5EF4-FFF2-40B4-BE49-F238E27FC236}">
              <a16:creationId xmlns:a16="http://schemas.microsoft.com/office/drawing/2014/main" id="{5953779E-67E2-47C5-9951-C18072319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73502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1533</xdr:row>
      <xdr:rowOff>38100</xdr:rowOff>
    </xdr:from>
    <xdr:ext cx="621836" cy="790575"/>
    <xdr:pic>
      <xdr:nvPicPr>
        <xdr:cNvPr id="37" name="Imagen 36">
          <a:extLst>
            <a:ext uri="{FF2B5EF4-FFF2-40B4-BE49-F238E27FC236}">
              <a16:creationId xmlns:a16="http://schemas.microsoft.com/office/drawing/2014/main" id="{79CACE29-8127-4A91-854D-32932C1E8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73502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1623</xdr:row>
      <xdr:rowOff>38100</xdr:rowOff>
    </xdr:from>
    <xdr:ext cx="621836" cy="790575"/>
    <xdr:pic>
      <xdr:nvPicPr>
        <xdr:cNvPr id="39" name="Imagen 38">
          <a:extLst>
            <a:ext uri="{FF2B5EF4-FFF2-40B4-BE49-F238E27FC236}">
              <a16:creationId xmlns:a16="http://schemas.microsoft.com/office/drawing/2014/main" id="{35AD440D-2FD4-4467-A923-200793DC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73502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1713</xdr:row>
      <xdr:rowOff>38100</xdr:rowOff>
    </xdr:from>
    <xdr:ext cx="621836" cy="790575"/>
    <xdr:pic>
      <xdr:nvPicPr>
        <xdr:cNvPr id="41" name="Imagen 40">
          <a:extLst>
            <a:ext uri="{FF2B5EF4-FFF2-40B4-BE49-F238E27FC236}">
              <a16:creationId xmlns:a16="http://schemas.microsoft.com/office/drawing/2014/main" id="{A94BDB2A-8179-4FBC-97F3-8803ADED2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1803</xdr:row>
      <xdr:rowOff>38100</xdr:rowOff>
    </xdr:from>
    <xdr:ext cx="621836" cy="790575"/>
    <xdr:pic>
      <xdr:nvPicPr>
        <xdr:cNvPr id="43" name="Imagen 42">
          <a:extLst>
            <a:ext uri="{FF2B5EF4-FFF2-40B4-BE49-F238E27FC236}">
              <a16:creationId xmlns:a16="http://schemas.microsoft.com/office/drawing/2014/main" id="{F856CD0B-5A44-434E-AB01-5285CE3E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1893</xdr:row>
      <xdr:rowOff>38100</xdr:rowOff>
    </xdr:from>
    <xdr:ext cx="621836" cy="790575"/>
    <xdr:pic>
      <xdr:nvPicPr>
        <xdr:cNvPr id="45" name="Imagen 44">
          <a:extLst>
            <a:ext uri="{FF2B5EF4-FFF2-40B4-BE49-F238E27FC236}">
              <a16:creationId xmlns:a16="http://schemas.microsoft.com/office/drawing/2014/main" id="{562BC8AF-E8E9-470A-8832-1778F5745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1983</xdr:row>
      <xdr:rowOff>38100</xdr:rowOff>
    </xdr:from>
    <xdr:ext cx="621836" cy="790575"/>
    <xdr:pic>
      <xdr:nvPicPr>
        <xdr:cNvPr id="47" name="Imagen 46">
          <a:extLst>
            <a:ext uri="{FF2B5EF4-FFF2-40B4-BE49-F238E27FC236}">
              <a16:creationId xmlns:a16="http://schemas.microsoft.com/office/drawing/2014/main" id="{8EB21531-CC43-4759-87D8-DFF0BD394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2073</xdr:row>
      <xdr:rowOff>38100</xdr:rowOff>
    </xdr:from>
    <xdr:ext cx="621836" cy="790575"/>
    <xdr:pic>
      <xdr:nvPicPr>
        <xdr:cNvPr id="49" name="Imagen 48">
          <a:extLst>
            <a:ext uri="{FF2B5EF4-FFF2-40B4-BE49-F238E27FC236}">
              <a16:creationId xmlns:a16="http://schemas.microsoft.com/office/drawing/2014/main" id="{E965CC25-DDB2-4A48-9094-08C18608F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2163</xdr:row>
      <xdr:rowOff>38100</xdr:rowOff>
    </xdr:from>
    <xdr:ext cx="621836" cy="790575"/>
    <xdr:pic>
      <xdr:nvPicPr>
        <xdr:cNvPr id="51" name="Imagen 50">
          <a:extLst>
            <a:ext uri="{FF2B5EF4-FFF2-40B4-BE49-F238E27FC236}">
              <a16:creationId xmlns:a16="http://schemas.microsoft.com/office/drawing/2014/main" id="{37F55941-A9D8-46F4-BE60-4A9925915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2253</xdr:row>
      <xdr:rowOff>38100</xdr:rowOff>
    </xdr:from>
    <xdr:ext cx="621836" cy="790575"/>
    <xdr:pic>
      <xdr:nvPicPr>
        <xdr:cNvPr id="53" name="Imagen 52">
          <a:extLst>
            <a:ext uri="{FF2B5EF4-FFF2-40B4-BE49-F238E27FC236}">
              <a16:creationId xmlns:a16="http://schemas.microsoft.com/office/drawing/2014/main" id="{C2B61521-88CB-4E2F-8D31-70634C2F9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2343</xdr:row>
      <xdr:rowOff>38100</xdr:rowOff>
    </xdr:from>
    <xdr:ext cx="621836" cy="790575"/>
    <xdr:pic>
      <xdr:nvPicPr>
        <xdr:cNvPr id="55" name="Imagen 54">
          <a:extLst>
            <a:ext uri="{FF2B5EF4-FFF2-40B4-BE49-F238E27FC236}">
              <a16:creationId xmlns:a16="http://schemas.microsoft.com/office/drawing/2014/main" id="{C4753552-5BDD-4A4D-B520-E6EF0933B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2433</xdr:row>
      <xdr:rowOff>38100</xdr:rowOff>
    </xdr:from>
    <xdr:ext cx="621836" cy="790575"/>
    <xdr:pic>
      <xdr:nvPicPr>
        <xdr:cNvPr id="57" name="Imagen 56">
          <a:extLst>
            <a:ext uri="{FF2B5EF4-FFF2-40B4-BE49-F238E27FC236}">
              <a16:creationId xmlns:a16="http://schemas.microsoft.com/office/drawing/2014/main" id="{F4A9F2C3-EADB-4466-A0E5-161AF35DC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2523</xdr:row>
      <xdr:rowOff>38100</xdr:rowOff>
    </xdr:from>
    <xdr:ext cx="621836" cy="790575"/>
    <xdr:pic>
      <xdr:nvPicPr>
        <xdr:cNvPr id="59" name="Imagen 58">
          <a:extLst>
            <a:ext uri="{FF2B5EF4-FFF2-40B4-BE49-F238E27FC236}">
              <a16:creationId xmlns:a16="http://schemas.microsoft.com/office/drawing/2014/main" id="{8126288A-A279-4C81-AB8D-0E04AFDCC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2613</xdr:row>
      <xdr:rowOff>38100</xdr:rowOff>
    </xdr:from>
    <xdr:ext cx="621836" cy="790575"/>
    <xdr:pic>
      <xdr:nvPicPr>
        <xdr:cNvPr id="61" name="Imagen 60">
          <a:extLst>
            <a:ext uri="{FF2B5EF4-FFF2-40B4-BE49-F238E27FC236}">
              <a16:creationId xmlns:a16="http://schemas.microsoft.com/office/drawing/2014/main" id="{E8C54729-C396-4946-A1BF-DFEC759D3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2703</xdr:row>
      <xdr:rowOff>38100</xdr:rowOff>
    </xdr:from>
    <xdr:ext cx="621836" cy="790575"/>
    <xdr:pic>
      <xdr:nvPicPr>
        <xdr:cNvPr id="63" name="Imagen 62">
          <a:extLst>
            <a:ext uri="{FF2B5EF4-FFF2-40B4-BE49-F238E27FC236}">
              <a16:creationId xmlns:a16="http://schemas.microsoft.com/office/drawing/2014/main" id="{A39A6AFC-B6AF-4C93-94BF-439AD3F08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2793</xdr:row>
      <xdr:rowOff>38100</xdr:rowOff>
    </xdr:from>
    <xdr:ext cx="621836" cy="790575"/>
    <xdr:pic>
      <xdr:nvPicPr>
        <xdr:cNvPr id="65" name="Imagen 64">
          <a:extLst>
            <a:ext uri="{FF2B5EF4-FFF2-40B4-BE49-F238E27FC236}">
              <a16:creationId xmlns:a16="http://schemas.microsoft.com/office/drawing/2014/main" id="{0D50E926-1B92-4373-B8D8-02C669DF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2883</xdr:row>
      <xdr:rowOff>38100</xdr:rowOff>
    </xdr:from>
    <xdr:ext cx="621836" cy="790575"/>
    <xdr:pic>
      <xdr:nvPicPr>
        <xdr:cNvPr id="67" name="Imagen 66">
          <a:extLst>
            <a:ext uri="{FF2B5EF4-FFF2-40B4-BE49-F238E27FC236}">
              <a16:creationId xmlns:a16="http://schemas.microsoft.com/office/drawing/2014/main" id="{AF74A338-621E-478B-8D7A-B6BF70CE2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2973</xdr:row>
      <xdr:rowOff>38100</xdr:rowOff>
    </xdr:from>
    <xdr:ext cx="621836" cy="790575"/>
    <xdr:pic>
      <xdr:nvPicPr>
        <xdr:cNvPr id="69" name="Imagen 68">
          <a:extLst>
            <a:ext uri="{FF2B5EF4-FFF2-40B4-BE49-F238E27FC236}">
              <a16:creationId xmlns:a16="http://schemas.microsoft.com/office/drawing/2014/main" id="{F8F336DA-71FE-4DC3-94E6-2210BEC5B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3063</xdr:row>
      <xdr:rowOff>38100</xdr:rowOff>
    </xdr:from>
    <xdr:ext cx="621836" cy="790575"/>
    <xdr:pic>
      <xdr:nvPicPr>
        <xdr:cNvPr id="71" name="Imagen 70">
          <a:extLst>
            <a:ext uri="{FF2B5EF4-FFF2-40B4-BE49-F238E27FC236}">
              <a16:creationId xmlns:a16="http://schemas.microsoft.com/office/drawing/2014/main" id="{1C8D3AB7-DE23-4EDF-A0EC-8B9430B61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3153</xdr:row>
      <xdr:rowOff>38100</xdr:rowOff>
    </xdr:from>
    <xdr:ext cx="621836" cy="790575"/>
    <xdr:pic>
      <xdr:nvPicPr>
        <xdr:cNvPr id="73" name="Imagen 72">
          <a:extLst>
            <a:ext uri="{FF2B5EF4-FFF2-40B4-BE49-F238E27FC236}">
              <a16:creationId xmlns:a16="http://schemas.microsoft.com/office/drawing/2014/main" id="{299869B7-C877-4421-87D6-F9BF2E329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3243</xdr:row>
      <xdr:rowOff>38100</xdr:rowOff>
    </xdr:from>
    <xdr:ext cx="621836" cy="790575"/>
    <xdr:pic>
      <xdr:nvPicPr>
        <xdr:cNvPr id="75" name="Imagen 74">
          <a:extLst>
            <a:ext uri="{FF2B5EF4-FFF2-40B4-BE49-F238E27FC236}">
              <a16:creationId xmlns:a16="http://schemas.microsoft.com/office/drawing/2014/main" id="{00180AA6-22A6-4D5A-93BC-01AE752AE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3333</xdr:row>
      <xdr:rowOff>38100</xdr:rowOff>
    </xdr:from>
    <xdr:ext cx="621836" cy="790575"/>
    <xdr:pic>
      <xdr:nvPicPr>
        <xdr:cNvPr id="77" name="Imagen 76">
          <a:extLst>
            <a:ext uri="{FF2B5EF4-FFF2-40B4-BE49-F238E27FC236}">
              <a16:creationId xmlns:a16="http://schemas.microsoft.com/office/drawing/2014/main" id="{88C2A86C-7A6D-47B2-B896-A01273DDD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3423</xdr:row>
      <xdr:rowOff>38100</xdr:rowOff>
    </xdr:from>
    <xdr:ext cx="621836" cy="790575"/>
    <xdr:pic>
      <xdr:nvPicPr>
        <xdr:cNvPr id="79" name="Imagen 78">
          <a:extLst>
            <a:ext uri="{FF2B5EF4-FFF2-40B4-BE49-F238E27FC236}">
              <a16:creationId xmlns:a16="http://schemas.microsoft.com/office/drawing/2014/main" id="{CED320AA-3B95-411E-BED1-D828A4035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3513</xdr:row>
      <xdr:rowOff>38100</xdr:rowOff>
    </xdr:from>
    <xdr:ext cx="621836" cy="790575"/>
    <xdr:pic>
      <xdr:nvPicPr>
        <xdr:cNvPr id="81" name="Imagen 80">
          <a:extLst>
            <a:ext uri="{FF2B5EF4-FFF2-40B4-BE49-F238E27FC236}">
              <a16:creationId xmlns:a16="http://schemas.microsoft.com/office/drawing/2014/main" id="{BE5F1094-2308-4A2C-AAF4-492E7AF91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3603</xdr:row>
      <xdr:rowOff>38100</xdr:rowOff>
    </xdr:from>
    <xdr:ext cx="621836" cy="790575"/>
    <xdr:pic>
      <xdr:nvPicPr>
        <xdr:cNvPr id="83" name="Imagen 82">
          <a:extLst>
            <a:ext uri="{FF2B5EF4-FFF2-40B4-BE49-F238E27FC236}">
              <a16:creationId xmlns:a16="http://schemas.microsoft.com/office/drawing/2014/main" id="{7665B6F3-DDB5-488D-854C-F7BF57EB1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3693</xdr:row>
      <xdr:rowOff>38100</xdr:rowOff>
    </xdr:from>
    <xdr:ext cx="621836" cy="790575"/>
    <xdr:pic>
      <xdr:nvPicPr>
        <xdr:cNvPr id="85" name="Imagen 84">
          <a:extLst>
            <a:ext uri="{FF2B5EF4-FFF2-40B4-BE49-F238E27FC236}">
              <a16:creationId xmlns:a16="http://schemas.microsoft.com/office/drawing/2014/main" id="{562C3C35-DE3E-48E0-A61D-CB6469C40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3783</xdr:row>
      <xdr:rowOff>38100</xdr:rowOff>
    </xdr:from>
    <xdr:ext cx="621836" cy="790575"/>
    <xdr:pic>
      <xdr:nvPicPr>
        <xdr:cNvPr id="87" name="Imagen 86">
          <a:extLst>
            <a:ext uri="{FF2B5EF4-FFF2-40B4-BE49-F238E27FC236}">
              <a16:creationId xmlns:a16="http://schemas.microsoft.com/office/drawing/2014/main" id="{9F4891AC-41A4-415D-AF4F-ABBA51DC4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3873</xdr:row>
      <xdr:rowOff>38100</xdr:rowOff>
    </xdr:from>
    <xdr:ext cx="621836" cy="790575"/>
    <xdr:pic>
      <xdr:nvPicPr>
        <xdr:cNvPr id="89" name="Imagen 88">
          <a:extLst>
            <a:ext uri="{FF2B5EF4-FFF2-40B4-BE49-F238E27FC236}">
              <a16:creationId xmlns:a16="http://schemas.microsoft.com/office/drawing/2014/main" id="{37170D17-265C-425C-B540-6E8083EA5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3963</xdr:row>
      <xdr:rowOff>38100</xdr:rowOff>
    </xdr:from>
    <xdr:ext cx="621836" cy="790575"/>
    <xdr:pic>
      <xdr:nvPicPr>
        <xdr:cNvPr id="91" name="Imagen 90">
          <a:extLst>
            <a:ext uri="{FF2B5EF4-FFF2-40B4-BE49-F238E27FC236}">
              <a16:creationId xmlns:a16="http://schemas.microsoft.com/office/drawing/2014/main" id="{60B0C0CA-9D7E-475D-B9A0-F5AEA5156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303300"/>
          <a:ext cx="621836" cy="790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3DF0-2B92-4D4D-918D-108C4846A0FB}">
  <dimension ref="A1:J43"/>
  <sheetViews>
    <sheetView tabSelected="1" workbookViewId="0">
      <selection activeCell="A5" sqref="A5:J5"/>
    </sheetView>
  </sheetViews>
  <sheetFormatPr baseColWidth="10" defaultRowHeight="15" x14ac:dyDescent="0.25"/>
  <sheetData>
    <row r="1" spans="1:10" ht="19.5" x14ac:dyDescent="0.3">
      <c r="A1" s="189" t="s">
        <v>524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3.75" customHeight="1" x14ac:dyDescent="0.3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ht="36.75" customHeight="1" x14ac:dyDescent="0.3">
      <c r="A3" s="434" t="s">
        <v>529</v>
      </c>
      <c r="B3" s="434"/>
      <c r="C3" s="434"/>
      <c r="D3" s="434"/>
      <c r="E3" s="434"/>
      <c r="F3" s="434"/>
      <c r="G3" s="434"/>
      <c r="H3" s="434"/>
      <c r="I3" s="434"/>
      <c r="J3" s="434"/>
    </row>
    <row r="4" spans="1:10" ht="6" customHeight="1" x14ac:dyDescent="0.25"/>
    <row r="5" spans="1:10" ht="62.25" customHeight="1" x14ac:dyDescent="0.25">
      <c r="A5" s="190" t="s">
        <v>528</v>
      </c>
      <c r="B5" s="190"/>
      <c r="C5" s="190"/>
      <c r="D5" s="190"/>
      <c r="E5" s="190"/>
      <c r="F5" s="190"/>
      <c r="G5" s="190"/>
      <c r="H5" s="190"/>
      <c r="I5" s="190"/>
      <c r="J5" s="190"/>
    </row>
    <row r="6" spans="1:10" ht="5.25" customHeight="1" x14ac:dyDescent="0.25"/>
    <row r="7" spans="1:10" ht="23.25" x14ac:dyDescent="0.35">
      <c r="A7" s="191" t="s">
        <v>525</v>
      </c>
      <c r="B7" s="191"/>
      <c r="C7" s="191"/>
      <c r="D7" s="191"/>
      <c r="E7" s="191"/>
      <c r="F7" s="191"/>
      <c r="G7" s="191"/>
      <c r="H7" s="191"/>
      <c r="I7" s="191"/>
      <c r="J7" s="191"/>
    </row>
    <row r="8" spans="1:10" ht="5.25" customHeight="1" x14ac:dyDescent="0.25"/>
    <row r="9" spans="1:10" ht="5.25" customHeight="1" thickBot="1" x14ac:dyDescent="0.3"/>
    <row r="10" spans="1:10" ht="21" customHeight="1" thickTop="1" x14ac:dyDescent="0.25">
      <c r="A10" s="192" t="s">
        <v>521</v>
      </c>
      <c r="B10" s="193"/>
      <c r="C10" s="193"/>
      <c r="D10" s="193"/>
      <c r="E10" s="193"/>
      <c r="F10" s="193"/>
      <c r="G10" s="193"/>
      <c r="H10" s="193"/>
      <c r="I10" s="193"/>
      <c r="J10" s="194"/>
    </row>
    <row r="11" spans="1:10" ht="21" customHeight="1" x14ac:dyDescent="0.25">
      <c r="A11" s="195"/>
      <c r="B11" s="196"/>
      <c r="C11" s="196"/>
      <c r="D11" s="196"/>
      <c r="E11" s="196"/>
      <c r="F11" s="196"/>
      <c r="G11" s="196"/>
      <c r="H11" s="196"/>
      <c r="I11" s="196"/>
      <c r="J11" s="197"/>
    </row>
    <row r="12" spans="1:10" ht="21" customHeight="1" x14ac:dyDescent="0.25">
      <c r="A12" s="195"/>
      <c r="B12" s="196"/>
      <c r="C12" s="196"/>
      <c r="D12" s="196"/>
      <c r="E12" s="196"/>
      <c r="F12" s="196"/>
      <c r="G12" s="196"/>
      <c r="H12" s="196"/>
      <c r="I12" s="196"/>
      <c r="J12" s="197"/>
    </row>
    <row r="13" spans="1:10" ht="21" customHeight="1" x14ac:dyDescent="0.25">
      <c r="A13" s="195"/>
      <c r="B13" s="196"/>
      <c r="C13" s="196"/>
      <c r="D13" s="196"/>
      <c r="E13" s="196"/>
      <c r="F13" s="196"/>
      <c r="G13" s="196"/>
      <c r="H13" s="196"/>
      <c r="I13" s="196"/>
      <c r="J13" s="197"/>
    </row>
    <row r="14" spans="1:10" ht="21" customHeight="1" x14ac:dyDescent="0.25">
      <c r="A14" s="195"/>
      <c r="B14" s="196"/>
      <c r="C14" s="196"/>
      <c r="D14" s="196"/>
      <c r="E14" s="196"/>
      <c r="F14" s="196"/>
      <c r="G14" s="196"/>
      <c r="H14" s="196"/>
      <c r="I14" s="196"/>
      <c r="J14" s="197"/>
    </row>
    <row r="15" spans="1:10" ht="21" customHeight="1" thickBot="1" x14ac:dyDescent="0.3">
      <c r="A15" s="198"/>
      <c r="B15" s="199"/>
      <c r="C15" s="199"/>
      <c r="D15" s="199"/>
      <c r="E15" s="199"/>
      <c r="F15" s="199"/>
      <c r="G15" s="199"/>
      <c r="H15" s="199"/>
      <c r="I15" s="199"/>
      <c r="J15" s="200"/>
    </row>
    <row r="16" spans="1:10" ht="9" customHeight="1" thickTop="1" thickBot="1" x14ac:dyDescent="0.3"/>
    <row r="17" spans="1:10" ht="24.75" customHeight="1" thickTop="1" x14ac:dyDescent="0.25">
      <c r="A17" s="192" t="s">
        <v>522</v>
      </c>
      <c r="B17" s="201"/>
      <c r="C17" s="201"/>
      <c r="D17" s="201"/>
      <c r="E17" s="201"/>
      <c r="F17" s="201"/>
      <c r="G17" s="201"/>
      <c r="H17" s="201"/>
      <c r="I17" s="201"/>
      <c r="J17" s="202"/>
    </row>
    <row r="18" spans="1:10" ht="24.75" customHeight="1" x14ac:dyDescent="0.25">
      <c r="A18" s="203"/>
      <c r="B18" s="184"/>
      <c r="C18" s="184"/>
      <c r="D18" s="184"/>
      <c r="E18" s="184"/>
      <c r="F18" s="184"/>
      <c r="G18" s="184"/>
      <c r="H18" s="184"/>
      <c r="I18" s="184"/>
      <c r="J18" s="204"/>
    </row>
    <row r="19" spans="1:10" ht="24.75" customHeight="1" x14ac:dyDescent="0.25">
      <c r="A19" s="203"/>
      <c r="B19" s="184"/>
      <c r="C19" s="184"/>
      <c r="D19" s="184"/>
      <c r="E19" s="184"/>
      <c r="F19" s="184"/>
      <c r="G19" s="184"/>
      <c r="H19" s="184"/>
      <c r="I19" s="184"/>
      <c r="J19" s="204"/>
    </row>
    <row r="20" spans="1:10" ht="24.75" customHeight="1" x14ac:dyDescent="0.25">
      <c r="A20" s="203"/>
      <c r="B20" s="184"/>
      <c r="C20" s="184"/>
      <c r="D20" s="184"/>
      <c r="E20" s="184"/>
      <c r="F20" s="184"/>
      <c r="G20" s="184"/>
      <c r="H20" s="184"/>
      <c r="I20" s="184"/>
      <c r="J20" s="204"/>
    </row>
    <row r="21" spans="1:10" ht="24.75" customHeight="1" x14ac:dyDescent="0.25">
      <c r="A21" s="203"/>
      <c r="B21" s="184"/>
      <c r="C21" s="184"/>
      <c r="D21" s="184"/>
      <c r="E21" s="184"/>
      <c r="F21" s="184"/>
      <c r="G21" s="184"/>
      <c r="H21" s="184"/>
      <c r="I21" s="184"/>
      <c r="J21" s="204"/>
    </row>
    <row r="22" spans="1:10" ht="24.75" customHeight="1" thickBot="1" x14ac:dyDescent="0.3">
      <c r="A22" s="205"/>
      <c r="B22" s="206"/>
      <c r="C22" s="206"/>
      <c r="D22" s="206"/>
      <c r="E22" s="206"/>
      <c r="F22" s="206"/>
      <c r="G22" s="206"/>
      <c r="H22" s="206"/>
      <c r="I22" s="206"/>
      <c r="J22" s="207"/>
    </row>
    <row r="23" spans="1:10" ht="3.75" customHeight="1" thickTop="1" thickBot="1" x14ac:dyDescent="0.3"/>
    <row r="24" spans="1:10" ht="17.25" customHeight="1" thickTop="1" x14ac:dyDescent="0.25">
      <c r="A24" s="192" t="s">
        <v>527</v>
      </c>
      <c r="B24" s="201"/>
      <c r="C24" s="201"/>
      <c r="D24" s="201"/>
      <c r="E24" s="201"/>
      <c r="F24" s="201"/>
      <c r="G24" s="201"/>
      <c r="H24" s="201"/>
      <c r="I24" s="201"/>
      <c r="J24" s="202"/>
    </row>
    <row r="25" spans="1:10" ht="17.25" customHeight="1" x14ac:dyDescent="0.25">
      <c r="A25" s="203"/>
      <c r="B25" s="184"/>
      <c r="C25" s="184"/>
      <c r="D25" s="184"/>
      <c r="E25" s="184"/>
      <c r="F25" s="184"/>
      <c r="G25" s="184"/>
      <c r="H25" s="184"/>
      <c r="I25" s="184"/>
      <c r="J25" s="204"/>
    </row>
    <row r="26" spans="1:10" ht="17.25" customHeight="1" x14ac:dyDescent="0.25">
      <c r="A26" s="203"/>
      <c r="B26" s="184"/>
      <c r="C26" s="184"/>
      <c r="D26" s="184"/>
      <c r="E26" s="184"/>
      <c r="F26" s="184"/>
      <c r="G26" s="184"/>
      <c r="H26" s="184"/>
      <c r="I26" s="184"/>
      <c r="J26" s="204"/>
    </row>
    <row r="27" spans="1:10" ht="17.25" customHeight="1" x14ac:dyDescent="0.25">
      <c r="A27" s="203"/>
      <c r="B27" s="184"/>
      <c r="C27" s="184"/>
      <c r="D27" s="184"/>
      <c r="E27" s="184"/>
      <c r="F27" s="184"/>
      <c r="G27" s="184"/>
      <c r="H27" s="184"/>
      <c r="I27" s="184"/>
      <c r="J27" s="204"/>
    </row>
    <row r="28" spans="1:10" ht="17.25" customHeight="1" x14ac:dyDescent="0.25">
      <c r="A28" s="203"/>
      <c r="B28" s="184"/>
      <c r="C28" s="184"/>
      <c r="D28" s="184"/>
      <c r="E28" s="184"/>
      <c r="F28" s="184"/>
      <c r="G28" s="184"/>
      <c r="H28" s="184"/>
      <c r="I28" s="184"/>
      <c r="J28" s="204"/>
    </row>
    <row r="29" spans="1:10" ht="17.25" customHeight="1" x14ac:dyDescent="0.25">
      <c r="A29" s="203"/>
      <c r="B29" s="184"/>
      <c r="C29" s="184"/>
      <c r="D29" s="184"/>
      <c r="E29" s="184"/>
      <c r="F29" s="184"/>
      <c r="G29" s="184"/>
      <c r="H29" s="184"/>
      <c r="I29" s="184"/>
      <c r="J29" s="204"/>
    </row>
    <row r="30" spans="1:10" ht="17.25" customHeight="1" x14ac:dyDescent="0.25">
      <c r="A30" s="203"/>
      <c r="B30" s="184"/>
      <c r="C30" s="184"/>
      <c r="D30" s="184"/>
      <c r="E30" s="184"/>
      <c r="F30" s="184"/>
      <c r="G30" s="184"/>
      <c r="H30" s="184"/>
      <c r="I30" s="184"/>
      <c r="J30" s="204"/>
    </row>
    <row r="31" spans="1:10" ht="17.25" customHeight="1" x14ac:dyDescent="0.25">
      <c r="A31" s="203"/>
      <c r="B31" s="184"/>
      <c r="C31" s="184"/>
      <c r="D31" s="184"/>
      <c r="E31" s="184"/>
      <c r="F31" s="184"/>
      <c r="G31" s="184"/>
      <c r="H31" s="184"/>
      <c r="I31" s="184"/>
      <c r="J31" s="204"/>
    </row>
    <row r="32" spans="1:10" ht="17.25" customHeight="1" thickBot="1" x14ac:dyDescent="0.3">
      <c r="A32" s="205"/>
      <c r="B32" s="206"/>
      <c r="C32" s="206"/>
      <c r="D32" s="206"/>
      <c r="E32" s="206"/>
      <c r="F32" s="206"/>
      <c r="G32" s="206"/>
      <c r="H32" s="206"/>
      <c r="I32" s="206"/>
      <c r="J32" s="207"/>
    </row>
    <row r="33" spans="1:10" ht="7.5" customHeight="1" thickTop="1" thickBot="1" x14ac:dyDescent="0.3"/>
    <row r="34" spans="1:10" ht="19.5" customHeight="1" thickTop="1" x14ac:dyDescent="0.25">
      <c r="A34" s="192" t="s">
        <v>526</v>
      </c>
      <c r="B34" s="201"/>
      <c r="C34" s="201"/>
      <c r="D34" s="201"/>
      <c r="E34" s="201"/>
      <c r="F34" s="201"/>
      <c r="G34" s="201"/>
      <c r="H34" s="201"/>
      <c r="I34" s="201"/>
      <c r="J34" s="202"/>
    </row>
    <row r="35" spans="1:10" ht="19.5" customHeight="1" x14ac:dyDescent="0.25">
      <c r="A35" s="203"/>
      <c r="B35" s="184"/>
      <c r="C35" s="184"/>
      <c r="D35" s="184"/>
      <c r="E35" s="184"/>
      <c r="F35" s="184"/>
      <c r="G35" s="184"/>
      <c r="H35" s="184"/>
      <c r="I35" s="184"/>
      <c r="J35" s="204"/>
    </row>
    <row r="36" spans="1:10" ht="19.5" customHeight="1" x14ac:dyDescent="0.25">
      <c r="A36" s="203"/>
      <c r="B36" s="184"/>
      <c r="C36" s="184"/>
      <c r="D36" s="184"/>
      <c r="E36" s="184"/>
      <c r="F36" s="184"/>
      <c r="G36" s="184"/>
      <c r="H36" s="184"/>
      <c r="I36" s="184"/>
      <c r="J36" s="204"/>
    </row>
    <row r="37" spans="1:10" ht="19.5" customHeight="1" x14ac:dyDescent="0.25">
      <c r="A37" s="203"/>
      <c r="B37" s="184"/>
      <c r="C37" s="184"/>
      <c r="D37" s="184"/>
      <c r="E37" s="184"/>
      <c r="F37" s="184"/>
      <c r="G37" s="184"/>
      <c r="H37" s="184"/>
      <c r="I37" s="184"/>
      <c r="J37" s="204"/>
    </row>
    <row r="38" spans="1:10" ht="19.5" customHeight="1" thickBot="1" x14ac:dyDescent="0.3">
      <c r="A38" s="205"/>
      <c r="B38" s="206"/>
      <c r="C38" s="206"/>
      <c r="D38" s="206"/>
      <c r="E38" s="206"/>
      <c r="F38" s="206"/>
      <c r="G38" s="206"/>
      <c r="H38" s="206"/>
      <c r="I38" s="206"/>
      <c r="J38" s="207"/>
    </row>
    <row r="39" spans="1:10" ht="8.25" customHeight="1" thickTop="1" thickBot="1" x14ac:dyDescent="0.3"/>
    <row r="40" spans="1:10" ht="15.75" thickTop="1" x14ac:dyDescent="0.25">
      <c r="A40" s="180" t="s">
        <v>523</v>
      </c>
      <c r="B40" s="181"/>
      <c r="C40" s="181"/>
      <c r="D40" s="181"/>
      <c r="E40" s="181"/>
      <c r="F40" s="181"/>
      <c r="G40" s="181"/>
      <c r="H40" s="181"/>
      <c r="I40" s="181"/>
      <c r="J40" s="182"/>
    </row>
    <row r="41" spans="1:10" x14ac:dyDescent="0.25">
      <c r="A41" s="183"/>
      <c r="B41" s="184"/>
      <c r="C41" s="184"/>
      <c r="D41" s="184"/>
      <c r="E41" s="184"/>
      <c r="F41" s="184"/>
      <c r="G41" s="184"/>
      <c r="H41" s="184"/>
      <c r="I41" s="184"/>
      <c r="J41" s="185"/>
    </row>
    <row r="42" spans="1:10" ht="15.75" thickBot="1" x14ac:dyDescent="0.3">
      <c r="A42" s="186"/>
      <c r="B42" s="187"/>
      <c r="C42" s="187"/>
      <c r="D42" s="187"/>
      <c r="E42" s="187"/>
      <c r="F42" s="187"/>
      <c r="G42" s="187"/>
      <c r="H42" s="187"/>
      <c r="I42" s="187"/>
      <c r="J42" s="188"/>
    </row>
    <row r="43" spans="1:10" ht="15.75" thickTop="1" x14ac:dyDescent="0.25"/>
  </sheetData>
  <sheetProtection algorithmName="SHA-512" hashValue="NIVUmS9Mct+JDf3S8T0gKCtRV6YC3lnBU/n4OBstKGOlAi0ZvCFDfM3SCg2tYnWNFjVD0CJGopYwAVeUBxNWuA==" saltValue="kDbom6EQ2x7BdRdcJ2MTeQ==" spinCount="100000" sheet="1" objects="1" scenarios="1" formatColumns="0" formatRows="0"/>
  <mergeCells count="9">
    <mergeCell ref="A40:J42"/>
    <mergeCell ref="A1:J1"/>
    <mergeCell ref="A5:J5"/>
    <mergeCell ref="A7:J7"/>
    <mergeCell ref="A10:J15"/>
    <mergeCell ref="A17:J22"/>
    <mergeCell ref="A24:J32"/>
    <mergeCell ref="A34:J38"/>
    <mergeCell ref="A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E873-3A46-4EC5-8D0E-13E2C01ADF17}">
  <sheetPr>
    <tabColor rgb="FF92D050"/>
  </sheetPr>
  <dimension ref="A1:Y61"/>
  <sheetViews>
    <sheetView topLeftCell="A11" workbookViewId="0">
      <selection activeCell="B30" sqref="B30"/>
    </sheetView>
  </sheetViews>
  <sheetFormatPr baseColWidth="10" defaultRowHeight="15" x14ac:dyDescent="0.25"/>
  <cols>
    <col min="1" max="1" width="8.7109375" customWidth="1"/>
    <col min="2" max="2" width="39.5703125" customWidth="1"/>
    <col min="4" max="4" width="1" customWidth="1"/>
    <col min="5" max="5" width="16.5703125" bestFit="1" customWidth="1"/>
    <col min="6" max="6" width="35.7109375" customWidth="1"/>
    <col min="23" max="25" width="11.42578125" hidden="1" customWidth="1"/>
  </cols>
  <sheetData>
    <row r="1" spans="1:25" ht="18" customHeight="1" x14ac:dyDescent="0.3">
      <c r="A1" s="210" t="s">
        <v>223</v>
      </c>
      <c r="B1" s="210"/>
      <c r="C1" s="210"/>
      <c r="D1" s="210"/>
      <c r="E1" s="210"/>
      <c r="F1" s="210"/>
    </row>
    <row r="2" spans="1:25" ht="44.25" customHeight="1" x14ac:dyDescent="0.25">
      <c r="A2" s="211" t="s">
        <v>519</v>
      </c>
      <c r="B2" s="211"/>
      <c r="C2" s="211"/>
      <c r="D2" s="211"/>
      <c r="E2" s="211"/>
      <c r="F2" s="211"/>
    </row>
    <row r="3" spans="1:25" ht="18.75" x14ac:dyDescent="0.3">
      <c r="A3" s="209" t="s">
        <v>218</v>
      </c>
      <c r="B3" s="209"/>
      <c r="C3" s="209"/>
      <c r="D3" s="209"/>
      <c r="E3" s="209"/>
      <c r="F3" s="209"/>
      <c r="G3" s="209"/>
      <c r="H3" s="212"/>
    </row>
    <row r="4" spans="1:25" x14ac:dyDescent="0.25">
      <c r="A4" s="7" t="s">
        <v>45</v>
      </c>
      <c r="B4" s="173" t="s">
        <v>48</v>
      </c>
      <c r="H4" s="212"/>
    </row>
    <row r="5" spans="1:25" x14ac:dyDescent="0.25">
      <c r="A5" s="7" t="s">
        <v>47</v>
      </c>
      <c r="B5" s="173" t="str">
        <f>IF($B$8="","",IF(ISERROR(VLOOKUP($B$8,Instituciones!$A$2:$F$338,6,FALSE)),"La IE con CM "&amp;$B$8&amp;" no existe en Apurímac",VLOOKUP($B$8,Instituciones!$A$2:$F$338,6,FALSE)))</f>
        <v/>
      </c>
      <c r="E5" s="1" t="s">
        <v>13</v>
      </c>
      <c r="F5" s="9"/>
      <c r="H5" s="212"/>
      <c r="W5" t="s">
        <v>103</v>
      </c>
    </row>
    <row r="6" spans="1:25" x14ac:dyDescent="0.25">
      <c r="A6" s="7" t="s">
        <v>97</v>
      </c>
      <c r="B6" s="173">
        <v>2019</v>
      </c>
      <c r="E6" t="s">
        <v>140</v>
      </c>
      <c r="F6" s="9"/>
      <c r="H6" s="212"/>
      <c r="W6" t="s">
        <v>102</v>
      </c>
    </row>
    <row r="7" spans="1:25" ht="15.75" thickBot="1" x14ac:dyDescent="0.3">
      <c r="A7" s="7" t="s">
        <v>98</v>
      </c>
      <c r="B7" s="174" t="str">
        <f>IF($B$8="","",IF(ISERROR(VLOOKUP($B$8,Instituciones!$A$2:$F$338,2,FALSE)),"La IE con CM "&amp;$B$8&amp;" no existe en Apurímac",VLOOKUP($B$8,Instituciones!$A$2:$F$338,2,FALSE)))</f>
        <v/>
      </c>
      <c r="E7" t="s">
        <v>141</v>
      </c>
      <c r="F7" s="9"/>
      <c r="H7" s="212"/>
      <c r="W7" t="s">
        <v>104</v>
      </c>
    </row>
    <row r="8" spans="1:25" ht="18.75" thickTop="1" thickBot="1" x14ac:dyDescent="0.35">
      <c r="A8" s="163" t="s">
        <v>99</v>
      </c>
      <c r="B8" s="178"/>
      <c r="C8" s="177" t="s">
        <v>518</v>
      </c>
      <c r="H8" s="212"/>
      <c r="W8" t="s">
        <v>105</v>
      </c>
    </row>
    <row r="9" spans="1:25" ht="16.5" thickTop="1" thickBot="1" x14ac:dyDescent="0.3">
      <c r="A9" s="7" t="s">
        <v>100</v>
      </c>
      <c r="B9" s="176" t="str">
        <f>IF($B$8="","",IF(ISERROR(VLOOKUP($B$8,Instituciones!$A$2:$F$338,3,FALSE)),"La IE con CM "&amp;$B$8&amp;" no existe en Apurímac",VLOOKUP($B$8,Instituciones!$A$2:$F$338,3,FALSE)))</f>
        <v/>
      </c>
      <c r="E9" s="1" t="s">
        <v>143</v>
      </c>
      <c r="F9" s="166"/>
      <c r="H9" s="212"/>
      <c r="W9" t="s">
        <v>106</v>
      </c>
    </row>
    <row r="10" spans="1:25" ht="15.75" thickBot="1" x14ac:dyDescent="0.3">
      <c r="A10" s="163" t="s">
        <v>60</v>
      </c>
      <c r="B10" s="165"/>
      <c r="E10" s="1" t="s">
        <v>142</v>
      </c>
      <c r="F10" s="166"/>
      <c r="W10" t="s">
        <v>107</v>
      </c>
    </row>
    <row r="11" spans="1:25" ht="15.75" thickBot="1" x14ac:dyDescent="0.3">
      <c r="A11" s="163" t="s">
        <v>101</v>
      </c>
      <c r="B11" s="164"/>
      <c r="E11" s="1"/>
      <c r="W11" t="s">
        <v>108</v>
      </c>
    </row>
    <row r="12" spans="1:25" x14ac:dyDescent="0.25">
      <c r="A12" s="7" t="s">
        <v>55</v>
      </c>
      <c r="B12" s="175" t="s">
        <v>187</v>
      </c>
      <c r="E12" s="1" t="s">
        <v>144</v>
      </c>
      <c r="F12" s="2">
        <f>COUNTA(B17:B61)</f>
        <v>33</v>
      </c>
      <c r="W12" t="s">
        <v>109</v>
      </c>
    </row>
    <row r="13" spans="1:25" x14ac:dyDescent="0.25">
      <c r="F13" s="6"/>
      <c r="X13" t="s">
        <v>210</v>
      </c>
      <c r="Y13" t="s">
        <v>211</v>
      </c>
    </row>
    <row r="14" spans="1:25" x14ac:dyDescent="0.25">
      <c r="E14" s="167" t="s">
        <v>221</v>
      </c>
      <c r="F14" s="168" t="s">
        <v>222</v>
      </c>
      <c r="W14" s="8">
        <v>43784</v>
      </c>
      <c r="X14" s="8">
        <v>43622</v>
      </c>
      <c r="Y14" s="8">
        <v>43731</v>
      </c>
    </row>
    <row r="15" spans="1:25" x14ac:dyDescent="0.25">
      <c r="A15" s="208" t="s">
        <v>137</v>
      </c>
      <c r="B15" s="208"/>
      <c r="E15" s="162" t="s">
        <v>220</v>
      </c>
      <c r="F15" s="169" t="s">
        <v>220</v>
      </c>
    </row>
    <row r="16" spans="1:25" x14ac:dyDescent="0.25">
      <c r="A16" s="5" t="s">
        <v>19</v>
      </c>
      <c r="B16" s="5" t="s">
        <v>18</v>
      </c>
      <c r="C16" s="5" t="s">
        <v>138</v>
      </c>
      <c r="D16" s="3"/>
      <c r="E16" s="5" t="s">
        <v>153</v>
      </c>
      <c r="F16" s="5" t="s">
        <v>156</v>
      </c>
      <c r="G16" s="5" t="s">
        <v>198</v>
      </c>
      <c r="W16" t="s">
        <v>110</v>
      </c>
    </row>
    <row r="17" spans="1:23" x14ac:dyDescent="0.25">
      <c r="A17" s="4">
        <v>1</v>
      </c>
      <c r="B17" s="9" t="s">
        <v>63</v>
      </c>
      <c r="C17" s="10">
        <v>31169593</v>
      </c>
      <c r="D17" s="9"/>
      <c r="E17" s="9" t="s">
        <v>158</v>
      </c>
      <c r="F17" s="11">
        <v>15</v>
      </c>
      <c r="G17" s="12"/>
      <c r="H17" s="161" t="s">
        <v>219</v>
      </c>
      <c r="W17" t="s">
        <v>111</v>
      </c>
    </row>
    <row r="18" spans="1:23" x14ac:dyDescent="0.25">
      <c r="A18" s="4">
        <v>2</v>
      </c>
      <c r="B18" s="9" t="s">
        <v>64</v>
      </c>
      <c r="C18" s="10">
        <v>31168916</v>
      </c>
      <c r="D18" s="9"/>
      <c r="E18" s="9"/>
      <c r="F18" s="11"/>
      <c r="G18" s="12" t="s">
        <v>199</v>
      </c>
    </row>
    <row r="19" spans="1:23" x14ac:dyDescent="0.25">
      <c r="A19" s="4">
        <v>3</v>
      </c>
      <c r="B19" s="9" t="s">
        <v>65</v>
      </c>
      <c r="C19" s="10"/>
      <c r="D19" s="9"/>
      <c r="E19" s="9" t="s">
        <v>214</v>
      </c>
      <c r="F19" s="11" t="s">
        <v>157</v>
      </c>
      <c r="G19" s="12"/>
      <c r="W19">
        <v>1</v>
      </c>
    </row>
    <row r="20" spans="1:23" x14ac:dyDescent="0.25">
      <c r="A20" s="4">
        <v>4</v>
      </c>
      <c r="B20" s="9" t="s">
        <v>66</v>
      </c>
      <c r="C20" s="10"/>
      <c r="D20" s="9"/>
      <c r="E20" s="9"/>
      <c r="F20" s="11"/>
      <c r="G20" s="12"/>
      <c r="W20">
        <v>2</v>
      </c>
    </row>
    <row r="21" spans="1:23" x14ac:dyDescent="0.25">
      <c r="A21" s="4">
        <v>5</v>
      </c>
      <c r="B21" s="9" t="s">
        <v>67</v>
      </c>
      <c r="C21" s="10"/>
      <c r="D21" s="9"/>
      <c r="E21" s="9"/>
      <c r="F21" s="11"/>
      <c r="G21" s="12"/>
      <c r="W21">
        <v>3</v>
      </c>
    </row>
    <row r="22" spans="1:23" x14ac:dyDescent="0.25">
      <c r="A22" s="4">
        <v>6</v>
      </c>
      <c r="B22" s="9" t="s">
        <v>68</v>
      </c>
      <c r="C22" s="10"/>
      <c r="D22" s="9"/>
      <c r="E22" s="9"/>
      <c r="F22" s="11"/>
      <c r="G22" s="12"/>
      <c r="W22">
        <v>4</v>
      </c>
    </row>
    <row r="23" spans="1:23" x14ac:dyDescent="0.25">
      <c r="A23" s="4">
        <v>7</v>
      </c>
      <c r="B23" s="9" t="s">
        <v>69</v>
      </c>
      <c r="C23" s="10"/>
      <c r="D23" s="9"/>
      <c r="E23" s="9"/>
      <c r="F23" s="11"/>
      <c r="G23" s="12"/>
      <c r="W23">
        <v>5</v>
      </c>
    </row>
    <row r="24" spans="1:23" x14ac:dyDescent="0.25">
      <c r="A24" s="4">
        <v>8</v>
      </c>
      <c r="B24" s="9" t="s">
        <v>70</v>
      </c>
      <c r="C24" s="10"/>
      <c r="D24" s="9"/>
      <c r="E24" s="9"/>
      <c r="F24" s="11"/>
      <c r="G24" s="12"/>
      <c r="W24">
        <v>6</v>
      </c>
    </row>
    <row r="25" spans="1:23" x14ac:dyDescent="0.25">
      <c r="A25" s="4">
        <v>9</v>
      </c>
      <c r="B25" s="9" t="s">
        <v>71</v>
      </c>
      <c r="C25" s="10"/>
      <c r="D25" s="9"/>
      <c r="E25" s="9"/>
      <c r="F25" s="11"/>
      <c r="G25" s="12"/>
    </row>
    <row r="26" spans="1:23" x14ac:dyDescent="0.25">
      <c r="A26" s="4">
        <v>10</v>
      </c>
      <c r="B26" s="9" t="s">
        <v>72</v>
      </c>
      <c r="C26" s="10"/>
      <c r="D26" s="9"/>
      <c r="E26" s="9"/>
      <c r="F26" s="11"/>
      <c r="G26" s="12"/>
      <c r="W26" t="s">
        <v>112</v>
      </c>
    </row>
    <row r="27" spans="1:23" x14ac:dyDescent="0.25">
      <c r="A27" s="4">
        <v>11</v>
      </c>
      <c r="B27" s="9" t="s">
        <v>73</v>
      </c>
      <c r="C27" s="10"/>
      <c r="D27" s="9"/>
      <c r="E27" s="9"/>
      <c r="F27" s="11"/>
      <c r="G27" s="12"/>
      <c r="W27" t="s">
        <v>113</v>
      </c>
    </row>
    <row r="28" spans="1:23" x14ac:dyDescent="0.25">
      <c r="A28" s="4">
        <v>12</v>
      </c>
      <c r="B28" s="9" t="s">
        <v>74</v>
      </c>
      <c r="C28" s="10"/>
      <c r="D28" s="9"/>
      <c r="E28" s="9"/>
      <c r="F28" s="11"/>
      <c r="G28" s="12"/>
      <c r="W28" t="s">
        <v>114</v>
      </c>
    </row>
    <row r="29" spans="1:23" x14ac:dyDescent="0.25">
      <c r="A29" s="4">
        <v>13</v>
      </c>
      <c r="B29" s="9" t="s">
        <v>75</v>
      </c>
      <c r="C29" s="10"/>
      <c r="D29" s="9"/>
      <c r="E29" s="9"/>
      <c r="F29" s="11"/>
      <c r="G29" s="12"/>
      <c r="W29" t="s">
        <v>115</v>
      </c>
    </row>
    <row r="30" spans="1:23" x14ac:dyDescent="0.25">
      <c r="A30" s="4">
        <v>14</v>
      </c>
      <c r="B30" s="9" t="s">
        <v>76</v>
      </c>
      <c r="C30" s="10"/>
      <c r="D30" s="9"/>
      <c r="E30" s="9"/>
      <c r="F30" s="11"/>
      <c r="G30" s="12"/>
      <c r="W30" t="s">
        <v>116</v>
      </c>
    </row>
    <row r="31" spans="1:23" x14ac:dyDescent="0.25">
      <c r="A31" s="4">
        <v>15</v>
      </c>
      <c r="B31" s="9" t="s">
        <v>77</v>
      </c>
      <c r="C31" s="10"/>
      <c r="D31" s="9"/>
      <c r="E31" s="9"/>
      <c r="F31" s="11"/>
      <c r="G31" s="12"/>
      <c r="W31" t="s">
        <v>51</v>
      </c>
    </row>
    <row r="32" spans="1:23" x14ac:dyDescent="0.25">
      <c r="A32" s="4">
        <v>16</v>
      </c>
      <c r="B32" s="9" t="s">
        <v>78</v>
      </c>
      <c r="C32" s="10"/>
      <c r="D32" s="9"/>
      <c r="E32" s="9"/>
      <c r="F32" s="11"/>
      <c r="G32" s="12"/>
      <c r="W32" t="s">
        <v>117</v>
      </c>
    </row>
    <row r="33" spans="1:23" x14ac:dyDescent="0.25">
      <c r="A33" s="4">
        <v>17</v>
      </c>
      <c r="B33" s="9" t="s">
        <v>79</v>
      </c>
      <c r="C33" s="10"/>
      <c r="D33" s="9"/>
      <c r="E33" s="9"/>
      <c r="F33" s="11"/>
      <c r="G33" s="12"/>
      <c r="W33" t="s">
        <v>118</v>
      </c>
    </row>
    <row r="34" spans="1:23" x14ac:dyDescent="0.25">
      <c r="A34" s="4">
        <v>18</v>
      </c>
      <c r="B34" s="9" t="s">
        <v>80</v>
      </c>
      <c r="C34" s="10"/>
      <c r="D34" s="9"/>
      <c r="E34" s="9"/>
      <c r="F34" s="11"/>
      <c r="G34" s="12"/>
    </row>
    <row r="35" spans="1:23" x14ac:dyDescent="0.25">
      <c r="A35" s="4">
        <v>19</v>
      </c>
      <c r="B35" s="9" t="s">
        <v>81</v>
      </c>
      <c r="C35" s="10"/>
      <c r="D35" s="9"/>
      <c r="E35" s="9"/>
      <c r="F35" s="11"/>
      <c r="G35" s="12"/>
      <c r="W35" t="s">
        <v>119</v>
      </c>
    </row>
    <row r="36" spans="1:23" x14ac:dyDescent="0.25">
      <c r="A36" s="4">
        <v>20</v>
      </c>
      <c r="B36" s="9" t="s">
        <v>82</v>
      </c>
      <c r="C36" s="10"/>
      <c r="D36" s="9"/>
      <c r="E36" s="9"/>
      <c r="F36" s="11"/>
      <c r="G36" s="12"/>
      <c r="W36" t="s">
        <v>120</v>
      </c>
    </row>
    <row r="37" spans="1:23" x14ac:dyDescent="0.25">
      <c r="A37" s="4">
        <v>21</v>
      </c>
      <c r="B37" s="9" t="s">
        <v>83</v>
      </c>
      <c r="C37" s="10"/>
      <c r="D37" s="9"/>
      <c r="E37" s="9"/>
      <c r="F37" s="11"/>
      <c r="G37" s="12"/>
    </row>
    <row r="38" spans="1:23" x14ac:dyDescent="0.25">
      <c r="A38" s="4">
        <v>22</v>
      </c>
      <c r="B38" s="9" t="s">
        <v>84</v>
      </c>
      <c r="C38" s="10"/>
      <c r="D38" s="9"/>
      <c r="E38" s="9"/>
      <c r="F38" s="11"/>
      <c r="G38" s="12"/>
      <c r="W38" t="s">
        <v>186</v>
      </c>
    </row>
    <row r="39" spans="1:23" x14ac:dyDescent="0.25">
      <c r="A39" s="4">
        <v>23</v>
      </c>
      <c r="B39" s="9" t="s">
        <v>85</v>
      </c>
      <c r="C39" s="10"/>
      <c r="D39" s="9"/>
      <c r="E39" s="9"/>
      <c r="F39" s="11"/>
      <c r="G39" s="12"/>
      <c r="W39" t="s">
        <v>187</v>
      </c>
    </row>
    <row r="40" spans="1:23" x14ac:dyDescent="0.25">
      <c r="A40" s="4">
        <v>24</v>
      </c>
      <c r="B40" s="9" t="s">
        <v>86</v>
      </c>
      <c r="C40" s="10"/>
      <c r="D40" s="9"/>
      <c r="E40" s="9"/>
      <c r="F40" s="11"/>
      <c r="G40" s="12"/>
    </row>
    <row r="41" spans="1:23" x14ac:dyDescent="0.25">
      <c r="A41" s="4">
        <v>25</v>
      </c>
      <c r="B41" s="9" t="s">
        <v>87</v>
      </c>
      <c r="C41" s="10"/>
      <c r="D41" s="9"/>
      <c r="E41" s="9"/>
      <c r="F41" s="11"/>
      <c r="G41" s="12"/>
    </row>
    <row r="42" spans="1:23" x14ac:dyDescent="0.25">
      <c r="A42" s="4">
        <v>26</v>
      </c>
      <c r="B42" s="9" t="s">
        <v>88</v>
      </c>
      <c r="C42" s="10"/>
      <c r="D42" s="9"/>
      <c r="E42" s="9"/>
      <c r="F42" s="11"/>
      <c r="G42" s="12"/>
    </row>
    <row r="43" spans="1:23" x14ac:dyDescent="0.25">
      <c r="A43" s="4">
        <v>27</v>
      </c>
      <c r="B43" s="9" t="s">
        <v>89</v>
      </c>
      <c r="C43" s="10"/>
      <c r="D43" s="9"/>
      <c r="E43" s="9"/>
      <c r="F43" s="11"/>
      <c r="G43" s="12"/>
    </row>
    <row r="44" spans="1:23" x14ac:dyDescent="0.25">
      <c r="A44" s="4">
        <v>28</v>
      </c>
      <c r="B44" s="9" t="s">
        <v>90</v>
      </c>
      <c r="C44" s="10"/>
      <c r="D44" s="9"/>
      <c r="E44" s="9"/>
      <c r="F44" s="11"/>
      <c r="G44" s="12"/>
    </row>
    <row r="45" spans="1:23" x14ac:dyDescent="0.25">
      <c r="A45" s="4">
        <v>29</v>
      </c>
      <c r="B45" s="9" t="s">
        <v>91</v>
      </c>
      <c r="C45" s="10"/>
      <c r="D45" s="9"/>
      <c r="E45" s="9"/>
      <c r="F45" s="11"/>
      <c r="G45" s="12"/>
    </row>
    <row r="46" spans="1:23" x14ac:dyDescent="0.25">
      <c r="A46" s="4">
        <v>30</v>
      </c>
      <c r="B46" s="9" t="s">
        <v>92</v>
      </c>
      <c r="C46" s="10"/>
      <c r="D46" s="9"/>
      <c r="E46" s="9"/>
      <c r="F46" s="11"/>
      <c r="G46" s="12"/>
    </row>
    <row r="47" spans="1:23" x14ac:dyDescent="0.25">
      <c r="A47" s="4">
        <v>31</v>
      </c>
      <c r="B47" s="9" t="s">
        <v>93</v>
      </c>
      <c r="C47" s="10"/>
      <c r="D47" s="9"/>
      <c r="E47" s="9"/>
      <c r="F47" s="11"/>
      <c r="G47" s="12"/>
    </row>
    <row r="48" spans="1:23" x14ac:dyDescent="0.25">
      <c r="A48" s="4">
        <v>32</v>
      </c>
      <c r="B48" s="9" t="s">
        <v>94</v>
      </c>
      <c r="C48" s="10"/>
      <c r="D48" s="9"/>
      <c r="E48" s="9"/>
      <c r="F48" s="11"/>
      <c r="G48" s="12"/>
    </row>
    <row r="49" spans="1:7" x14ac:dyDescent="0.25">
      <c r="A49" s="4">
        <v>33</v>
      </c>
      <c r="B49" s="9" t="s">
        <v>95</v>
      </c>
      <c r="C49" s="10"/>
      <c r="D49" s="9"/>
      <c r="E49" s="9"/>
      <c r="F49" s="11"/>
      <c r="G49" s="12"/>
    </row>
    <row r="50" spans="1:7" x14ac:dyDescent="0.25">
      <c r="A50" s="4">
        <v>34</v>
      </c>
      <c r="B50" s="9"/>
      <c r="C50" s="10"/>
      <c r="D50" s="9"/>
      <c r="E50" s="9"/>
      <c r="F50" s="11"/>
      <c r="G50" s="12"/>
    </row>
    <row r="51" spans="1:7" x14ac:dyDescent="0.25">
      <c r="A51" s="4">
        <v>35</v>
      </c>
      <c r="B51" s="9"/>
      <c r="C51" s="10"/>
      <c r="D51" s="9"/>
      <c r="E51" s="9"/>
      <c r="F51" s="11"/>
      <c r="G51" s="12"/>
    </row>
    <row r="52" spans="1:7" x14ac:dyDescent="0.25">
      <c r="A52" s="4">
        <v>36</v>
      </c>
      <c r="B52" s="9"/>
      <c r="C52" s="10"/>
      <c r="D52" s="9"/>
      <c r="E52" s="9"/>
      <c r="F52" s="11"/>
      <c r="G52" s="12"/>
    </row>
    <row r="53" spans="1:7" x14ac:dyDescent="0.25">
      <c r="A53" s="4">
        <v>37</v>
      </c>
      <c r="B53" s="9"/>
      <c r="C53" s="10"/>
      <c r="D53" s="9"/>
      <c r="E53" s="9"/>
      <c r="F53" s="11"/>
      <c r="G53" s="12"/>
    </row>
    <row r="54" spans="1:7" x14ac:dyDescent="0.25">
      <c r="A54" s="4">
        <v>38</v>
      </c>
      <c r="B54" s="9"/>
      <c r="C54" s="10"/>
      <c r="D54" s="9"/>
      <c r="E54" s="9"/>
      <c r="F54" s="11"/>
      <c r="G54" s="12"/>
    </row>
    <row r="55" spans="1:7" x14ac:dyDescent="0.25">
      <c r="A55" s="4">
        <v>39</v>
      </c>
      <c r="B55" s="9"/>
      <c r="C55" s="10"/>
      <c r="D55" s="9"/>
      <c r="E55" s="9"/>
      <c r="F55" s="11"/>
      <c r="G55" s="12"/>
    </row>
    <row r="56" spans="1:7" x14ac:dyDescent="0.25">
      <c r="A56" s="4">
        <v>40</v>
      </c>
      <c r="B56" s="9"/>
      <c r="C56" s="10"/>
      <c r="D56" s="9"/>
      <c r="E56" s="9"/>
      <c r="F56" s="11"/>
      <c r="G56" s="12"/>
    </row>
    <row r="57" spans="1:7" x14ac:dyDescent="0.25">
      <c r="A57" s="4">
        <v>41</v>
      </c>
      <c r="B57" s="9"/>
      <c r="C57" s="10"/>
      <c r="D57" s="9"/>
      <c r="E57" s="9"/>
      <c r="F57" s="11"/>
      <c r="G57" s="12"/>
    </row>
    <row r="58" spans="1:7" x14ac:dyDescent="0.25">
      <c r="A58" s="4">
        <v>42</v>
      </c>
      <c r="B58" s="9"/>
      <c r="C58" s="10"/>
      <c r="D58" s="9"/>
      <c r="E58" s="9"/>
      <c r="F58" s="11"/>
      <c r="G58" s="12"/>
    </row>
    <row r="59" spans="1:7" x14ac:dyDescent="0.25">
      <c r="A59" s="4">
        <v>43</v>
      </c>
      <c r="B59" s="9"/>
      <c r="C59" s="10"/>
      <c r="D59" s="9"/>
      <c r="E59" s="9"/>
      <c r="F59" s="11"/>
      <c r="G59" s="12"/>
    </row>
    <row r="60" spans="1:7" x14ac:dyDescent="0.25">
      <c r="A60" s="4">
        <v>44</v>
      </c>
      <c r="B60" s="9"/>
      <c r="C60" s="10"/>
      <c r="D60" s="9"/>
      <c r="E60" s="9"/>
      <c r="F60" s="11"/>
      <c r="G60" s="12"/>
    </row>
    <row r="61" spans="1:7" x14ac:dyDescent="0.25">
      <c r="A61" s="4">
        <v>45</v>
      </c>
      <c r="B61" s="9"/>
      <c r="C61" s="10"/>
      <c r="D61" s="9"/>
      <c r="E61" s="9"/>
      <c r="F61" s="11"/>
      <c r="G61" s="12"/>
    </row>
  </sheetData>
  <sheetProtection algorithmName="SHA-512" hashValue="EMtMESPbHj+Z+gra0wfZgHsfPk8IZpX00H/Pu7O0LoXabdzNjSW7CQ3u6idohVsHXY42FEliVkk0+TbJqLsDXg==" saltValue="qh2LAwMwX2XGcIhC/pzjlA==" spinCount="100000" sheet="1" objects="1" scenarios="1"/>
  <mergeCells count="5">
    <mergeCell ref="A15:B15"/>
    <mergeCell ref="A3:G3"/>
    <mergeCell ref="A1:F1"/>
    <mergeCell ref="A2:F2"/>
    <mergeCell ref="H3:H9"/>
  </mergeCells>
  <dataValidations count="3">
    <dataValidation type="list" allowBlank="1" showInputMessage="1" showErrorMessage="1" sqref="B10" xr:uid="{048E19B3-0CF8-4BC7-90E7-2EA9E77C5918}">
      <formula1>$W$19:$W$24</formula1>
    </dataValidation>
    <dataValidation type="list" allowBlank="1" showInputMessage="1" showErrorMessage="1" sqref="B11" xr:uid="{00D60AF8-3B84-433C-90B9-6ECBC5C46275}">
      <formula1>$W$5:$W$12</formula1>
    </dataValidation>
    <dataValidation type="list" allowBlank="1" showInputMessage="1" showErrorMessage="1" sqref="B12" xr:uid="{BBFD081B-6DC8-4466-8E11-B3B659110A06}">
      <formula1>$W$38:$W$39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BF5C-21F8-4CD8-A8E5-14B6A6E7532B}">
  <sheetPr codeName="Hoja2">
    <tabColor rgb="FFFF0000"/>
  </sheetPr>
  <dimension ref="A1:AO870"/>
  <sheetViews>
    <sheetView view="pageBreakPreview" zoomScaleNormal="100" zoomScaleSheetLayoutView="100" workbookViewId="0">
      <selection activeCell="A4" sqref="A4:A6"/>
    </sheetView>
  </sheetViews>
  <sheetFormatPr baseColWidth="10" defaultRowHeight="15" x14ac:dyDescent="0.25"/>
  <cols>
    <col min="1" max="1" width="3.140625" style="14" customWidth="1"/>
    <col min="2" max="2" width="37.7109375" style="14" customWidth="1"/>
    <col min="3" max="3" width="0.42578125" style="14" customWidth="1"/>
    <col min="4" max="7" width="3.28515625" style="14" customWidth="1"/>
    <col min="8" max="8" width="3.42578125" style="14" customWidth="1"/>
    <col min="9" max="9" width="0.42578125" style="14" customWidth="1"/>
    <col min="10" max="13" width="3.28515625" style="14" customWidth="1"/>
    <col min="14" max="14" width="3.42578125" style="14" customWidth="1"/>
    <col min="15" max="15" width="0.42578125" style="14" customWidth="1"/>
    <col min="16" max="19" width="3.28515625" style="14" customWidth="1"/>
    <col min="20" max="20" width="3.42578125" style="14" customWidth="1"/>
    <col min="21" max="21" width="0.42578125" style="14" customWidth="1"/>
    <col min="22" max="25" width="3.28515625" style="14" customWidth="1"/>
    <col min="26" max="26" width="3.42578125" style="14" customWidth="1"/>
    <col min="27" max="27" width="0.42578125" style="14" customWidth="1"/>
    <col min="28" max="31" width="3.42578125" style="14" customWidth="1"/>
    <col min="32" max="32" width="5.7109375" style="14" customWidth="1"/>
    <col min="33" max="33" width="0.42578125" style="14" customWidth="1"/>
    <col min="34" max="38" width="3.28515625" style="13" customWidth="1"/>
    <col min="39" max="39" width="4.140625" style="13" customWidth="1"/>
    <col min="40" max="40" width="3.28515625" style="13" customWidth="1"/>
    <col min="41" max="41" width="4.42578125" style="13" customWidth="1"/>
    <col min="42" max="51" width="3.28515625" style="14" customWidth="1"/>
    <col min="52" max="16384" width="11.42578125" style="14"/>
  </cols>
  <sheetData>
    <row r="1" spans="1:41" ht="18.75" x14ac:dyDescent="0.3">
      <c r="A1" s="234" t="str">
        <f>"CONSOLIDADO DE NOTAS - 2019 - "&amp;B3</f>
        <v>CONSOLIDADO DE NOTAS - 2019 - Matemática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</row>
    <row r="2" spans="1:41" ht="8.25" customHeight="1" x14ac:dyDescent="0.25">
      <c r="B2" s="15"/>
    </row>
    <row r="3" spans="1:41" ht="15.75" thickBot="1" x14ac:dyDescent="0.3">
      <c r="B3" s="16" t="s">
        <v>8</v>
      </c>
      <c r="S3" s="14" t="s">
        <v>217</v>
      </c>
      <c r="AF3" s="17" t="str">
        <f>IF(AND(DATOS!$B$10="",DATOS!$B$11=""),"",DATOS!$B$10&amp;DATOS!$B$11)</f>
        <v/>
      </c>
    </row>
    <row r="4" spans="1:41" ht="15.75" customHeight="1" thickTop="1" x14ac:dyDescent="0.25">
      <c r="A4" s="238" t="s">
        <v>19</v>
      </c>
      <c r="B4" s="241" t="s">
        <v>18</v>
      </c>
      <c r="D4" s="238" t="s">
        <v>176</v>
      </c>
      <c r="E4" s="244"/>
      <c r="F4" s="244"/>
      <c r="G4" s="244"/>
      <c r="H4" s="259" t="s">
        <v>180</v>
      </c>
      <c r="I4" s="18"/>
      <c r="J4" s="238" t="s">
        <v>177</v>
      </c>
      <c r="K4" s="244"/>
      <c r="L4" s="244"/>
      <c r="M4" s="244"/>
      <c r="N4" s="259" t="s">
        <v>181</v>
      </c>
      <c r="O4" s="18"/>
      <c r="P4" s="238" t="s">
        <v>178</v>
      </c>
      <c r="Q4" s="244"/>
      <c r="R4" s="244"/>
      <c r="S4" s="244"/>
      <c r="T4" s="259" t="s">
        <v>182</v>
      </c>
      <c r="U4" s="18"/>
      <c r="V4" s="238" t="s">
        <v>179</v>
      </c>
      <c r="W4" s="244"/>
      <c r="X4" s="244"/>
      <c r="Y4" s="244"/>
      <c r="Z4" s="259" t="s">
        <v>183</v>
      </c>
      <c r="AA4" s="18"/>
      <c r="AB4" s="252" t="s">
        <v>61</v>
      </c>
      <c r="AC4" s="253"/>
      <c r="AD4" s="253"/>
      <c r="AE4" s="253"/>
      <c r="AF4" s="256" t="s">
        <v>62</v>
      </c>
    </row>
    <row r="5" spans="1:41" ht="16.5" customHeight="1" x14ac:dyDescent="0.25">
      <c r="A5" s="239"/>
      <c r="B5" s="242"/>
      <c r="D5" s="239"/>
      <c r="E5" s="245"/>
      <c r="F5" s="245"/>
      <c r="G5" s="245"/>
      <c r="H5" s="260"/>
      <c r="I5" s="19"/>
      <c r="J5" s="239"/>
      <c r="K5" s="245"/>
      <c r="L5" s="245"/>
      <c r="M5" s="245"/>
      <c r="N5" s="260"/>
      <c r="O5" s="19"/>
      <c r="P5" s="239"/>
      <c r="Q5" s="245"/>
      <c r="R5" s="245"/>
      <c r="S5" s="245"/>
      <c r="T5" s="260"/>
      <c r="U5" s="19"/>
      <c r="V5" s="239"/>
      <c r="W5" s="245"/>
      <c r="X5" s="245"/>
      <c r="Y5" s="245"/>
      <c r="Z5" s="260"/>
      <c r="AA5" s="19"/>
      <c r="AB5" s="254"/>
      <c r="AC5" s="255"/>
      <c r="AD5" s="255"/>
      <c r="AE5" s="255"/>
      <c r="AF5" s="257"/>
      <c r="AH5" s="20"/>
    </row>
    <row r="6" spans="1:41" ht="16.5" customHeight="1" thickBot="1" x14ac:dyDescent="0.3">
      <c r="A6" s="240"/>
      <c r="B6" s="243"/>
      <c r="D6" s="21" t="s">
        <v>20</v>
      </c>
      <c r="E6" s="22" t="s">
        <v>21</v>
      </c>
      <c r="F6" s="22" t="s">
        <v>22</v>
      </c>
      <c r="G6" s="22" t="s">
        <v>23</v>
      </c>
      <c r="H6" s="261"/>
      <c r="I6" s="19"/>
      <c r="J6" s="21" t="s">
        <v>20</v>
      </c>
      <c r="K6" s="22" t="s">
        <v>21</v>
      </c>
      <c r="L6" s="22" t="s">
        <v>22</v>
      </c>
      <c r="M6" s="22" t="s">
        <v>23</v>
      </c>
      <c r="N6" s="261"/>
      <c r="O6" s="19"/>
      <c r="P6" s="21" t="s">
        <v>20</v>
      </c>
      <c r="Q6" s="22" t="s">
        <v>21</v>
      </c>
      <c r="R6" s="22" t="s">
        <v>22</v>
      </c>
      <c r="S6" s="22" t="s">
        <v>23</v>
      </c>
      <c r="T6" s="261"/>
      <c r="U6" s="19"/>
      <c r="V6" s="21" t="s">
        <v>20</v>
      </c>
      <c r="W6" s="22" t="s">
        <v>21</v>
      </c>
      <c r="X6" s="22" t="s">
        <v>22</v>
      </c>
      <c r="Y6" s="22" t="s">
        <v>23</v>
      </c>
      <c r="Z6" s="261"/>
      <c r="AA6" s="19"/>
      <c r="AB6" s="21">
        <v>1</v>
      </c>
      <c r="AC6" s="22">
        <v>2</v>
      </c>
      <c r="AD6" s="22">
        <v>3</v>
      </c>
      <c r="AE6" s="22">
        <v>4</v>
      </c>
      <c r="AF6" s="258"/>
      <c r="AM6" s="23"/>
      <c r="AN6" s="24"/>
      <c r="AO6" s="24"/>
    </row>
    <row r="7" spans="1:41" ht="15.75" thickTop="1" x14ac:dyDescent="0.25">
      <c r="A7" s="25">
        <v>1</v>
      </c>
      <c r="B7" s="59" t="str">
        <f>IF(DATOS!$B$17="","",DATOS!$B$17)</f>
        <v>ABOLLANEDA RIVERA, Leomar</v>
      </c>
      <c r="D7" s="26"/>
      <c r="E7" s="27"/>
      <c r="F7" s="27"/>
      <c r="G7" s="27"/>
      <c r="H7" s="149" t="str">
        <f>IF($B7="","",IF(COUNTBLANK(D7:G7)=4,"",IF(MAX(D7:G7)&gt;20,"E",ROUND(AVERAGE(D7:G7),0))))</f>
        <v/>
      </c>
      <c r="I7" s="28" t="str">
        <f>IF(H7="","",IF(NOT(ISNUMBER(H7)),"",IF(H7&lt;=10,1,IF(H7&lt;=13,2,IF(H7&lt;=17,3,4)))))</f>
        <v/>
      </c>
      <c r="J7" s="26"/>
      <c r="K7" s="27"/>
      <c r="L7" s="27"/>
      <c r="M7" s="27"/>
      <c r="N7" s="149" t="str">
        <f>IF($B7="","",IF(COUNTBLANK(J7:M7)=4,"",IF(MAX(J7:M7)&gt;20,"E",ROUND(AVERAGE(J7:M7),0))))</f>
        <v/>
      </c>
      <c r="O7" s="28" t="str">
        <f>IF(N7="","",IF(NOT(ISNUMBER(N7)),"",IF(N7&lt;=10,1,IF(N7&lt;=13,2,IF(N7&lt;=17,3,4)))))</f>
        <v/>
      </c>
      <c r="P7" s="26"/>
      <c r="Q7" s="27"/>
      <c r="R7" s="27"/>
      <c r="S7" s="27"/>
      <c r="T7" s="149" t="str">
        <f>IF($B7="","",IF(COUNTBLANK(P7:S7)=4,"",IF(MAX(P7:S7)&gt;20,"E",ROUND(AVERAGE(P7:S7),0))))</f>
        <v/>
      </c>
      <c r="U7" s="28" t="str">
        <f>IF(T7="","",IF(NOT(ISNUMBER(T7)),"",IF(T7&lt;=10,1,IF(T7&lt;=13,2,IF(T7&lt;=17,3,4)))))</f>
        <v/>
      </c>
      <c r="V7" s="26"/>
      <c r="W7" s="27"/>
      <c r="X7" s="27"/>
      <c r="Y7" s="27"/>
      <c r="Z7" s="149" t="str">
        <f>IF($B7="","",IF(COUNTBLANK(V7:Y7)=4,"",IF(MAX(V7:Y7)&gt;20,"E",ROUND(AVERAGE(V7:Y7),0))))</f>
        <v/>
      </c>
      <c r="AA7" s="28" t="str">
        <f>IF(Z7="","",IF(NOT(ISNUMBER(Z7)),"",IF(Z7&lt;=10,1,IF(Z7&lt;=13,2,IF(Z7&lt;=17,3,4)))))</f>
        <v/>
      </c>
      <c r="AB7" s="29" t="str">
        <f>IF($B7="","",IF(H7="","",H7))</f>
        <v/>
      </c>
      <c r="AC7" s="30" t="str">
        <f>IF($B7="","",IF(N7="","",N7))</f>
        <v/>
      </c>
      <c r="AD7" s="30" t="str">
        <f>IF($B7="","",IF(T7="","",T7))</f>
        <v/>
      </c>
      <c r="AE7" s="30" t="str">
        <f>IF($B7="","",IF(DATOS!$B$12="Trimestre","",IF(Z7="","",Z7)))</f>
        <v/>
      </c>
      <c r="AF7" s="149" t="str">
        <f ca="1">IF(B7="","",IF(DATOS!$W$14-TODAY()&gt;0,"",IF(ISERROR(ROUND(AVERAGE(AB7:AE7),0)),"",ROUND(AVERAGE(AB7:AE7),0))))</f>
        <v/>
      </c>
      <c r="AG7" s="31" t="str">
        <f ca="1">IF(AF7="","",IF(NOT(ISNUMBER(AF7)),"",IF(AF7&lt;=10,1,IF(AF7&lt;=13,2,IF(AF7&lt;=17,3,4)))))</f>
        <v/>
      </c>
      <c r="AH7" s="24"/>
      <c r="AI7" s="24"/>
      <c r="AJ7" s="24"/>
      <c r="AK7" s="24"/>
      <c r="AL7" s="24"/>
      <c r="AM7" s="32"/>
      <c r="AN7" s="33"/>
      <c r="AO7" s="33"/>
    </row>
    <row r="8" spans="1:41" x14ac:dyDescent="0.25">
      <c r="A8" s="34">
        <v>2</v>
      </c>
      <c r="B8" s="60" t="str">
        <f>IF(DATOS!$B$18="","",DATOS!$B$18)</f>
        <v>ALCARRAZ PEREZ, Fransy Danai</v>
      </c>
      <c r="D8" s="35"/>
      <c r="E8" s="36"/>
      <c r="F8" s="36"/>
      <c r="G8" s="36"/>
      <c r="H8" s="150" t="str">
        <f t="shared" ref="H8:H51" si="0">IF($B8="","",IF(COUNTBLANK(D8:G8)=4,"",IF(MAX(D8:G8)&gt;20,"E",ROUND(AVERAGE(D8:G8),0))))</f>
        <v/>
      </c>
      <c r="I8" s="28" t="str">
        <f t="shared" ref="I8:I51" si="1">IF(H8="","",IF(NOT(ISNUMBER(H8)),"",IF(H8&lt;=10,1,IF(H8&lt;=13,2,IF(H8&lt;=17,3,4)))))</f>
        <v/>
      </c>
      <c r="J8" s="35"/>
      <c r="K8" s="36"/>
      <c r="L8" s="36"/>
      <c r="M8" s="36"/>
      <c r="N8" s="150" t="str">
        <f t="shared" ref="N8:N51" si="2">IF($B8="","",IF(COUNTBLANK(J8:M8)=4,"",IF(MAX(J8:M8)&gt;20,"E",ROUND(AVERAGE(J8:M8),0))))</f>
        <v/>
      </c>
      <c r="O8" s="28" t="str">
        <f t="shared" ref="O8:O51" si="3">IF(N8="","",IF(NOT(ISNUMBER(N8)),"",IF(N8&lt;=10,1,IF(N8&lt;=13,2,IF(N8&lt;=17,3,4)))))</f>
        <v/>
      </c>
      <c r="P8" s="35"/>
      <c r="Q8" s="36"/>
      <c r="R8" s="36"/>
      <c r="S8" s="36"/>
      <c r="T8" s="150" t="str">
        <f t="shared" ref="T8:T51" si="4">IF($B8="","",IF(COUNTBLANK(P8:S8)=4,"",IF(MAX(P8:S8)&gt;20,"E",ROUND(AVERAGE(P8:S8),0))))</f>
        <v/>
      </c>
      <c r="U8" s="28" t="str">
        <f t="shared" ref="U8:U51" si="5">IF(T8="","",IF(NOT(ISNUMBER(T8)),"",IF(T8&lt;=10,1,IF(T8&lt;=13,2,IF(T8&lt;=17,3,4)))))</f>
        <v/>
      </c>
      <c r="V8" s="35"/>
      <c r="W8" s="36"/>
      <c r="X8" s="36"/>
      <c r="Y8" s="36"/>
      <c r="Z8" s="150" t="str">
        <f t="shared" ref="Z8:Z51" si="6">IF($B8="","",IF(COUNTBLANK(V8:Y8)=4,"",IF(MAX(V8:Y8)&gt;20,"E",ROUND(AVERAGE(V8:Y8),0))))</f>
        <v/>
      </c>
      <c r="AA8" s="28" t="str">
        <f t="shared" ref="AA8:AA51" si="7">IF(Z8="","",IF(NOT(ISNUMBER(Z8)),"",IF(Z8&lt;=10,1,IF(Z8&lt;=13,2,IF(Z8&lt;=17,3,4)))))</f>
        <v/>
      </c>
      <c r="AB8" s="37" t="str">
        <f t="shared" ref="AB8:AB51" si="8">IF($B8="","",IF(H8="","",H8))</f>
        <v/>
      </c>
      <c r="AC8" s="38" t="str">
        <f t="shared" ref="AC8:AC51" si="9">IF($B8="","",IF(N8="","",N8))</f>
        <v/>
      </c>
      <c r="AD8" s="38" t="str">
        <f t="shared" ref="AD8:AD51" si="10">IF($B8="","",IF(T8="","",T8))</f>
        <v/>
      </c>
      <c r="AE8" s="38" t="str">
        <f>IF($B8="","",IF(DATOS!$B$12="Trimestre","",IF(Z8="","",Z8)))</f>
        <v/>
      </c>
      <c r="AF8" s="150" t="str">
        <f ca="1">IF(B8="","",IF(DATOS!$W$14-TODAY()&gt;0,"",IF(ISERROR(ROUND(AVERAGE(AB8:AE8),0)),"",ROUND(AVERAGE(AB8:AE8),0))))</f>
        <v/>
      </c>
      <c r="AG8" s="31" t="str">
        <f t="shared" ref="AG8:AG51" ca="1" si="11">IF(AF8="","",IF(NOT(ISNUMBER(AF8)),"",IF(AF8&lt;=10,1,IF(AF8&lt;=13,2,IF(AF8&lt;=17,3,4)))))</f>
        <v/>
      </c>
      <c r="AH8" s="24"/>
      <c r="AI8" s="24"/>
      <c r="AJ8" s="24"/>
      <c r="AK8" s="24"/>
      <c r="AL8" s="24"/>
      <c r="AM8" s="32"/>
      <c r="AN8" s="33"/>
      <c r="AO8" s="33"/>
    </row>
    <row r="9" spans="1:41" x14ac:dyDescent="0.25">
      <c r="A9" s="34">
        <v>3</v>
      </c>
      <c r="B9" s="60" t="str">
        <f>IF(DATOS!$B$19="","",DATOS!$B$19)</f>
        <v>ANDIA NAVARRO, Angie Claribel</v>
      </c>
      <c r="D9" s="35"/>
      <c r="E9" s="36"/>
      <c r="F9" s="36"/>
      <c r="G9" s="36"/>
      <c r="H9" s="150" t="str">
        <f t="shared" si="0"/>
        <v/>
      </c>
      <c r="I9" s="28" t="str">
        <f t="shared" si="1"/>
        <v/>
      </c>
      <c r="J9" s="35"/>
      <c r="K9" s="36"/>
      <c r="L9" s="36"/>
      <c r="M9" s="36"/>
      <c r="N9" s="150" t="str">
        <f t="shared" si="2"/>
        <v/>
      </c>
      <c r="O9" s="28" t="str">
        <f t="shared" si="3"/>
        <v/>
      </c>
      <c r="P9" s="35"/>
      <c r="Q9" s="36"/>
      <c r="R9" s="36"/>
      <c r="S9" s="36"/>
      <c r="T9" s="150" t="str">
        <f t="shared" si="4"/>
        <v/>
      </c>
      <c r="U9" s="28" t="str">
        <f t="shared" si="5"/>
        <v/>
      </c>
      <c r="V9" s="35"/>
      <c r="W9" s="36"/>
      <c r="X9" s="36"/>
      <c r="Y9" s="36"/>
      <c r="Z9" s="150" t="str">
        <f t="shared" si="6"/>
        <v/>
      </c>
      <c r="AA9" s="28" t="str">
        <f t="shared" si="7"/>
        <v/>
      </c>
      <c r="AB9" s="37" t="str">
        <f t="shared" si="8"/>
        <v/>
      </c>
      <c r="AC9" s="38" t="str">
        <f t="shared" si="9"/>
        <v/>
      </c>
      <c r="AD9" s="38" t="str">
        <f t="shared" si="10"/>
        <v/>
      </c>
      <c r="AE9" s="38" t="str">
        <f>IF($B9="","",IF(DATOS!$B$12="Trimestre","",IF(Z9="","",Z9)))</f>
        <v/>
      </c>
      <c r="AF9" s="150" t="str">
        <f ca="1">IF(B9="","",IF(DATOS!$W$14-TODAY()&gt;0,"",IF(ISERROR(ROUND(AVERAGE(AB9:AE9),0)),"",ROUND(AVERAGE(AB9:AE9),0))))</f>
        <v/>
      </c>
      <c r="AG9" s="31" t="str">
        <f t="shared" ca="1" si="11"/>
        <v/>
      </c>
      <c r="AH9" s="24"/>
      <c r="AI9" s="24"/>
      <c r="AJ9" s="24"/>
      <c r="AK9" s="24"/>
      <c r="AL9" s="24"/>
      <c r="AM9" s="32"/>
      <c r="AN9" s="33"/>
      <c r="AO9" s="33"/>
    </row>
    <row r="10" spans="1:41" x14ac:dyDescent="0.25">
      <c r="A10" s="34">
        <v>4</v>
      </c>
      <c r="B10" s="60" t="str">
        <f>IF(DATOS!$B$20="","",DATOS!$B$20)</f>
        <v>BENAVENTE DIAZ, Hipollytte Brandon</v>
      </c>
      <c r="D10" s="35"/>
      <c r="E10" s="36"/>
      <c r="F10" s="36"/>
      <c r="G10" s="36"/>
      <c r="H10" s="150" t="str">
        <f t="shared" si="0"/>
        <v/>
      </c>
      <c r="I10" s="28" t="str">
        <f t="shared" si="1"/>
        <v/>
      </c>
      <c r="J10" s="35"/>
      <c r="K10" s="36"/>
      <c r="L10" s="36"/>
      <c r="M10" s="36"/>
      <c r="N10" s="150" t="str">
        <f t="shared" si="2"/>
        <v/>
      </c>
      <c r="O10" s="28" t="str">
        <f t="shared" si="3"/>
        <v/>
      </c>
      <c r="P10" s="35"/>
      <c r="Q10" s="36"/>
      <c r="R10" s="36"/>
      <c r="S10" s="36"/>
      <c r="T10" s="150" t="str">
        <f t="shared" si="4"/>
        <v/>
      </c>
      <c r="U10" s="28" t="str">
        <f t="shared" si="5"/>
        <v/>
      </c>
      <c r="V10" s="35"/>
      <c r="W10" s="36"/>
      <c r="X10" s="36"/>
      <c r="Y10" s="36"/>
      <c r="Z10" s="150" t="str">
        <f t="shared" si="6"/>
        <v/>
      </c>
      <c r="AA10" s="28" t="str">
        <f t="shared" si="7"/>
        <v/>
      </c>
      <c r="AB10" s="37" t="str">
        <f t="shared" si="8"/>
        <v/>
      </c>
      <c r="AC10" s="38" t="str">
        <f t="shared" si="9"/>
        <v/>
      </c>
      <c r="AD10" s="38" t="str">
        <f t="shared" si="10"/>
        <v/>
      </c>
      <c r="AE10" s="38" t="str">
        <f>IF($B10="","",IF(DATOS!$B$12="Trimestre","",IF(Z10="","",Z10)))</f>
        <v/>
      </c>
      <c r="AF10" s="150" t="str">
        <f ca="1">IF(B10="","",IF(DATOS!$W$14-TODAY()&gt;0,"",IF(ISERROR(ROUND(AVERAGE(AB10:AE10),0)),"",ROUND(AVERAGE(AB10:AE10),0))))</f>
        <v/>
      </c>
      <c r="AG10" s="31" t="str">
        <f t="shared" ca="1" si="11"/>
        <v/>
      </c>
      <c r="AH10" s="24"/>
      <c r="AI10" s="24"/>
      <c r="AJ10" s="24"/>
      <c r="AK10" s="24"/>
      <c r="AL10" s="24"/>
      <c r="AM10" s="32"/>
      <c r="AN10" s="33"/>
      <c r="AO10" s="33"/>
    </row>
    <row r="11" spans="1:41" x14ac:dyDescent="0.25">
      <c r="A11" s="34">
        <v>5</v>
      </c>
      <c r="B11" s="60" t="str">
        <f>IF(DATOS!$B$21="","",DATOS!$B$21)</f>
        <v>BORDA ROMERO, Milagros</v>
      </c>
      <c r="D11" s="35"/>
      <c r="E11" s="36"/>
      <c r="F11" s="36"/>
      <c r="G11" s="36"/>
      <c r="H11" s="150" t="str">
        <f t="shared" si="0"/>
        <v/>
      </c>
      <c r="I11" s="28" t="str">
        <f t="shared" si="1"/>
        <v/>
      </c>
      <c r="J11" s="35"/>
      <c r="K11" s="36"/>
      <c r="L11" s="36"/>
      <c r="M11" s="36"/>
      <c r="N11" s="150" t="str">
        <f t="shared" si="2"/>
        <v/>
      </c>
      <c r="O11" s="28" t="str">
        <f t="shared" si="3"/>
        <v/>
      </c>
      <c r="P11" s="35"/>
      <c r="Q11" s="36"/>
      <c r="R11" s="36"/>
      <c r="S11" s="36"/>
      <c r="T11" s="150" t="str">
        <f t="shared" si="4"/>
        <v/>
      </c>
      <c r="U11" s="28" t="str">
        <f t="shared" si="5"/>
        <v/>
      </c>
      <c r="V11" s="35"/>
      <c r="W11" s="36"/>
      <c r="X11" s="36"/>
      <c r="Y11" s="36"/>
      <c r="Z11" s="150" t="str">
        <f t="shared" si="6"/>
        <v/>
      </c>
      <c r="AA11" s="28" t="str">
        <f t="shared" si="7"/>
        <v/>
      </c>
      <c r="AB11" s="37" t="str">
        <f t="shared" si="8"/>
        <v/>
      </c>
      <c r="AC11" s="38" t="str">
        <f t="shared" si="9"/>
        <v/>
      </c>
      <c r="AD11" s="38" t="str">
        <f t="shared" si="10"/>
        <v/>
      </c>
      <c r="AE11" s="38" t="str">
        <f>IF($B11="","",IF(DATOS!$B$12="Trimestre","",IF(Z11="","",Z11)))</f>
        <v/>
      </c>
      <c r="AF11" s="150" t="str">
        <f ca="1">IF(B11="","",IF(DATOS!$W$14-TODAY()&gt;0,"",IF(ISERROR(ROUND(AVERAGE(AB11:AE11),0)),"",ROUND(AVERAGE(AB11:AE11),0))))</f>
        <v/>
      </c>
      <c r="AG11" s="31" t="str">
        <f t="shared" ca="1" si="11"/>
        <v/>
      </c>
      <c r="AH11" s="24"/>
      <c r="AI11" s="24"/>
      <c r="AJ11" s="24"/>
      <c r="AK11" s="24"/>
      <c r="AL11" s="24"/>
      <c r="AM11" s="32"/>
      <c r="AN11" s="33"/>
      <c r="AO11" s="33"/>
    </row>
    <row r="12" spans="1:41" x14ac:dyDescent="0.25">
      <c r="A12" s="34">
        <v>6</v>
      </c>
      <c r="B12" s="60" t="str">
        <f>IF(DATOS!$B$22="","",DATOS!$B$22)</f>
        <v>CAÑARI CCORIMANYA, Yanell Ariana</v>
      </c>
      <c r="D12" s="35"/>
      <c r="E12" s="36"/>
      <c r="F12" s="36"/>
      <c r="G12" s="36"/>
      <c r="H12" s="150" t="str">
        <f t="shared" si="0"/>
        <v/>
      </c>
      <c r="I12" s="28" t="str">
        <f t="shared" si="1"/>
        <v/>
      </c>
      <c r="J12" s="35"/>
      <c r="K12" s="36"/>
      <c r="L12" s="36"/>
      <c r="M12" s="36"/>
      <c r="N12" s="150" t="str">
        <f t="shared" si="2"/>
        <v/>
      </c>
      <c r="O12" s="28" t="str">
        <f t="shared" si="3"/>
        <v/>
      </c>
      <c r="P12" s="35"/>
      <c r="Q12" s="36"/>
      <c r="R12" s="36"/>
      <c r="S12" s="36"/>
      <c r="T12" s="150" t="str">
        <f t="shared" si="4"/>
        <v/>
      </c>
      <c r="U12" s="28" t="str">
        <f t="shared" si="5"/>
        <v/>
      </c>
      <c r="V12" s="35"/>
      <c r="W12" s="36"/>
      <c r="X12" s="36"/>
      <c r="Y12" s="36"/>
      <c r="Z12" s="150" t="str">
        <f t="shared" si="6"/>
        <v/>
      </c>
      <c r="AA12" s="28" t="str">
        <f t="shared" si="7"/>
        <v/>
      </c>
      <c r="AB12" s="37" t="str">
        <f t="shared" si="8"/>
        <v/>
      </c>
      <c r="AC12" s="38" t="str">
        <f t="shared" si="9"/>
        <v/>
      </c>
      <c r="AD12" s="38" t="str">
        <f t="shared" si="10"/>
        <v/>
      </c>
      <c r="AE12" s="38" t="str">
        <f>IF($B12="","",IF(DATOS!$B$12="Trimestre","",IF(Z12="","",Z12)))</f>
        <v/>
      </c>
      <c r="AF12" s="150" t="str">
        <f ca="1">IF(B12="","",IF(DATOS!$W$14-TODAY()&gt;0,"",IF(ISERROR(ROUND(AVERAGE(AB12:AE12),0)),"",ROUND(AVERAGE(AB12:AE12),0))))</f>
        <v/>
      </c>
      <c r="AG12" s="31" t="str">
        <f t="shared" ca="1" si="11"/>
        <v/>
      </c>
    </row>
    <row r="13" spans="1:41" x14ac:dyDescent="0.25">
      <c r="A13" s="34">
        <v>7</v>
      </c>
      <c r="B13" s="60" t="str">
        <f>IF(DATOS!$B$23="","",DATOS!$B$23)</f>
        <v>CAÑARI HUAMAN, Illari Tuire</v>
      </c>
      <c r="D13" s="35"/>
      <c r="E13" s="36"/>
      <c r="F13" s="36"/>
      <c r="G13" s="36"/>
      <c r="H13" s="150" t="str">
        <f t="shared" si="0"/>
        <v/>
      </c>
      <c r="I13" s="28" t="str">
        <f t="shared" si="1"/>
        <v/>
      </c>
      <c r="J13" s="35"/>
      <c r="K13" s="36"/>
      <c r="L13" s="36"/>
      <c r="M13" s="36"/>
      <c r="N13" s="150" t="str">
        <f t="shared" si="2"/>
        <v/>
      </c>
      <c r="O13" s="28" t="str">
        <f t="shared" si="3"/>
        <v/>
      </c>
      <c r="P13" s="35"/>
      <c r="Q13" s="36"/>
      <c r="R13" s="36"/>
      <c r="S13" s="36"/>
      <c r="T13" s="150" t="str">
        <f t="shared" si="4"/>
        <v/>
      </c>
      <c r="U13" s="28" t="str">
        <f t="shared" si="5"/>
        <v/>
      </c>
      <c r="V13" s="35"/>
      <c r="W13" s="36"/>
      <c r="X13" s="36"/>
      <c r="Y13" s="36"/>
      <c r="Z13" s="150" t="str">
        <f t="shared" si="6"/>
        <v/>
      </c>
      <c r="AA13" s="28" t="str">
        <f t="shared" si="7"/>
        <v/>
      </c>
      <c r="AB13" s="37" t="str">
        <f t="shared" si="8"/>
        <v/>
      </c>
      <c r="AC13" s="38" t="str">
        <f t="shared" si="9"/>
        <v/>
      </c>
      <c r="AD13" s="38" t="str">
        <f t="shared" si="10"/>
        <v/>
      </c>
      <c r="AE13" s="38" t="str">
        <f>IF($B13="","",IF(DATOS!$B$12="Trimestre","",IF(Z13="","",Z13)))</f>
        <v/>
      </c>
      <c r="AF13" s="150" t="str">
        <f ca="1">IF(B13="","",IF(DATOS!$W$14-TODAY()&gt;0,"",IF(ISERROR(ROUND(AVERAGE(AB13:AE13),0)),"",ROUND(AVERAGE(AB13:AE13),0))))</f>
        <v/>
      </c>
      <c r="AG13" s="31" t="str">
        <f t="shared" ca="1" si="11"/>
        <v/>
      </c>
      <c r="AH13" s="20"/>
    </row>
    <row r="14" spans="1:41" x14ac:dyDescent="0.25">
      <c r="A14" s="34">
        <v>8</v>
      </c>
      <c r="B14" s="60" t="str">
        <f>IF(DATOS!$B$24="","",DATOS!$B$24)</f>
        <v>CARRASCO GUTIERREZ, Lukas Adriano</v>
      </c>
      <c r="D14" s="35"/>
      <c r="E14" s="36"/>
      <c r="F14" s="36"/>
      <c r="G14" s="36"/>
      <c r="H14" s="150" t="str">
        <f t="shared" si="0"/>
        <v/>
      </c>
      <c r="I14" s="28" t="str">
        <f t="shared" si="1"/>
        <v/>
      </c>
      <c r="J14" s="35"/>
      <c r="K14" s="36"/>
      <c r="L14" s="36"/>
      <c r="M14" s="36"/>
      <c r="N14" s="150" t="str">
        <f t="shared" si="2"/>
        <v/>
      </c>
      <c r="O14" s="28" t="str">
        <f t="shared" si="3"/>
        <v/>
      </c>
      <c r="P14" s="35"/>
      <c r="Q14" s="36"/>
      <c r="R14" s="36"/>
      <c r="S14" s="36"/>
      <c r="T14" s="150" t="str">
        <f t="shared" si="4"/>
        <v/>
      </c>
      <c r="U14" s="28" t="str">
        <f t="shared" si="5"/>
        <v/>
      </c>
      <c r="V14" s="35"/>
      <c r="W14" s="36"/>
      <c r="X14" s="36"/>
      <c r="Y14" s="36"/>
      <c r="Z14" s="150" t="str">
        <f t="shared" si="6"/>
        <v/>
      </c>
      <c r="AA14" s="28" t="str">
        <f t="shared" si="7"/>
        <v/>
      </c>
      <c r="AB14" s="37" t="str">
        <f t="shared" si="8"/>
        <v/>
      </c>
      <c r="AC14" s="38" t="str">
        <f t="shared" si="9"/>
        <v/>
      </c>
      <c r="AD14" s="38" t="str">
        <f t="shared" si="10"/>
        <v/>
      </c>
      <c r="AE14" s="38" t="str">
        <f>IF($B14="","",IF(DATOS!$B$12="Trimestre","",IF(Z14="","",Z14)))</f>
        <v/>
      </c>
      <c r="AF14" s="150" t="str">
        <f ca="1">IF(B14="","",IF(DATOS!$W$14-TODAY()&gt;0,"",IF(ISERROR(ROUND(AVERAGE(AB14:AE14),0)),"",ROUND(AVERAGE(AB14:AE14),0))))</f>
        <v/>
      </c>
      <c r="AG14" s="31" t="str">
        <f t="shared" ca="1" si="11"/>
        <v/>
      </c>
      <c r="AK14" s="23"/>
      <c r="AL14" s="24"/>
      <c r="AM14" s="24"/>
    </row>
    <row r="15" spans="1:41" x14ac:dyDescent="0.25">
      <c r="A15" s="34">
        <v>9</v>
      </c>
      <c r="B15" s="60" t="str">
        <f>IF(DATOS!$B$25="","",DATOS!$B$25)</f>
        <v>CCORISAPRA LOPEZ, Gabriel</v>
      </c>
      <c r="D15" s="35"/>
      <c r="E15" s="36"/>
      <c r="F15" s="36"/>
      <c r="G15" s="36"/>
      <c r="H15" s="150" t="str">
        <f t="shared" si="0"/>
        <v/>
      </c>
      <c r="I15" s="28" t="str">
        <f t="shared" si="1"/>
        <v/>
      </c>
      <c r="J15" s="35"/>
      <c r="K15" s="36"/>
      <c r="L15" s="36"/>
      <c r="M15" s="36"/>
      <c r="N15" s="150" t="str">
        <f t="shared" si="2"/>
        <v/>
      </c>
      <c r="O15" s="28" t="str">
        <f t="shared" si="3"/>
        <v/>
      </c>
      <c r="P15" s="35"/>
      <c r="Q15" s="36"/>
      <c r="R15" s="36"/>
      <c r="S15" s="36"/>
      <c r="T15" s="150" t="str">
        <f t="shared" si="4"/>
        <v/>
      </c>
      <c r="U15" s="28" t="str">
        <f t="shared" si="5"/>
        <v/>
      </c>
      <c r="V15" s="35"/>
      <c r="W15" s="36"/>
      <c r="X15" s="36"/>
      <c r="Y15" s="36"/>
      <c r="Z15" s="150" t="str">
        <f t="shared" si="6"/>
        <v/>
      </c>
      <c r="AA15" s="28" t="str">
        <f t="shared" si="7"/>
        <v/>
      </c>
      <c r="AB15" s="37" t="str">
        <f t="shared" si="8"/>
        <v/>
      </c>
      <c r="AC15" s="38" t="str">
        <f t="shared" si="9"/>
        <v/>
      </c>
      <c r="AD15" s="38" t="str">
        <f t="shared" si="10"/>
        <v/>
      </c>
      <c r="AE15" s="38" t="str">
        <f>IF($B15="","",IF(DATOS!$B$12="Trimestre","",IF(Z15="","",Z15)))</f>
        <v/>
      </c>
      <c r="AF15" s="150" t="str">
        <f ca="1">IF(B15="","",IF(DATOS!$W$14-TODAY()&gt;0,"",IF(ISERROR(ROUND(AVERAGE(AB15:AE15),0)),"",ROUND(AVERAGE(AB15:AE15),0))))</f>
        <v/>
      </c>
      <c r="AG15" s="31" t="str">
        <f t="shared" ca="1" si="11"/>
        <v/>
      </c>
      <c r="AH15" s="39"/>
      <c r="AI15" s="39"/>
      <c r="AJ15" s="39"/>
      <c r="AK15" s="32"/>
      <c r="AL15" s="33"/>
      <c r="AM15" s="33"/>
    </row>
    <row r="16" spans="1:41" x14ac:dyDescent="0.25">
      <c r="A16" s="34">
        <v>10</v>
      </c>
      <c r="B16" s="60" t="str">
        <f>IF(DATOS!$B$26="","",DATOS!$B$26)</f>
        <v>CHAMPI LIZARME, Eimi</v>
      </c>
      <c r="D16" s="35"/>
      <c r="E16" s="36"/>
      <c r="F16" s="36"/>
      <c r="G16" s="36"/>
      <c r="H16" s="150" t="str">
        <f t="shared" si="0"/>
        <v/>
      </c>
      <c r="I16" s="28" t="str">
        <f t="shared" si="1"/>
        <v/>
      </c>
      <c r="J16" s="35"/>
      <c r="K16" s="36"/>
      <c r="L16" s="36"/>
      <c r="M16" s="36"/>
      <c r="N16" s="150" t="str">
        <f t="shared" si="2"/>
        <v/>
      </c>
      <c r="O16" s="28" t="str">
        <f t="shared" si="3"/>
        <v/>
      </c>
      <c r="P16" s="35"/>
      <c r="Q16" s="36"/>
      <c r="R16" s="36"/>
      <c r="S16" s="36"/>
      <c r="T16" s="150" t="str">
        <f t="shared" si="4"/>
        <v/>
      </c>
      <c r="U16" s="28" t="str">
        <f t="shared" si="5"/>
        <v/>
      </c>
      <c r="V16" s="35"/>
      <c r="W16" s="36"/>
      <c r="X16" s="36"/>
      <c r="Y16" s="36"/>
      <c r="Z16" s="150" t="str">
        <f t="shared" si="6"/>
        <v/>
      </c>
      <c r="AA16" s="28" t="str">
        <f t="shared" si="7"/>
        <v/>
      </c>
      <c r="AB16" s="37" t="str">
        <f t="shared" si="8"/>
        <v/>
      </c>
      <c r="AC16" s="38" t="str">
        <f t="shared" si="9"/>
        <v/>
      </c>
      <c r="AD16" s="38" t="str">
        <f t="shared" si="10"/>
        <v/>
      </c>
      <c r="AE16" s="38" t="str">
        <f>IF($B16="","",IF(DATOS!$B$12="Trimestre","",IF(Z16="","",Z16)))</f>
        <v/>
      </c>
      <c r="AF16" s="150" t="str">
        <f ca="1">IF(B16="","",IF(DATOS!$W$14-TODAY()&gt;0,"",IF(ISERROR(ROUND(AVERAGE(AB16:AE16),0)),"",ROUND(AVERAGE(AB16:AE16),0))))</f>
        <v/>
      </c>
      <c r="AG16" s="31" t="str">
        <f t="shared" ca="1" si="11"/>
        <v/>
      </c>
      <c r="AH16" s="39"/>
      <c r="AI16" s="39"/>
      <c r="AJ16" s="39"/>
      <c r="AK16" s="32"/>
      <c r="AL16" s="33"/>
      <c r="AM16" s="33"/>
    </row>
    <row r="17" spans="1:39" x14ac:dyDescent="0.25">
      <c r="A17" s="34">
        <v>11</v>
      </c>
      <c r="B17" s="60" t="str">
        <f>IF(DATOS!$B$27="","",DATOS!$B$27)</f>
        <v>DEL POZO VILLANO, Victor Benito</v>
      </c>
      <c r="D17" s="35"/>
      <c r="E17" s="36"/>
      <c r="F17" s="36"/>
      <c r="G17" s="36"/>
      <c r="H17" s="150" t="str">
        <f t="shared" si="0"/>
        <v/>
      </c>
      <c r="I17" s="28" t="str">
        <f t="shared" si="1"/>
        <v/>
      </c>
      <c r="J17" s="35"/>
      <c r="K17" s="36"/>
      <c r="L17" s="36"/>
      <c r="M17" s="36"/>
      <c r="N17" s="150" t="str">
        <f t="shared" si="2"/>
        <v/>
      </c>
      <c r="O17" s="28" t="str">
        <f t="shared" si="3"/>
        <v/>
      </c>
      <c r="P17" s="35"/>
      <c r="Q17" s="36"/>
      <c r="R17" s="36"/>
      <c r="S17" s="36"/>
      <c r="T17" s="150" t="str">
        <f t="shared" si="4"/>
        <v/>
      </c>
      <c r="U17" s="28" t="str">
        <f t="shared" si="5"/>
        <v/>
      </c>
      <c r="V17" s="35"/>
      <c r="W17" s="36"/>
      <c r="X17" s="36"/>
      <c r="Y17" s="36"/>
      <c r="Z17" s="150" t="str">
        <f t="shared" si="6"/>
        <v/>
      </c>
      <c r="AA17" s="28" t="str">
        <f t="shared" si="7"/>
        <v/>
      </c>
      <c r="AB17" s="37" t="str">
        <f t="shared" si="8"/>
        <v/>
      </c>
      <c r="AC17" s="38" t="str">
        <f t="shared" si="9"/>
        <v/>
      </c>
      <c r="AD17" s="38" t="str">
        <f t="shared" si="10"/>
        <v/>
      </c>
      <c r="AE17" s="38" t="str">
        <f>IF($B17="","",IF(DATOS!$B$12="Trimestre","",IF(Z17="","",Z17)))</f>
        <v/>
      </c>
      <c r="AF17" s="150" t="str">
        <f ca="1">IF(B17="","",IF(DATOS!$W$14-TODAY()&gt;0,"",IF(ISERROR(ROUND(AVERAGE(AB17:AE17),0)),"",ROUND(AVERAGE(AB17:AE17),0))))</f>
        <v/>
      </c>
      <c r="AG17" s="31" t="str">
        <f t="shared" ca="1" si="11"/>
        <v/>
      </c>
      <c r="AH17" s="39"/>
      <c r="AI17" s="39"/>
      <c r="AJ17" s="39"/>
      <c r="AK17" s="32"/>
      <c r="AL17" s="33"/>
      <c r="AM17" s="33"/>
    </row>
    <row r="18" spans="1:39" x14ac:dyDescent="0.25">
      <c r="A18" s="34">
        <v>12</v>
      </c>
      <c r="B18" s="60" t="str">
        <f>IF(DATOS!$B$28="","",DATOS!$B$28)</f>
        <v>DIAZ RIVAS, Andrea Paola</v>
      </c>
      <c r="D18" s="35"/>
      <c r="E18" s="36"/>
      <c r="F18" s="36"/>
      <c r="G18" s="36"/>
      <c r="H18" s="150" t="str">
        <f t="shared" si="0"/>
        <v/>
      </c>
      <c r="I18" s="28" t="str">
        <f t="shared" si="1"/>
        <v/>
      </c>
      <c r="J18" s="35"/>
      <c r="K18" s="36"/>
      <c r="L18" s="36"/>
      <c r="M18" s="36"/>
      <c r="N18" s="150" t="str">
        <f t="shared" si="2"/>
        <v/>
      </c>
      <c r="O18" s="28" t="str">
        <f t="shared" si="3"/>
        <v/>
      </c>
      <c r="P18" s="35"/>
      <c r="Q18" s="36"/>
      <c r="R18" s="36"/>
      <c r="S18" s="36"/>
      <c r="T18" s="150" t="str">
        <f t="shared" si="4"/>
        <v/>
      </c>
      <c r="U18" s="28" t="str">
        <f t="shared" si="5"/>
        <v/>
      </c>
      <c r="V18" s="35"/>
      <c r="W18" s="36"/>
      <c r="X18" s="36"/>
      <c r="Y18" s="36"/>
      <c r="Z18" s="150" t="str">
        <f t="shared" si="6"/>
        <v/>
      </c>
      <c r="AA18" s="28" t="str">
        <f t="shared" si="7"/>
        <v/>
      </c>
      <c r="AB18" s="37" t="str">
        <f t="shared" si="8"/>
        <v/>
      </c>
      <c r="AC18" s="38" t="str">
        <f t="shared" si="9"/>
        <v/>
      </c>
      <c r="AD18" s="38" t="str">
        <f t="shared" si="10"/>
        <v/>
      </c>
      <c r="AE18" s="38" t="str">
        <f>IF($B18="","",IF(DATOS!$B$12="Trimestre","",IF(Z18="","",Z18)))</f>
        <v/>
      </c>
      <c r="AF18" s="150" t="str">
        <f ca="1">IF(B18="","",IF(DATOS!$W$14-TODAY()&gt;0,"",IF(ISERROR(ROUND(AVERAGE(AB18:AE18),0)),"",ROUND(AVERAGE(AB18:AE18),0))))</f>
        <v/>
      </c>
      <c r="AG18" s="31" t="str">
        <f t="shared" ca="1" si="11"/>
        <v/>
      </c>
      <c r="AH18" s="39"/>
      <c r="AI18" s="39"/>
      <c r="AJ18" s="39"/>
      <c r="AK18" s="32"/>
      <c r="AL18" s="33"/>
      <c r="AM18" s="33"/>
    </row>
    <row r="19" spans="1:39" x14ac:dyDescent="0.25">
      <c r="A19" s="34">
        <v>13</v>
      </c>
      <c r="B19" s="60" t="str">
        <f>IF(DATOS!$B$29="","",DATOS!$B$29)</f>
        <v>ESPINOZA FRANCO, Flor Thalia</v>
      </c>
      <c r="D19" s="35"/>
      <c r="E19" s="36"/>
      <c r="F19" s="36"/>
      <c r="G19" s="36"/>
      <c r="H19" s="150" t="str">
        <f t="shared" si="0"/>
        <v/>
      </c>
      <c r="I19" s="28" t="str">
        <f t="shared" si="1"/>
        <v/>
      </c>
      <c r="J19" s="35"/>
      <c r="K19" s="36"/>
      <c r="L19" s="36"/>
      <c r="M19" s="36"/>
      <c r="N19" s="150" t="str">
        <f t="shared" si="2"/>
        <v/>
      </c>
      <c r="O19" s="28" t="str">
        <f t="shared" si="3"/>
        <v/>
      </c>
      <c r="P19" s="35"/>
      <c r="Q19" s="36"/>
      <c r="R19" s="36"/>
      <c r="S19" s="36"/>
      <c r="T19" s="150" t="str">
        <f t="shared" si="4"/>
        <v/>
      </c>
      <c r="U19" s="28" t="str">
        <f t="shared" si="5"/>
        <v/>
      </c>
      <c r="V19" s="35"/>
      <c r="W19" s="36"/>
      <c r="X19" s="36"/>
      <c r="Y19" s="36"/>
      <c r="Z19" s="150" t="str">
        <f t="shared" si="6"/>
        <v/>
      </c>
      <c r="AA19" s="28" t="str">
        <f t="shared" si="7"/>
        <v/>
      </c>
      <c r="AB19" s="37" t="str">
        <f t="shared" si="8"/>
        <v/>
      </c>
      <c r="AC19" s="38" t="str">
        <f t="shared" si="9"/>
        <v/>
      </c>
      <c r="AD19" s="38" t="str">
        <f t="shared" si="10"/>
        <v/>
      </c>
      <c r="AE19" s="38" t="str">
        <f>IF($B19="","",IF(DATOS!$B$12="Trimestre","",IF(Z19="","",Z19)))</f>
        <v/>
      </c>
      <c r="AF19" s="150" t="str">
        <f ca="1">IF(B19="","",IF(DATOS!$W$14-TODAY()&gt;0,"",IF(ISERROR(ROUND(AVERAGE(AB19:AE19),0)),"",ROUND(AVERAGE(AB19:AE19),0))))</f>
        <v/>
      </c>
      <c r="AG19" s="31" t="str">
        <f t="shared" ca="1" si="11"/>
        <v/>
      </c>
    </row>
    <row r="20" spans="1:39" x14ac:dyDescent="0.25">
      <c r="A20" s="34">
        <v>14</v>
      </c>
      <c r="B20" s="60" t="str">
        <f>IF(DATOS!$B$30="","",DATOS!$B$30)</f>
        <v>FRANCO MITMA, Mayte Araceli</v>
      </c>
      <c r="D20" s="35"/>
      <c r="E20" s="36"/>
      <c r="F20" s="36"/>
      <c r="G20" s="36"/>
      <c r="H20" s="150" t="str">
        <f t="shared" si="0"/>
        <v/>
      </c>
      <c r="I20" s="28" t="str">
        <f t="shared" si="1"/>
        <v/>
      </c>
      <c r="J20" s="35"/>
      <c r="K20" s="36"/>
      <c r="L20" s="36"/>
      <c r="M20" s="36"/>
      <c r="N20" s="150" t="str">
        <f t="shared" si="2"/>
        <v/>
      </c>
      <c r="O20" s="28" t="str">
        <f t="shared" si="3"/>
        <v/>
      </c>
      <c r="P20" s="35"/>
      <c r="Q20" s="36"/>
      <c r="R20" s="36"/>
      <c r="S20" s="36"/>
      <c r="T20" s="150" t="str">
        <f t="shared" si="4"/>
        <v/>
      </c>
      <c r="U20" s="28" t="str">
        <f t="shared" si="5"/>
        <v/>
      </c>
      <c r="V20" s="35"/>
      <c r="W20" s="36"/>
      <c r="X20" s="36"/>
      <c r="Y20" s="36"/>
      <c r="Z20" s="150" t="str">
        <f t="shared" si="6"/>
        <v/>
      </c>
      <c r="AA20" s="28" t="str">
        <f t="shared" si="7"/>
        <v/>
      </c>
      <c r="AB20" s="37" t="str">
        <f t="shared" si="8"/>
        <v/>
      </c>
      <c r="AC20" s="38" t="str">
        <f t="shared" si="9"/>
        <v/>
      </c>
      <c r="AD20" s="38" t="str">
        <f t="shared" si="10"/>
        <v/>
      </c>
      <c r="AE20" s="38" t="str">
        <f>IF($B20="","",IF(DATOS!$B$12="Trimestre","",IF(Z20="","",Z20)))</f>
        <v/>
      </c>
      <c r="AF20" s="150" t="str">
        <f ca="1">IF(B20="","",IF(DATOS!$W$14-TODAY()&gt;0,"",IF(ISERROR(ROUND(AVERAGE(AB20:AE20),0)),"",ROUND(AVERAGE(AB20:AE20),0))))</f>
        <v/>
      </c>
      <c r="AG20" s="31" t="str">
        <f t="shared" ca="1" si="11"/>
        <v/>
      </c>
    </row>
    <row r="21" spans="1:39" x14ac:dyDescent="0.25">
      <c r="A21" s="34">
        <v>15</v>
      </c>
      <c r="B21" s="60" t="str">
        <f>IF(DATOS!$B$31="","",DATOS!$B$31)</f>
        <v>GALINDO SANCHEZ, Jose Luis</v>
      </c>
      <c r="D21" s="35"/>
      <c r="E21" s="36"/>
      <c r="F21" s="36"/>
      <c r="G21" s="36"/>
      <c r="H21" s="150" t="str">
        <f t="shared" si="0"/>
        <v/>
      </c>
      <c r="I21" s="28" t="str">
        <f t="shared" si="1"/>
        <v/>
      </c>
      <c r="J21" s="35"/>
      <c r="K21" s="36"/>
      <c r="L21" s="36"/>
      <c r="M21" s="36"/>
      <c r="N21" s="150" t="str">
        <f t="shared" si="2"/>
        <v/>
      </c>
      <c r="O21" s="28" t="str">
        <f t="shared" si="3"/>
        <v/>
      </c>
      <c r="P21" s="35"/>
      <c r="Q21" s="36"/>
      <c r="R21" s="36"/>
      <c r="S21" s="36"/>
      <c r="T21" s="150" t="str">
        <f t="shared" si="4"/>
        <v/>
      </c>
      <c r="U21" s="28" t="str">
        <f t="shared" si="5"/>
        <v/>
      </c>
      <c r="V21" s="35"/>
      <c r="W21" s="36"/>
      <c r="X21" s="36"/>
      <c r="Y21" s="36"/>
      <c r="Z21" s="150" t="str">
        <f t="shared" si="6"/>
        <v/>
      </c>
      <c r="AA21" s="28" t="str">
        <f t="shared" si="7"/>
        <v/>
      </c>
      <c r="AB21" s="37" t="str">
        <f t="shared" si="8"/>
        <v/>
      </c>
      <c r="AC21" s="38" t="str">
        <f t="shared" si="9"/>
        <v/>
      </c>
      <c r="AD21" s="38" t="str">
        <f t="shared" si="10"/>
        <v/>
      </c>
      <c r="AE21" s="38" t="str">
        <f>IF($B21="","",IF(DATOS!$B$12="Trimestre","",IF(Z21="","",Z21)))</f>
        <v/>
      </c>
      <c r="AF21" s="150" t="str">
        <f ca="1">IF(B21="","",IF(DATOS!$W$14-TODAY()&gt;0,"",IF(ISERROR(ROUND(AVERAGE(AB21:AE21),0)),"",ROUND(AVERAGE(AB21:AE21),0))))</f>
        <v/>
      </c>
      <c r="AG21" s="31" t="str">
        <f t="shared" ca="1" si="11"/>
        <v/>
      </c>
    </row>
    <row r="22" spans="1:39" x14ac:dyDescent="0.25">
      <c r="A22" s="34">
        <v>16</v>
      </c>
      <c r="B22" s="60" t="str">
        <f>IF(DATOS!$B$32="","",DATOS!$B$32)</f>
        <v>GODOY ORTEGA, Isaac Alain</v>
      </c>
      <c r="D22" s="35"/>
      <c r="E22" s="36"/>
      <c r="F22" s="36"/>
      <c r="G22" s="36"/>
      <c r="H22" s="150" t="str">
        <f t="shared" si="0"/>
        <v/>
      </c>
      <c r="I22" s="28" t="str">
        <f t="shared" si="1"/>
        <v/>
      </c>
      <c r="J22" s="35"/>
      <c r="K22" s="36"/>
      <c r="L22" s="36"/>
      <c r="M22" s="36"/>
      <c r="N22" s="150" t="str">
        <f t="shared" si="2"/>
        <v/>
      </c>
      <c r="O22" s="28" t="str">
        <f t="shared" si="3"/>
        <v/>
      </c>
      <c r="P22" s="35"/>
      <c r="Q22" s="36"/>
      <c r="R22" s="36"/>
      <c r="S22" s="36"/>
      <c r="T22" s="150" t="str">
        <f t="shared" si="4"/>
        <v/>
      </c>
      <c r="U22" s="28" t="str">
        <f t="shared" si="5"/>
        <v/>
      </c>
      <c r="V22" s="35"/>
      <c r="W22" s="36"/>
      <c r="X22" s="36"/>
      <c r="Y22" s="36"/>
      <c r="Z22" s="150" t="str">
        <f t="shared" si="6"/>
        <v/>
      </c>
      <c r="AA22" s="28" t="str">
        <f t="shared" si="7"/>
        <v/>
      </c>
      <c r="AB22" s="37" t="str">
        <f t="shared" si="8"/>
        <v/>
      </c>
      <c r="AC22" s="38" t="str">
        <f t="shared" si="9"/>
        <v/>
      </c>
      <c r="AD22" s="38" t="str">
        <f t="shared" si="10"/>
        <v/>
      </c>
      <c r="AE22" s="38" t="str">
        <f>IF($B22="","",IF(DATOS!$B$12="Trimestre","",IF(Z22="","",Z22)))</f>
        <v/>
      </c>
      <c r="AF22" s="150" t="str">
        <f ca="1">IF(B22="","",IF(DATOS!$W$14-TODAY()&gt;0,"",IF(ISERROR(ROUND(AVERAGE(AB22:AE22),0)),"",ROUND(AVERAGE(AB22:AE22),0))))</f>
        <v/>
      </c>
      <c r="AG22" s="31" t="str">
        <f t="shared" ca="1" si="11"/>
        <v/>
      </c>
    </row>
    <row r="23" spans="1:39" x14ac:dyDescent="0.25">
      <c r="A23" s="34">
        <v>17</v>
      </c>
      <c r="B23" s="60" t="str">
        <f>IF(DATOS!$B$33="","",DATOS!$B$33)</f>
        <v>GONZALES CAMPOS, Adriano Elliam</v>
      </c>
      <c r="D23" s="35"/>
      <c r="E23" s="36"/>
      <c r="F23" s="36"/>
      <c r="G23" s="36"/>
      <c r="H23" s="150" t="str">
        <f t="shared" si="0"/>
        <v/>
      </c>
      <c r="I23" s="28" t="str">
        <f t="shared" si="1"/>
        <v/>
      </c>
      <c r="J23" s="35"/>
      <c r="K23" s="36"/>
      <c r="L23" s="36"/>
      <c r="M23" s="36"/>
      <c r="N23" s="150" t="str">
        <f t="shared" si="2"/>
        <v/>
      </c>
      <c r="O23" s="28" t="str">
        <f t="shared" si="3"/>
        <v/>
      </c>
      <c r="P23" s="35"/>
      <c r="Q23" s="36"/>
      <c r="R23" s="36"/>
      <c r="S23" s="36"/>
      <c r="T23" s="150" t="str">
        <f t="shared" si="4"/>
        <v/>
      </c>
      <c r="U23" s="28" t="str">
        <f t="shared" si="5"/>
        <v/>
      </c>
      <c r="V23" s="35"/>
      <c r="W23" s="36"/>
      <c r="X23" s="36"/>
      <c r="Y23" s="36"/>
      <c r="Z23" s="150" t="str">
        <f t="shared" si="6"/>
        <v/>
      </c>
      <c r="AA23" s="28" t="str">
        <f t="shared" si="7"/>
        <v/>
      </c>
      <c r="AB23" s="37" t="str">
        <f t="shared" si="8"/>
        <v/>
      </c>
      <c r="AC23" s="38" t="str">
        <f t="shared" si="9"/>
        <v/>
      </c>
      <c r="AD23" s="38" t="str">
        <f t="shared" si="10"/>
        <v/>
      </c>
      <c r="AE23" s="38" t="str">
        <f>IF($B23="","",IF(DATOS!$B$12="Trimestre","",IF(Z23="","",Z23)))</f>
        <v/>
      </c>
      <c r="AF23" s="150" t="str">
        <f ca="1">IF(B23="","",IF(DATOS!$W$14-TODAY()&gt;0,"",IF(ISERROR(ROUND(AVERAGE(AB23:AE23),0)),"",ROUND(AVERAGE(AB23:AE23),0))))</f>
        <v/>
      </c>
      <c r="AG23" s="31" t="str">
        <f t="shared" ca="1" si="11"/>
        <v/>
      </c>
    </row>
    <row r="24" spans="1:39" x14ac:dyDescent="0.25">
      <c r="A24" s="34">
        <v>18</v>
      </c>
      <c r="B24" s="60" t="str">
        <f>IF(DATOS!$B$34="","",DATOS!$B$34)</f>
        <v>GUTIERREZ AYVAR, Jorge Alex</v>
      </c>
      <c r="D24" s="35"/>
      <c r="E24" s="36"/>
      <c r="F24" s="36"/>
      <c r="G24" s="36"/>
      <c r="H24" s="150" t="str">
        <f t="shared" si="0"/>
        <v/>
      </c>
      <c r="I24" s="28" t="str">
        <f t="shared" si="1"/>
        <v/>
      </c>
      <c r="J24" s="35"/>
      <c r="K24" s="36"/>
      <c r="L24" s="36"/>
      <c r="M24" s="36"/>
      <c r="N24" s="150" t="str">
        <f t="shared" si="2"/>
        <v/>
      </c>
      <c r="O24" s="28" t="str">
        <f t="shared" si="3"/>
        <v/>
      </c>
      <c r="P24" s="35"/>
      <c r="Q24" s="36"/>
      <c r="R24" s="36"/>
      <c r="S24" s="36"/>
      <c r="T24" s="150" t="str">
        <f t="shared" si="4"/>
        <v/>
      </c>
      <c r="U24" s="28" t="str">
        <f t="shared" si="5"/>
        <v/>
      </c>
      <c r="V24" s="35"/>
      <c r="W24" s="36"/>
      <c r="X24" s="36"/>
      <c r="Y24" s="36"/>
      <c r="Z24" s="150" t="str">
        <f t="shared" si="6"/>
        <v/>
      </c>
      <c r="AA24" s="28" t="str">
        <f t="shared" si="7"/>
        <v/>
      </c>
      <c r="AB24" s="37" t="str">
        <f t="shared" si="8"/>
        <v/>
      </c>
      <c r="AC24" s="38" t="str">
        <f t="shared" si="9"/>
        <v/>
      </c>
      <c r="AD24" s="38" t="str">
        <f t="shared" si="10"/>
        <v/>
      </c>
      <c r="AE24" s="38" t="str">
        <f>IF($B24="","",IF(DATOS!$B$12="Trimestre","",IF(Z24="","",Z24)))</f>
        <v/>
      </c>
      <c r="AF24" s="150" t="str">
        <f ca="1">IF(B24="","",IF(DATOS!$W$14-TODAY()&gt;0,"",IF(ISERROR(ROUND(AVERAGE(AB24:AE24),0)),"",ROUND(AVERAGE(AB24:AE24),0))))</f>
        <v/>
      </c>
      <c r="AG24" s="31" t="str">
        <f t="shared" ca="1" si="11"/>
        <v/>
      </c>
    </row>
    <row r="25" spans="1:39" x14ac:dyDescent="0.25">
      <c r="A25" s="34">
        <v>19</v>
      </c>
      <c r="B25" s="60" t="str">
        <f>IF(DATOS!$B$35="","",DATOS!$B$35)</f>
        <v>LLOCCLLA QUISPE, Jimena Margoth</v>
      </c>
      <c r="D25" s="35"/>
      <c r="E25" s="36"/>
      <c r="F25" s="36"/>
      <c r="G25" s="36"/>
      <c r="H25" s="150" t="str">
        <f t="shared" si="0"/>
        <v/>
      </c>
      <c r="I25" s="28" t="str">
        <f t="shared" si="1"/>
        <v/>
      </c>
      <c r="J25" s="35"/>
      <c r="K25" s="36"/>
      <c r="L25" s="36"/>
      <c r="M25" s="36"/>
      <c r="N25" s="150" t="str">
        <f t="shared" si="2"/>
        <v/>
      </c>
      <c r="O25" s="28" t="str">
        <f t="shared" si="3"/>
        <v/>
      </c>
      <c r="P25" s="35"/>
      <c r="Q25" s="36"/>
      <c r="R25" s="36"/>
      <c r="S25" s="36"/>
      <c r="T25" s="150" t="str">
        <f t="shared" si="4"/>
        <v/>
      </c>
      <c r="U25" s="28" t="str">
        <f t="shared" si="5"/>
        <v/>
      </c>
      <c r="V25" s="35"/>
      <c r="W25" s="36"/>
      <c r="X25" s="36"/>
      <c r="Y25" s="36"/>
      <c r="Z25" s="150" t="str">
        <f t="shared" si="6"/>
        <v/>
      </c>
      <c r="AA25" s="28" t="str">
        <f t="shared" si="7"/>
        <v/>
      </c>
      <c r="AB25" s="37" t="str">
        <f t="shared" si="8"/>
        <v/>
      </c>
      <c r="AC25" s="38" t="str">
        <f t="shared" si="9"/>
        <v/>
      </c>
      <c r="AD25" s="38" t="str">
        <f t="shared" si="10"/>
        <v/>
      </c>
      <c r="AE25" s="38" t="str">
        <f>IF($B25="","",IF(DATOS!$B$12="Trimestre","",IF(Z25="","",Z25)))</f>
        <v/>
      </c>
      <c r="AF25" s="150" t="str">
        <f ca="1">IF(B25="","",IF(DATOS!$W$14-TODAY()&gt;0,"",IF(ISERROR(ROUND(AVERAGE(AB25:AE25),0)),"",ROUND(AVERAGE(AB25:AE25),0))))</f>
        <v/>
      </c>
      <c r="AG25" s="31" t="str">
        <f t="shared" ca="1" si="11"/>
        <v/>
      </c>
    </row>
    <row r="26" spans="1:39" x14ac:dyDescent="0.25">
      <c r="A26" s="34">
        <v>20</v>
      </c>
      <c r="B26" s="60" t="str">
        <f>IF(DATOS!$B$36="","",DATOS!$B$36)</f>
        <v>MEDINA CAMPOS, Sumaizhi Libertad</v>
      </c>
      <c r="D26" s="35"/>
      <c r="E26" s="36"/>
      <c r="F26" s="36"/>
      <c r="G26" s="36"/>
      <c r="H26" s="150" t="str">
        <f t="shared" si="0"/>
        <v/>
      </c>
      <c r="I26" s="28" t="str">
        <f t="shared" si="1"/>
        <v/>
      </c>
      <c r="J26" s="35"/>
      <c r="K26" s="36"/>
      <c r="L26" s="36"/>
      <c r="M26" s="36"/>
      <c r="N26" s="150" t="str">
        <f t="shared" si="2"/>
        <v/>
      </c>
      <c r="O26" s="28" t="str">
        <f t="shared" si="3"/>
        <v/>
      </c>
      <c r="P26" s="35"/>
      <c r="Q26" s="36"/>
      <c r="R26" s="36"/>
      <c r="S26" s="36"/>
      <c r="T26" s="150" t="str">
        <f t="shared" si="4"/>
        <v/>
      </c>
      <c r="U26" s="28" t="str">
        <f t="shared" si="5"/>
        <v/>
      </c>
      <c r="V26" s="35"/>
      <c r="W26" s="36"/>
      <c r="X26" s="36"/>
      <c r="Y26" s="36"/>
      <c r="Z26" s="150" t="str">
        <f t="shared" si="6"/>
        <v/>
      </c>
      <c r="AA26" s="28" t="str">
        <f t="shared" si="7"/>
        <v/>
      </c>
      <c r="AB26" s="37" t="str">
        <f t="shared" si="8"/>
        <v/>
      </c>
      <c r="AC26" s="38" t="str">
        <f t="shared" si="9"/>
        <v/>
      </c>
      <c r="AD26" s="38" t="str">
        <f t="shared" si="10"/>
        <v/>
      </c>
      <c r="AE26" s="38" t="str">
        <f>IF($B26="","",IF(DATOS!$B$12="Trimestre","",IF(Z26="","",Z26)))</f>
        <v/>
      </c>
      <c r="AF26" s="150" t="str">
        <f ca="1">IF(B26="","",IF(DATOS!$W$14-TODAY()&gt;0,"",IF(ISERROR(ROUND(AVERAGE(AB26:AE26),0)),"",ROUND(AVERAGE(AB26:AE26),0))))</f>
        <v/>
      </c>
      <c r="AG26" s="31" t="str">
        <f t="shared" ca="1" si="11"/>
        <v/>
      </c>
    </row>
    <row r="27" spans="1:39" x14ac:dyDescent="0.25">
      <c r="A27" s="34">
        <v>21</v>
      </c>
      <c r="B27" s="60" t="str">
        <f>IF(DATOS!$B$37="","",DATOS!$B$37)</f>
        <v>MITMA AREVALO, Mildred Esli</v>
      </c>
      <c r="D27" s="35"/>
      <c r="E27" s="36"/>
      <c r="F27" s="36"/>
      <c r="G27" s="36"/>
      <c r="H27" s="150" t="str">
        <f t="shared" si="0"/>
        <v/>
      </c>
      <c r="I27" s="28" t="str">
        <f t="shared" si="1"/>
        <v/>
      </c>
      <c r="J27" s="35"/>
      <c r="K27" s="36"/>
      <c r="L27" s="36"/>
      <c r="M27" s="36"/>
      <c r="N27" s="150" t="str">
        <f t="shared" si="2"/>
        <v/>
      </c>
      <c r="O27" s="28" t="str">
        <f t="shared" si="3"/>
        <v/>
      </c>
      <c r="P27" s="35"/>
      <c r="Q27" s="36"/>
      <c r="R27" s="36"/>
      <c r="S27" s="36"/>
      <c r="T27" s="150" t="str">
        <f t="shared" si="4"/>
        <v/>
      </c>
      <c r="U27" s="28" t="str">
        <f t="shared" si="5"/>
        <v/>
      </c>
      <c r="V27" s="35"/>
      <c r="W27" s="36"/>
      <c r="X27" s="36"/>
      <c r="Y27" s="36"/>
      <c r="Z27" s="150" t="str">
        <f t="shared" si="6"/>
        <v/>
      </c>
      <c r="AA27" s="28" t="str">
        <f t="shared" si="7"/>
        <v/>
      </c>
      <c r="AB27" s="37" t="str">
        <f t="shared" si="8"/>
        <v/>
      </c>
      <c r="AC27" s="38" t="str">
        <f t="shared" si="9"/>
        <v/>
      </c>
      <c r="AD27" s="38" t="str">
        <f t="shared" si="10"/>
        <v/>
      </c>
      <c r="AE27" s="38" t="str">
        <f>IF($B27="","",IF(DATOS!$B$12="Trimestre","",IF(Z27="","",Z27)))</f>
        <v/>
      </c>
      <c r="AF27" s="150" t="str">
        <f ca="1">IF(B27="","",IF(DATOS!$W$14-TODAY()&gt;0,"",IF(ISERROR(ROUND(AVERAGE(AB27:AE27),0)),"",ROUND(AVERAGE(AB27:AE27),0))))</f>
        <v/>
      </c>
      <c r="AG27" s="31" t="str">
        <f t="shared" ca="1" si="11"/>
        <v/>
      </c>
    </row>
    <row r="28" spans="1:39" x14ac:dyDescent="0.25">
      <c r="A28" s="34">
        <v>22</v>
      </c>
      <c r="B28" s="60" t="str">
        <f>IF(DATOS!$B$38="","",DATOS!$B$38)</f>
        <v>NOLASCO SANCHEZ, Rogelio</v>
      </c>
      <c r="D28" s="35"/>
      <c r="E28" s="36"/>
      <c r="F28" s="36"/>
      <c r="G28" s="36"/>
      <c r="H28" s="150" t="str">
        <f t="shared" si="0"/>
        <v/>
      </c>
      <c r="I28" s="28" t="str">
        <f t="shared" si="1"/>
        <v/>
      </c>
      <c r="J28" s="35"/>
      <c r="K28" s="36"/>
      <c r="L28" s="36"/>
      <c r="M28" s="36"/>
      <c r="N28" s="150" t="str">
        <f t="shared" si="2"/>
        <v/>
      </c>
      <c r="O28" s="28" t="str">
        <f t="shared" si="3"/>
        <v/>
      </c>
      <c r="P28" s="35"/>
      <c r="Q28" s="36"/>
      <c r="R28" s="36"/>
      <c r="S28" s="36"/>
      <c r="T28" s="150" t="str">
        <f t="shared" si="4"/>
        <v/>
      </c>
      <c r="U28" s="28" t="str">
        <f t="shared" si="5"/>
        <v/>
      </c>
      <c r="V28" s="35"/>
      <c r="W28" s="36"/>
      <c r="X28" s="36"/>
      <c r="Y28" s="36"/>
      <c r="Z28" s="150" t="str">
        <f t="shared" si="6"/>
        <v/>
      </c>
      <c r="AA28" s="28" t="str">
        <f t="shared" si="7"/>
        <v/>
      </c>
      <c r="AB28" s="37" t="str">
        <f t="shared" si="8"/>
        <v/>
      </c>
      <c r="AC28" s="38" t="str">
        <f t="shared" si="9"/>
        <v/>
      </c>
      <c r="AD28" s="38" t="str">
        <f t="shared" si="10"/>
        <v/>
      </c>
      <c r="AE28" s="38" t="str">
        <f>IF($B28="","",IF(DATOS!$B$12="Trimestre","",IF(Z28="","",Z28)))</f>
        <v/>
      </c>
      <c r="AF28" s="150" t="str">
        <f ca="1">IF(B28="","",IF(DATOS!$W$14-TODAY()&gt;0,"",IF(ISERROR(ROUND(AVERAGE(AB28:AE28),0)),"",ROUND(AVERAGE(AB28:AE28),0))))</f>
        <v/>
      </c>
      <c r="AG28" s="31" t="str">
        <f t="shared" ca="1" si="11"/>
        <v/>
      </c>
    </row>
    <row r="29" spans="1:39" x14ac:dyDescent="0.25">
      <c r="A29" s="34">
        <v>23</v>
      </c>
      <c r="B29" s="60" t="str">
        <f>IF(DATOS!$B$39="","",DATOS!$B$39)</f>
        <v>ORTIZ PEÑALOZA, Anghelina Brigitte</v>
      </c>
      <c r="D29" s="35"/>
      <c r="E29" s="36"/>
      <c r="F29" s="36"/>
      <c r="G29" s="36"/>
      <c r="H29" s="150" t="str">
        <f t="shared" si="0"/>
        <v/>
      </c>
      <c r="I29" s="28" t="str">
        <f t="shared" si="1"/>
        <v/>
      </c>
      <c r="J29" s="35"/>
      <c r="K29" s="36"/>
      <c r="L29" s="36"/>
      <c r="M29" s="36"/>
      <c r="N29" s="150" t="str">
        <f t="shared" si="2"/>
        <v/>
      </c>
      <c r="O29" s="28" t="str">
        <f t="shared" si="3"/>
        <v/>
      </c>
      <c r="P29" s="35"/>
      <c r="Q29" s="36"/>
      <c r="R29" s="36"/>
      <c r="S29" s="36"/>
      <c r="T29" s="150" t="str">
        <f t="shared" si="4"/>
        <v/>
      </c>
      <c r="U29" s="28" t="str">
        <f t="shared" si="5"/>
        <v/>
      </c>
      <c r="V29" s="35"/>
      <c r="W29" s="36"/>
      <c r="X29" s="36"/>
      <c r="Y29" s="36"/>
      <c r="Z29" s="150" t="str">
        <f t="shared" si="6"/>
        <v/>
      </c>
      <c r="AA29" s="28" t="str">
        <f t="shared" si="7"/>
        <v/>
      </c>
      <c r="AB29" s="37" t="str">
        <f t="shared" si="8"/>
        <v/>
      </c>
      <c r="AC29" s="38" t="str">
        <f t="shared" si="9"/>
        <v/>
      </c>
      <c r="AD29" s="38" t="str">
        <f t="shared" si="10"/>
        <v/>
      </c>
      <c r="AE29" s="38" t="str">
        <f>IF($B29="","",IF(DATOS!$B$12="Trimestre","",IF(Z29="","",Z29)))</f>
        <v/>
      </c>
      <c r="AF29" s="150" t="str">
        <f ca="1">IF(B29="","",IF(DATOS!$W$14-TODAY()&gt;0,"",IF(ISERROR(ROUND(AVERAGE(AB29:AE29),0)),"",ROUND(AVERAGE(AB29:AE29),0))))</f>
        <v/>
      </c>
      <c r="AG29" s="31" t="str">
        <f t="shared" ca="1" si="11"/>
        <v/>
      </c>
    </row>
    <row r="30" spans="1:39" x14ac:dyDescent="0.25">
      <c r="A30" s="34">
        <v>24</v>
      </c>
      <c r="B30" s="60" t="str">
        <f>IF(DATOS!$B$40="","",DATOS!$B$40)</f>
        <v>OSCCO ATAO, Antony</v>
      </c>
      <c r="D30" s="35"/>
      <c r="E30" s="36"/>
      <c r="F30" s="36"/>
      <c r="G30" s="36"/>
      <c r="H30" s="150" t="str">
        <f t="shared" si="0"/>
        <v/>
      </c>
      <c r="I30" s="28" t="str">
        <f t="shared" si="1"/>
        <v/>
      </c>
      <c r="J30" s="35"/>
      <c r="K30" s="36"/>
      <c r="L30" s="36"/>
      <c r="M30" s="36"/>
      <c r="N30" s="150" t="str">
        <f t="shared" si="2"/>
        <v/>
      </c>
      <c r="O30" s="28" t="str">
        <f t="shared" si="3"/>
        <v/>
      </c>
      <c r="P30" s="35"/>
      <c r="Q30" s="36"/>
      <c r="R30" s="36"/>
      <c r="S30" s="36"/>
      <c r="T30" s="150" t="str">
        <f t="shared" si="4"/>
        <v/>
      </c>
      <c r="U30" s="28" t="str">
        <f t="shared" si="5"/>
        <v/>
      </c>
      <c r="V30" s="35"/>
      <c r="W30" s="36"/>
      <c r="X30" s="36"/>
      <c r="Y30" s="36"/>
      <c r="Z30" s="150" t="str">
        <f t="shared" si="6"/>
        <v/>
      </c>
      <c r="AA30" s="28" t="str">
        <f t="shared" si="7"/>
        <v/>
      </c>
      <c r="AB30" s="37" t="str">
        <f t="shared" si="8"/>
        <v/>
      </c>
      <c r="AC30" s="38" t="str">
        <f t="shared" si="9"/>
        <v/>
      </c>
      <c r="AD30" s="38" t="str">
        <f t="shared" si="10"/>
        <v/>
      </c>
      <c r="AE30" s="38" t="str">
        <f>IF($B30="","",IF(DATOS!$B$12="Trimestre","",IF(Z30="","",Z30)))</f>
        <v/>
      </c>
      <c r="AF30" s="150" t="str">
        <f ca="1">IF(B30="","",IF(DATOS!$W$14-TODAY()&gt;0,"",IF(ISERROR(ROUND(AVERAGE(AB30:AE30),0)),"",ROUND(AVERAGE(AB30:AE30),0))))</f>
        <v/>
      </c>
      <c r="AG30" s="31" t="str">
        <f t="shared" ca="1" si="11"/>
        <v/>
      </c>
    </row>
    <row r="31" spans="1:39" x14ac:dyDescent="0.25">
      <c r="A31" s="34">
        <v>25</v>
      </c>
      <c r="B31" s="60" t="str">
        <f>IF(DATOS!$B$41="","",DATOS!$B$41)</f>
        <v>PAREDES VELASQUE, Angel Andre</v>
      </c>
      <c r="D31" s="35"/>
      <c r="E31" s="36"/>
      <c r="F31" s="36"/>
      <c r="G31" s="36"/>
      <c r="H31" s="150" t="str">
        <f t="shared" si="0"/>
        <v/>
      </c>
      <c r="I31" s="28" t="str">
        <f t="shared" si="1"/>
        <v/>
      </c>
      <c r="J31" s="35"/>
      <c r="K31" s="36"/>
      <c r="L31" s="36"/>
      <c r="M31" s="36"/>
      <c r="N31" s="150" t="str">
        <f t="shared" si="2"/>
        <v/>
      </c>
      <c r="O31" s="28" t="str">
        <f t="shared" si="3"/>
        <v/>
      </c>
      <c r="P31" s="35"/>
      <c r="Q31" s="36"/>
      <c r="R31" s="36"/>
      <c r="S31" s="36"/>
      <c r="T31" s="150" t="str">
        <f t="shared" si="4"/>
        <v/>
      </c>
      <c r="U31" s="28" t="str">
        <f t="shared" si="5"/>
        <v/>
      </c>
      <c r="V31" s="35"/>
      <c r="W31" s="36"/>
      <c r="X31" s="36"/>
      <c r="Y31" s="36"/>
      <c r="Z31" s="150" t="str">
        <f t="shared" si="6"/>
        <v/>
      </c>
      <c r="AA31" s="28" t="str">
        <f t="shared" si="7"/>
        <v/>
      </c>
      <c r="AB31" s="37" t="str">
        <f t="shared" si="8"/>
        <v/>
      </c>
      <c r="AC31" s="38" t="str">
        <f t="shared" si="9"/>
        <v/>
      </c>
      <c r="AD31" s="38" t="str">
        <f t="shared" si="10"/>
        <v/>
      </c>
      <c r="AE31" s="38" t="str">
        <f>IF($B31="","",IF(DATOS!$B$12="Trimestre","",IF(Z31="","",Z31)))</f>
        <v/>
      </c>
      <c r="AF31" s="150" t="str">
        <f ca="1">IF(B31="","",IF(DATOS!$W$14-TODAY()&gt;0,"",IF(ISERROR(ROUND(AVERAGE(AB31:AE31),0)),"",ROUND(AVERAGE(AB31:AE31),0))))</f>
        <v/>
      </c>
      <c r="AG31" s="31" t="str">
        <f t="shared" ca="1" si="11"/>
        <v/>
      </c>
    </row>
    <row r="32" spans="1:39" x14ac:dyDescent="0.25">
      <c r="A32" s="34">
        <v>26</v>
      </c>
      <c r="B32" s="60" t="str">
        <f>IF(DATOS!$B$42="","",DATOS!$B$42)</f>
        <v>PAREDES YACO, Jhael Alejandro</v>
      </c>
      <c r="D32" s="35"/>
      <c r="E32" s="36"/>
      <c r="F32" s="36"/>
      <c r="G32" s="36"/>
      <c r="H32" s="150" t="str">
        <f t="shared" si="0"/>
        <v/>
      </c>
      <c r="I32" s="28" t="str">
        <f t="shared" si="1"/>
        <v/>
      </c>
      <c r="J32" s="35"/>
      <c r="K32" s="36"/>
      <c r="L32" s="36"/>
      <c r="M32" s="36"/>
      <c r="N32" s="150" t="str">
        <f t="shared" si="2"/>
        <v/>
      </c>
      <c r="O32" s="28" t="str">
        <f t="shared" si="3"/>
        <v/>
      </c>
      <c r="P32" s="35"/>
      <c r="Q32" s="36"/>
      <c r="R32" s="36"/>
      <c r="S32" s="36"/>
      <c r="T32" s="150" t="str">
        <f t="shared" si="4"/>
        <v/>
      </c>
      <c r="U32" s="28" t="str">
        <f t="shared" si="5"/>
        <v/>
      </c>
      <c r="V32" s="35"/>
      <c r="W32" s="36"/>
      <c r="X32" s="36"/>
      <c r="Y32" s="36"/>
      <c r="Z32" s="150" t="str">
        <f t="shared" si="6"/>
        <v/>
      </c>
      <c r="AA32" s="28" t="str">
        <f t="shared" si="7"/>
        <v/>
      </c>
      <c r="AB32" s="37" t="str">
        <f t="shared" si="8"/>
        <v/>
      </c>
      <c r="AC32" s="38" t="str">
        <f t="shared" si="9"/>
        <v/>
      </c>
      <c r="AD32" s="38" t="str">
        <f t="shared" si="10"/>
        <v/>
      </c>
      <c r="AE32" s="38" t="str">
        <f>IF($B32="","",IF(DATOS!$B$12="Trimestre","",IF(Z32="","",Z32)))</f>
        <v/>
      </c>
      <c r="AF32" s="150" t="str">
        <f ca="1">IF(B32="","",IF(DATOS!$W$14-TODAY()&gt;0,"",IF(ISERROR(ROUND(AVERAGE(AB32:AE32),0)),"",ROUND(AVERAGE(AB32:AE32),0))))</f>
        <v/>
      </c>
      <c r="AG32" s="31" t="str">
        <f t="shared" ca="1" si="11"/>
        <v/>
      </c>
    </row>
    <row r="33" spans="1:33" x14ac:dyDescent="0.25">
      <c r="A33" s="34">
        <v>27</v>
      </c>
      <c r="B33" s="60" t="str">
        <f>IF(DATOS!$B$43="","",DATOS!$B$43)</f>
        <v>PEDRAZA PORRAS, Milagros</v>
      </c>
      <c r="D33" s="35"/>
      <c r="E33" s="36"/>
      <c r="F33" s="36"/>
      <c r="G33" s="36"/>
      <c r="H33" s="150" t="str">
        <f t="shared" si="0"/>
        <v/>
      </c>
      <c r="I33" s="28" t="str">
        <f t="shared" si="1"/>
        <v/>
      </c>
      <c r="J33" s="35"/>
      <c r="K33" s="36"/>
      <c r="L33" s="36"/>
      <c r="M33" s="36"/>
      <c r="N33" s="150" t="str">
        <f t="shared" si="2"/>
        <v/>
      </c>
      <c r="O33" s="28" t="str">
        <f t="shared" si="3"/>
        <v/>
      </c>
      <c r="P33" s="35"/>
      <c r="Q33" s="36"/>
      <c r="R33" s="36"/>
      <c r="S33" s="36"/>
      <c r="T33" s="150" t="str">
        <f t="shared" si="4"/>
        <v/>
      </c>
      <c r="U33" s="28" t="str">
        <f t="shared" si="5"/>
        <v/>
      </c>
      <c r="V33" s="35"/>
      <c r="W33" s="36"/>
      <c r="X33" s="36"/>
      <c r="Y33" s="36"/>
      <c r="Z33" s="150" t="str">
        <f t="shared" si="6"/>
        <v/>
      </c>
      <c r="AA33" s="28" t="str">
        <f t="shared" si="7"/>
        <v/>
      </c>
      <c r="AB33" s="37" t="str">
        <f t="shared" si="8"/>
        <v/>
      </c>
      <c r="AC33" s="38" t="str">
        <f t="shared" si="9"/>
        <v/>
      </c>
      <c r="AD33" s="38" t="str">
        <f t="shared" si="10"/>
        <v/>
      </c>
      <c r="AE33" s="38" t="str">
        <f>IF($B33="","",IF(DATOS!$B$12="Trimestre","",IF(Z33="","",Z33)))</f>
        <v/>
      </c>
      <c r="AF33" s="150" t="str">
        <f ca="1">IF(B33="","",IF(DATOS!$W$14-TODAY()&gt;0,"",IF(ISERROR(ROUND(AVERAGE(AB33:AE33),0)),"",ROUND(AVERAGE(AB33:AE33),0))))</f>
        <v/>
      </c>
      <c r="AG33" s="31" t="str">
        <f t="shared" ca="1" si="11"/>
        <v/>
      </c>
    </row>
    <row r="34" spans="1:33" x14ac:dyDescent="0.25">
      <c r="A34" s="34">
        <v>28</v>
      </c>
      <c r="B34" s="60" t="str">
        <f>IF(DATOS!$B$44="","",DATOS!$B$44)</f>
        <v>RIVERA PACHECO, Milene Octalis</v>
      </c>
      <c r="D34" s="35"/>
      <c r="E34" s="36"/>
      <c r="F34" s="36"/>
      <c r="G34" s="36"/>
      <c r="H34" s="150" t="str">
        <f t="shared" si="0"/>
        <v/>
      </c>
      <c r="I34" s="28" t="str">
        <f t="shared" si="1"/>
        <v/>
      </c>
      <c r="J34" s="35"/>
      <c r="K34" s="36"/>
      <c r="L34" s="36"/>
      <c r="M34" s="36"/>
      <c r="N34" s="150" t="str">
        <f t="shared" si="2"/>
        <v/>
      </c>
      <c r="O34" s="28" t="str">
        <f t="shared" si="3"/>
        <v/>
      </c>
      <c r="P34" s="35"/>
      <c r="Q34" s="36"/>
      <c r="R34" s="36"/>
      <c r="S34" s="36"/>
      <c r="T34" s="150" t="str">
        <f t="shared" si="4"/>
        <v/>
      </c>
      <c r="U34" s="28" t="str">
        <f t="shared" si="5"/>
        <v/>
      </c>
      <c r="V34" s="35"/>
      <c r="W34" s="36"/>
      <c r="X34" s="36"/>
      <c r="Y34" s="36"/>
      <c r="Z34" s="150" t="str">
        <f t="shared" si="6"/>
        <v/>
      </c>
      <c r="AA34" s="28" t="str">
        <f t="shared" si="7"/>
        <v/>
      </c>
      <c r="AB34" s="37" t="str">
        <f t="shared" si="8"/>
        <v/>
      </c>
      <c r="AC34" s="38" t="str">
        <f t="shared" si="9"/>
        <v/>
      </c>
      <c r="AD34" s="38" t="str">
        <f t="shared" si="10"/>
        <v/>
      </c>
      <c r="AE34" s="38" t="str">
        <f>IF($B34="","",IF(DATOS!$B$12="Trimestre","",IF(Z34="","",Z34)))</f>
        <v/>
      </c>
      <c r="AF34" s="150" t="str">
        <f ca="1">IF(B34="","",IF(DATOS!$W$14-TODAY()&gt;0,"",IF(ISERROR(ROUND(AVERAGE(AB34:AE34),0)),"",ROUND(AVERAGE(AB34:AE34),0))))</f>
        <v/>
      </c>
      <c r="AG34" s="31" t="str">
        <f t="shared" ca="1" si="11"/>
        <v/>
      </c>
    </row>
    <row r="35" spans="1:33" x14ac:dyDescent="0.25">
      <c r="A35" s="34">
        <v>29</v>
      </c>
      <c r="B35" s="60" t="str">
        <f>IF(DATOS!$B$45="","",DATOS!$B$45)</f>
        <v>ROJAS CARRILLO, Jhon Marcelino</v>
      </c>
      <c r="D35" s="35"/>
      <c r="E35" s="36"/>
      <c r="F35" s="36"/>
      <c r="G35" s="36"/>
      <c r="H35" s="150" t="str">
        <f t="shared" si="0"/>
        <v/>
      </c>
      <c r="I35" s="28" t="str">
        <f t="shared" si="1"/>
        <v/>
      </c>
      <c r="J35" s="35"/>
      <c r="K35" s="36"/>
      <c r="L35" s="36"/>
      <c r="M35" s="36"/>
      <c r="N35" s="150" t="str">
        <f t="shared" si="2"/>
        <v/>
      </c>
      <c r="O35" s="28" t="str">
        <f t="shared" si="3"/>
        <v/>
      </c>
      <c r="P35" s="35"/>
      <c r="Q35" s="36"/>
      <c r="R35" s="36"/>
      <c r="S35" s="36"/>
      <c r="T35" s="150" t="str">
        <f t="shared" si="4"/>
        <v/>
      </c>
      <c r="U35" s="28" t="str">
        <f t="shared" si="5"/>
        <v/>
      </c>
      <c r="V35" s="35"/>
      <c r="W35" s="36"/>
      <c r="X35" s="36"/>
      <c r="Y35" s="36"/>
      <c r="Z35" s="150" t="str">
        <f t="shared" si="6"/>
        <v/>
      </c>
      <c r="AA35" s="28" t="str">
        <f t="shared" si="7"/>
        <v/>
      </c>
      <c r="AB35" s="37" t="str">
        <f t="shared" si="8"/>
        <v/>
      </c>
      <c r="AC35" s="38" t="str">
        <f t="shared" si="9"/>
        <v/>
      </c>
      <c r="AD35" s="38" t="str">
        <f t="shared" si="10"/>
        <v/>
      </c>
      <c r="AE35" s="38" t="str">
        <f>IF($B35="","",IF(DATOS!$B$12="Trimestre","",IF(Z35="","",Z35)))</f>
        <v/>
      </c>
      <c r="AF35" s="150" t="str">
        <f ca="1">IF(B35="","",IF(DATOS!$W$14-TODAY()&gt;0,"",IF(ISERROR(ROUND(AVERAGE(AB35:AE35),0)),"",ROUND(AVERAGE(AB35:AE35),0))))</f>
        <v/>
      </c>
      <c r="AG35" s="31" t="str">
        <f t="shared" ca="1" si="11"/>
        <v/>
      </c>
    </row>
    <row r="36" spans="1:33" x14ac:dyDescent="0.25">
      <c r="A36" s="34">
        <v>30</v>
      </c>
      <c r="B36" s="60" t="str">
        <f>IF(DATOS!$B$46="","",DATOS!$B$46)</f>
        <v>ROSALES PUMAPILLO, Harasely Milagros</v>
      </c>
      <c r="D36" s="35"/>
      <c r="E36" s="36"/>
      <c r="F36" s="36"/>
      <c r="G36" s="36"/>
      <c r="H36" s="150" t="str">
        <f t="shared" si="0"/>
        <v/>
      </c>
      <c r="I36" s="28" t="str">
        <f t="shared" si="1"/>
        <v/>
      </c>
      <c r="J36" s="35"/>
      <c r="K36" s="36"/>
      <c r="L36" s="36"/>
      <c r="M36" s="36"/>
      <c r="N36" s="150" t="str">
        <f t="shared" si="2"/>
        <v/>
      </c>
      <c r="O36" s="28" t="str">
        <f t="shared" si="3"/>
        <v/>
      </c>
      <c r="P36" s="35"/>
      <c r="Q36" s="36"/>
      <c r="R36" s="36"/>
      <c r="S36" s="36"/>
      <c r="T36" s="150" t="str">
        <f t="shared" si="4"/>
        <v/>
      </c>
      <c r="U36" s="28" t="str">
        <f t="shared" si="5"/>
        <v/>
      </c>
      <c r="V36" s="35"/>
      <c r="W36" s="36"/>
      <c r="X36" s="36"/>
      <c r="Y36" s="36"/>
      <c r="Z36" s="150" t="str">
        <f t="shared" si="6"/>
        <v/>
      </c>
      <c r="AA36" s="28" t="str">
        <f t="shared" si="7"/>
        <v/>
      </c>
      <c r="AB36" s="37" t="str">
        <f t="shared" si="8"/>
        <v/>
      </c>
      <c r="AC36" s="38" t="str">
        <f t="shared" si="9"/>
        <v/>
      </c>
      <c r="AD36" s="38" t="str">
        <f t="shared" si="10"/>
        <v/>
      </c>
      <c r="AE36" s="38" t="str">
        <f>IF($B36="","",IF(DATOS!$B$12="Trimestre","",IF(Z36="","",Z36)))</f>
        <v/>
      </c>
      <c r="AF36" s="150" t="str">
        <f ca="1">IF(B36="","",IF(DATOS!$W$14-TODAY()&gt;0,"",IF(ISERROR(ROUND(AVERAGE(AB36:AE36),0)),"",ROUND(AVERAGE(AB36:AE36),0))))</f>
        <v/>
      </c>
      <c r="AG36" s="31" t="str">
        <f t="shared" ca="1" si="11"/>
        <v/>
      </c>
    </row>
    <row r="37" spans="1:33" x14ac:dyDescent="0.25">
      <c r="A37" s="34">
        <v>31</v>
      </c>
      <c r="B37" s="60" t="str">
        <f>IF(DATOS!$B$47="","",DATOS!$B$47)</f>
        <v>TAIRO TAPIA, Erwin Amstron</v>
      </c>
      <c r="D37" s="35"/>
      <c r="E37" s="36"/>
      <c r="F37" s="36"/>
      <c r="G37" s="36"/>
      <c r="H37" s="150" t="str">
        <f t="shared" si="0"/>
        <v/>
      </c>
      <c r="I37" s="28" t="str">
        <f t="shared" si="1"/>
        <v/>
      </c>
      <c r="J37" s="35"/>
      <c r="K37" s="36"/>
      <c r="L37" s="36"/>
      <c r="M37" s="36"/>
      <c r="N37" s="150" t="str">
        <f t="shared" si="2"/>
        <v/>
      </c>
      <c r="O37" s="28" t="str">
        <f t="shared" si="3"/>
        <v/>
      </c>
      <c r="P37" s="35"/>
      <c r="Q37" s="36"/>
      <c r="R37" s="36"/>
      <c r="S37" s="36"/>
      <c r="T37" s="150" t="str">
        <f t="shared" si="4"/>
        <v/>
      </c>
      <c r="U37" s="28" t="str">
        <f t="shared" si="5"/>
        <v/>
      </c>
      <c r="V37" s="35"/>
      <c r="W37" s="36"/>
      <c r="X37" s="36"/>
      <c r="Y37" s="36"/>
      <c r="Z37" s="150" t="str">
        <f t="shared" si="6"/>
        <v/>
      </c>
      <c r="AA37" s="28" t="str">
        <f t="shared" si="7"/>
        <v/>
      </c>
      <c r="AB37" s="37" t="str">
        <f t="shared" si="8"/>
        <v/>
      </c>
      <c r="AC37" s="38" t="str">
        <f t="shared" si="9"/>
        <v/>
      </c>
      <c r="AD37" s="38" t="str">
        <f t="shared" si="10"/>
        <v/>
      </c>
      <c r="AE37" s="38" t="str">
        <f>IF($B37="","",IF(DATOS!$B$12="Trimestre","",IF(Z37="","",Z37)))</f>
        <v/>
      </c>
      <c r="AF37" s="150" t="str">
        <f ca="1">IF(B37="","",IF(DATOS!$W$14-TODAY()&gt;0,"",IF(ISERROR(ROUND(AVERAGE(AB37:AE37),0)),"",ROUND(AVERAGE(AB37:AE37),0))))</f>
        <v/>
      </c>
      <c r="AG37" s="31" t="str">
        <f t="shared" ca="1" si="11"/>
        <v/>
      </c>
    </row>
    <row r="38" spans="1:33" x14ac:dyDescent="0.25">
      <c r="A38" s="34">
        <v>32</v>
      </c>
      <c r="B38" s="60" t="str">
        <f>IF(DATOS!$B$48="","",DATOS!$B$48)</f>
        <v>VERA VIGURIA, Sebastian Adriano</v>
      </c>
      <c r="D38" s="35"/>
      <c r="E38" s="36"/>
      <c r="F38" s="36"/>
      <c r="G38" s="36"/>
      <c r="H38" s="150" t="str">
        <f t="shared" si="0"/>
        <v/>
      </c>
      <c r="I38" s="28" t="str">
        <f t="shared" si="1"/>
        <v/>
      </c>
      <c r="J38" s="35"/>
      <c r="K38" s="36"/>
      <c r="L38" s="36"/>
      <c r="M38" s="36"/>
      <c r="N38" s="150" t="str">
        <f t="shared" si="2"/>
        <v/>
      </c>
      <c r="O38" s="28" t="str">
        <f t="shared" si="3"/>
        <v/>
      </c>
      <c r="P38" s="35"/>
      <c r="Q38" s="36"/>
      <c r="R38" s="36"/>
      <c r="S38" s="36"/>
      <c r="T38" s="150" t="str">
        <f t="shared" si="4"/>
        <v/>
      </c>
      <c r="U38" s="28" t="str">
        <f t="shared" si="5"/>
        <v/>
      </c>
      <c r="V38" s="35"/>
      <c r="W38" s="36"/>
      <c r="X38" s="36"/>
      <c r="Y38" s="36"/>
      <c r="Z38" s="150" t="str">
        <f t="shared" si="6"/>
        <v/>
      </c>
      <c r="AA38" s="28" t="str">
        <f t="shared" si="7"/>
        <v/>
      </c>
      <c r="AB38" s="37" t="str">
        <f t="shared" si="8"/>
        <v/>
      </c>
      <c r="AC38" s="38" t="str">
        <f t="shared" si="9"/>
        <v/>
      </c>
      <c r="AD38" s="38" t="str">
        <f t="shared" si="10"/>
        <v/>
      </c>
      <c r="AE38" s="38" t="str">
        <f>IF($B38="","",IF(DATOS!$B$12="Trimestre","",IF(Z38="","",Z38)))</f>
        <v/>
      </c>
      <c r="AF38" s="150" t="str">
        <f ca="1">IF(B38="","",IF(DATOS!$W$14-TODAY()&gt;0,"",IF(ISERROR(ROUND(AVERAGE(AB38:AE38),0)),"",ROUND(AVERAGE(AB38:AE38),0))))</f>
        <v/>
      </c>
      <c r="AG38" s="31" t="str">
        <f t="shared" ca="1" si="11"/>
        <v/>
      </c>
    </row>
    <row r="39" spans="1:33" x14ac:dyDescent="0.25">
      <c r="A39" s="34">
        <v>33</v>
      </c>
      <c r="B39" s="60" t="str">
        <f>IF(DATOS!$B$49="","",DATOS!$B$49)</f>
        <v>ZUÑIGA CCORISAPRA, Milagros</v>
      </c>
      <c r="D39" s="35"/>
      <c r="E39" s="36"/>
      <c r="F39" s="36"/>
      <c r="G39" s="36"/>
      <c r="H39" s="150" t="str">
        <f t="shared" si="0"/>
        <v/>
      </c>
      <c r="I39" s="28" t="str">
        <f t="shared" si="1"/>
        <v/>
      </c>
      <c r="J39" s="35"/>
      <c r="K39" s="36"/>
      <c r="L39" s="36"/>
      <c r="M39" s="36"/>
      <c r="N39" s="150" t="str">
        <f t="shared" si="2"/>
        <v/>
      </c>
      <c r="O39" s="28" t="str">
        <f t="shared" si="3"/>
        <v/>
      </c>
      <c r="P39" s="35"/>
      <c r="Q39" s="36"/>
      <c r="R39" s="36"/>
      <c r="S39" s="36"/>
      <c r="T39" s="150" t="str">
        <f t="shared" si="4"/>
        <v/>
      </c>
      <c r="U39" s="28" t="str">
        <f t="shared" si="5"/>
        <v/>
      </c>
      <c r="V39" s="35"/>
      <c r="W39" s="36"/>
      <c r="X39" s="36"/>
      <c r="Y39" s="36"/>
      <c r="Z39" s="150" t="str">
        <f t="shared" si="6"/>
        <v/>
      </c>
      <c r="AA39" s="28" t="str">
        <f t="shared" si="7"/>
        <v/>
      </c>
      <c r="AB39" s="37" t="str">
        <f t="shared" si="8"/>
        <v/>
      </c>
      <c r="AC39" s="38" t="str">
        <f t="shared" si="9"/>
        <v/>
      </c>
      <c r="AD39" s="38" t="str">
        <f t="shared" si="10"/>
        <v/>
      </c>
      <c r="AE39" s="38" t="str">
        <f>IF($B39="","",IF(DATOS!$B$12="Trimestre","",IF(Z39="","",Z39)))</f>
        <v/>
      </c>
      <c r="AF39" s="150" t="str">
        <f ca="1">IF(B39="","",IF(DATOS!$W$14-TODAY()&gt;0,"",IF(ISERROR(ROUND(AVERAGE(AB39:AE39),0)),"",ROUND(AVERAGE(AB39:AE39),0))))</f>
        <v/>
      </c>
      <c r="AG39" s="31" t="str">
        <f t="shared" ca="1" si="11"/>
        <v/>
      </c>
    </row>
    <row r="40" spans="1:33" x14ac:dyDescent="0.25">
      <c r="A40" s="34">
        <v>34</v>
      </c>
      <c r="B40" s="60" t="str">
        <f>IF(DATOS!$B$50="","",DATOS!$B$50)</f>
        <v/>
      </c>
      <c r="D40" s="35"/>
      <c r="E40" s="36"/>
      <c r="F40" s="36"/>
      <c r="G40" s="36"/>
      <c r="H40" s="150" t="str">
        <f t="shared" si="0"/>
        <v/>
      </c>
      <c r="I40" s="28" t="str">
        <f t="shared" si="1"/>
        <v/>
      </c>
      <c r="J40" s="35"/>
      <c r="K40" s="36"/>
      <c r="L40" s="36"/>
      <c r="M40" s="36"/>
      <c r="N40" s="150" t="str">
        <f t="shared" si="2"/>
        <v/>
      </c>
      <c r="O40" s="28" t="str">
        <f t="shared" si="3"/>
        <v/>
      </c>
      <c r="P40" s="35"/>
      <c r="Q40" s="36"/>
      <c r="R40" s="36"/>
      <c r="S40" s="36"/>
      <c r="T40" s="150" t="str">
        <f t="shared" si="4"/>
        <v/>
      </c>
      <c r="U40" s="28" t="str">
        <f t="shared" si="5"/>
        <v/>
      </c>
      <c r="V40" s="35"/>
      <c r="W40" s="36"/>
      <c r="X40" s="36"/>
      <c r="Y40" s="36"/>
      <c r="Z40" s="150" t="str">
        <f t="shared" si="6"/>
        <v/>
      </c>
      <c r="AA40" s="28" t="str">
        <f t="shared" si="7"/>
        <v/>
      </c>
      <c r="AB40" s="37" t="str">
        <f t="shared" si="8"/>
        <v/>
      </c>
      <c r="AC40" s="38" t="str">
        <f t="shared" si="9"/>
        <v/>
      </c>
      <c r="AD40" s="38" t="str">
        <f t="shared" si="10"/>
        <v/>
      </c>
      <c r="AE40" s="38" t="str">
        <f>IF($B40="","",IF(DATOS!$B$12="Trimestre","",IF(Z40="","",Z40)))</f>
        <v/>
      </c>
      <c r="AF40" s="150" t="str">
        <f ca="1">IF(B40="","",IF(DATOS!$W$14-TODAY()&gt;0,"",IF(ISERROR(ROUND(AVERAGE(AB40:AE40),0)),"",ROUND(AVERAGE(AB40:AE40),0))))</f>
        <v/>
      </c>
      <c r="AG40" s="31" t="str">
        <f t="shared" ca="1" si="11"/>
        <v/>
      </c>
    </row>
    <row r="41" spans="1:33" x14ac:dyDescent="0.25">
      <c r="A41" s="34">
        <v>35</v>
      </c>
      <c r="B41" s="60" t="str">
        <f>IF(DATOS!$B$51="","",DATOS!$B$51)</f>
        <v/>
      </c>
      <c r="D41" s="35"/>
      <c r="E41" s="36"/>
      <c r="F41" s="36"/>
      <c r="G41" s="36"/>
      <c r="H41" s="150" t="str">
        <f t="shared" si="0"/>
        <v/>
      </c>
      <c r="I41" s="28" t="str">
        <f t="shared" si="1"/>
        <v/>
      </c>
      <c r="J41" s="35"/>
      <c r="K41" s="36"/>
      <c r="L41" s="36"/>
      <c r="M41" s="36"/>
      <c r="N41" s="150" t="str">
        <f t="shared" si="2"/>
        <v/>
      </c>
      <c r="O41" s="28" t="str">
        <f t="shared" si="3"/>
        <v/>
      </c>
      <c r="P41" s="35"/>
      <c r="Q41" s="36"/>
      <c r="R41" s="36"/>
      <c r="S41" s="36"/>
      <c r="T41" s="150" t="str">
        <f t="shared" si="4"/>
        <v/>
      </c>
      <c r="U41" s="28" t="str">
        <f t="shared" si="5"/>
        <v/>
      </c>
      <c r="V41" s="35"/>
      <c r="W41" s="36"/>
      <c r="X41" s="36"/>
      <c r="Y41" s="36"/>
      <c r="Z41" s="150" t="str">
        <f t="shared" si="6"/>
        <v/>
      </c>
      <c r="AA41" s="28" t="str">
        <f t="shared" si="7"/>
        <v/>
      </c>
      <c r="AB41" s="37" t="str">
        <f t="shared" si="8"/>
        <v/>
      </c>
      <c r="AC41" s="38" t="str">
        <f t="shared" si="9"/>
        <v/>
      </c>
      <c r="AD41" s="38" t="str">
        <f t="shared" si="10"/>
        <v/>
      </c>
      <c r="AE41" s="38" t="str">
        <f>IF($B41="","",IF(DATOS!$B$12="Trimestre","",IF(Z41="","",Z41)))</f>
        <v/>
      </c>
      <c r="AF41" s="150" t="str">
        <f ca="1">IF(B41="","",IF(DATOS!$W$14-TODAY()&gt;0,"",IF(ISERROR(ROUND(AVERAGE(AB41:AE41),0)),"",ROUND(AVERAGE(AB41:AE41),0))))</f>
        <v/>
      </c>
      <c r="AG41" s="31" t="str">
        <f t="shared" ca="1" si="11"/>
        <v/>
      </c>
    </row>
    <row r="42" spans="1:33" x14ac:dyDescent="0.25">
      <c r="A42" s="34">
        <v>36</v>
      </c>
      <c r="B42" s="60" t="str">
        <f>IF(DATOS!$B$52="","",DATOS!$B$52)</f>
        <v/>
      </c>
      <c r="D42" s="35"/>
      <c r="E42" s="36"/>
      <c r="F42" s="36"/>
      <c r="G42" s="36"/>
      <c r="H42" s="150" t="str">
        <f t="shared" si="0"/>
        <v/>
      </c>
      <c r="I42" s="28" t="str">
        <f t="shared" si="1"/>
        <v/>
      </c>
      <c r="J42" s="35"/>
      <c r="K42" s="36"/>
      <c r="L42" s="36"/>
      <c r="M42" s="36"/>
      <c r="N42" s="150" t="str">
        <f t="shared" si="2"/>
        <v/>
      </c>
      <c r="O42" s="28" t="str">
        <f t="shared" si="3"/>
        <v/>
      </c>
      <c r="P42" s="35"/>
      <c r="Q42" s="36"/>
      <c r="R42" s="36"/>
      <c r="S42" s="36"/>
      <c r="T42" s="150" t="str">
        <f t="shared" si="4"/>
        <v/>
      </c>
      <c r="U42" s="28" t="str">
        <f t="shared" si="5"/>
        <v/>
      </c>
      <c r="V42" s="35"/>
      <c r="W42" s="36"/>
      <c r="X42" s="36"/>
      <c r="Y42" s="36"/>
      <c r="Z42" s="150" t="str">
        <f t="shared" si="6"/>
        <v/>
      </c>
      <c r="AA42" s="28" t="str">
        <f t="shared" si="7"/>
        <v/>
      </c>
      <c r="AB42" s="37" t="str">
        <f t="shared" si="8"/>
        <v/>
      </c>
      <c r="AC42" s="38" t="str">
        <f t="shared" si="9"/>
        <v/>
      </c>
      <c r="AD42" s="38" t="str">
        <f t="shared" si="10"/>
        <v/>
      </c>
      <c r="AE42" s="38" t="str">
        <f>IF($B42="","",IF(DATOS!$B$12="Trimestre","",IF(Z42="","",Z42)))</f>
        <v/>
      </c>
      <c r="AF42" s="150" t="str">
        <f ca="1">IF(B42="","",IF(DATOS!$W$14-TODAY()&gt;0,"",IF(ISERROR(ROUND(AVERAGE(AB42:AE42),0)),"",ROUND(AVERAGE(AB42:AE42),0))))</f>
        <v/>
      </c>
      <c r="AG42" s="31" t="str">
        <f t="shared" ca="1" si="11"/>
        <v/>
      </c>
    </row>
    <row r="43" spans="1:33" x14ac:dyDescent="0.25">
      <c r="A43" s="34">
        <v>37</v>
      </c>
      <c r="B43" s="60" t="str">
        <f>IF(DATOS!$B$53="","",DATOS!$B$53)</f>
        <v/>
      </c>
      <c r="D43" s="35"/>
      <c r="E43" s="36"/>
      <c r="F43" s="36"/>
      <c r="G43" s="36"/>
      <c r="H43" s="150" t="str">
        <f t="shared" si="0"/>
        <v/>
      </c>
      <c r="I43" s="28" t="str">
        <f t="shared" si="1"/>
        <v/>
      </c>
      <c r="J43" s="35"/>
      <c r="K43" s="36"/>
      <c r="L43" s="36"/>
      <c r="M43" s="36"/>
      <c r="N43" s="150" t="str">
        <f t="shared" si="2"/>
        <v/>
      </c>
      <c r="O43" s="28" t="str">
        <f t="shared" si="3"/>
        <v/>
      </c>
      <c r="P43" s="35"/>
      <c r="Q43" s="36"/>
      <c r="R43" s="36"/>
      <c r="S43" s="36"/>
      <c r="T43" s="150" t="str">
        <f t="shared" si="4"/>
        <v/>
      </c>
      <c r="U43" s="28" t="str">
        <f t="shared" si="5"/>
        <v/>
      </c>
      <c r="V43" s="35"/>
      <c r="W43" s="36"/>
      <c r="X43" s="36"/>
      <c r="Y43" s="36"/>
      <c r="Z43" s="150" t="str">
        <f t="shared" si="6"/>
        <v/>
      </c>
      <c r="AA43" s="28" t="str">
        <f t="shared" si="7"/>
        <v/>
      </c>
      <c r="AB43" s="37" t="str">
        <f t="shared" si="8"/>
        <v/>
      </c>
      <c r="AC43" s="38" t="str">
        <f t="shared" si="9"/>
        <v/>
      </c>
      <c r="AD43" s="38" t="str">
        <f t="shared" si="10"/>
        <v/>
      </c>
      <c r="AE43" s="38" t="str">
        <f>IF($B43="","",IF(DATOS!$B$12="Trimestre","",IF(Z43="","",Z43)))</f>
        <v/>
      </c>
      <c r="AF43" s="150" t="str">
        <f ca="1">IF(B43="","",IF(DATOS!$W$14-TODAY()&gt;0,"",IF(ISERROR(ROUND(AVERAGE(AB43:AE43),0)),"",ROUND(AVERAGE(AB43:AE43),0))))</f>
        <v/>
      </c>
      <c r="AG43" s="31" t="str">
        <f t="shared" ca="1" si="11"/>
        <v/>
      </c>
    </row>
    <row r="44" spans="1:33" x14ac:dyDescent="0.25">
      <c r="A44" s="34">
        <v>38</v>
      </c>
      <c r="B44" s="60" t="str">
        <f>IF(DATOS!$B$54="","",DATOS!$B$54)</f>
        <v/>
      </c>
      <c r="D44" s="35"/>
      <c r="E44" s="36"/>
      <c r="F44" s="36"/>
      <c r="G44" s="36"/>
      <c r="H44" s="150" t="str">
        <f t="shared" si="0"/>
        <v/>
      </c>
      <c r="I44" s="28" t="str">
        <f t="shared" si="1"/>
        <v/>
      </c>
      <c r="J44" s="35"/>
      <c r="K44" s="36"/>
      <c r="L44" s="36"/>
      <c r="M44" s="36"/>
      <c r="N44" s="150" t="str">
        <f t="shared" si="2"/>
        <v/>
      </c>
      <c r="O44" s="28" t="str">
        <f t="shared" si="3"/>
        <v/>
      </c>
      <c r="P44" s="35"/>
      <c r="Q44" s="36"/>
      <c r="R44" s="36"/>
      <c r="S44" s="36"/>
      <c r="T44" s="150" t="str">
        <f t="shared" si="4"/>
        <v/>
      </c>
      <c r="U44" s="28" t="str">
        <f t="shared" si="5"/>
        <v/>
      </c>
      <c r="V44" s="35"/>
      <c r="W44" s="36"/>
      <c r="X44" s="36"/>
      <c r="Y44" s="36"/>
      <c r="Z44" s="150" t="str">
        <f t="shared" si="6"/>
        <v/>
      </c>
      <c r="AA44" s="28" t="str">
        <f t="shared" si="7"/>
        <v/>
      </c>
      <c r="AB44" s="37" t="str">
        <f t="shared" si="8"/>
        <v/>
      </c>
      <c r="AC44" s="38" t="str">
        <f t="shared" si="9"/>
        <v/>
      </c>
      <c r="AD44" s="38" t="str">
        <f t="shared" si="10"/>
        <v/>
      </c>
      <c r="AE44" s="38" t="str">
        <f>IF($B44="","",IF(DATOS!$B$12="Trimestre","",IF(Z44="","",Z44)))</f>
        <v/>
      </c>
      <c r="AF44" s="150" t="str">
        <f ca="1">IF(B44="","",IF(DATOS!$W$14-TODAY()&gt;0,"",IF(ISERROR(ROUND(AVERAGE(AB44:AE44),0)),"",ROUND(AVERAGE(AB44:AE44),0))))</f>
        <v/>
      </c>
      <c r="AG44" s="31" t="str">
        <f t="shared" ca="1" si="11"/>
        <v/>
      </c>
    </row>
    <row r="45" spans="1:33" x14ac:dyDescent="0.25">
      <c r="A45" s="34">
        <v>39</v>
      </c>
      <c r="B45" s="60" t="str">
        <f>IF(DATOS!$B$55="","",DATOS!$B$55)</f>
        <v/>
      </c>
      <c r="D45" s="35"/>
      <c r="E45" s="36"/>
      <c r="F45" s="36"/>
      <c r="G45" s="36"/>
      <c r="H45" s="150" t="str">
        <f t="shared" si="0"/>
        <v/>
      </c>
      <c r="I45" s="28" t="str">
        <f t="shared" si="1"/>
        <v/>
      </c>
      <c r="J45" s="35"/>
      <c r="K45" s="36"/>
      <c r="L45" s="36"/>
      <c r="M45" s="36"/>
      <c r="N45" s="150" t="str">
        <f t="shared" si="2"/>
        <v/>
      </c>
      <c r="O45" s="28" t="str">
        <f t="shared" si="3"/>
        <v/>
      </c>
      <c r="P45" s="35"/>
      <c r="Q45" s="36"/>
      <c r="R45" s="36"/>
      <c r="S45" s="36"/>
      <c r="T45" s="150" t="str">
        <f t="shared" si="4"/>
        <v/>
      </c>
      <c r="U45" s="28" t="str">
        <f t="shared" si="5"/>
        <v/>
      </c>
      <c r="V45" s="35"/>
      <c r="W45" s="36"/>
      <c r="X45" s="36"/>
      <c r="Y45" s="36"/>
      <c r="Z45" s="150" t="str">
        <f t="shared" si="6"/>
        <v/>
      </c>
      <c r="AA45" s="28" t="str">
        <f t="shared" si="7"/>
        <v/>
      </c>
      <c r="AB45" s="37" t="str">
        <f t="shared" si="8"/>
        <v/>
      </c>
      <c r="AC45" s="38" t="str">
        <f t="shared" si="9"/>
        <v/>
      </c>
      <c r="AD45" s="38" t="str">
        <f t="shared" si="10"/>
        <v/>
      </c>
      <c r="AE45" s="38" t="str">
        <f>IF($B45="","",IF(DATOS!$B$12="Trimestre","",IF(Z45="","",Z45)))</f>
        <v/>
      </c>
      <c r="AF45" s="150" t="str">
        <f ca="1">IF(B45="","",IF(DATOS!$W$14-TODAY()&gt;0,"",IF(ISERROR(ROUND(AVERAGE(AB45:AE45),0)),"",ROUND(AVERAGE(AB45:AE45),0))))</f>
        <v/>
      </c>
      <c r="AG45" s="31" t="str">
        <f t="shared" ca="1" si="11"/>
        <v/>
      </c>
    </row>
    <row r="46" spans="1:33" x14ac:dyDescent="0.25">
      <c r="A46" s="34">
        <v>40</v>
      </c>
      <c r="B46" s="60" t="str">
        <f>IF(DATOS!$B$56="","",DATOS!$B$56)</f>
        <v/>
      </c>
      <c r="D46" s="35"/>
      <c r="E46" s="36"/>
      <c r="F46" s="36"/>
      <c r="G46" s="36"/>
      <c r="H46" s="150" t="str">
        <f t="shared" si="0"/>
        <v/>
      </c>
      <c r="I46" s="28" t="str">
        <f t="shared" si="1"/>
        <v/>
      </c>
      <c r="J46" s="35"/>
      <c r="K46" s="36"/>
      <c r="L46" s="36"/>
      <c r="M46" s="36"/>
      <c r="N46" s="150" t="str">
        <f t="shared" si="2"/>
        <v/>
      </c>
      <c r="O46" s="28" t="str">
        <f t="shared" si="3"/>
        <v/>
      </c>
      <c r="P46" s="35"/>
      <c r="Q46" s="36"/>
      <c r="R46" s="36"/>
      <c r="S46" s="36"/>
      <c r="T46" s="150" t="str">
        <f t="shared" si="4"/>
        <v/>
      </c>
      <c r="U46" s="28" t="str">
        <f t="shared" si="5"/>
        <v/>
      </c>
      <c r="V46" s="35"/>
      <c r="W46" s="36"/>
      <c r="X46" s="36"/>
      <c r="Y46" s="36"/>
      <c r="Z46" s="150" t="str">
        <f t="shared" si="6"/>
        <v/>
      </c>
      <c r="AA46" s="28" t="str">
        <f t="shared" si="7"/>
        <v/>
      </c>
      <c r="AB46" s="37" t="str">
        <f t="shared" si="8"/>
        <v/>
      </c>
      <c r="AC46" s="38" t="str">
        <f t="shared" si="9"/>
        <v/>
      </c>
      <c r="AD46" s="38" t="str">
        <f t="shared" si="10"/>
        <v/>
      </c>
      <c r="AE46" s="38" t="str">
        <f>IF($B46="","",IF(DATOS!$B$12="Trimestre","",IF(Z46="","",Z46)))</f>
        <v/>
      </c>
      <c r="AF46" s="150" t="str">
        <f ca="1">IF(B46="","",IF(DATOS!$W$14-TODAY()&gt;0,"",IF(ISERROR(ROUND(AVERAGE(AB46:AE46),0)),"",ROUND(AVERAGE(AB46:AE46),0))))</f>
        <v/>
      </c>
      <c r="AG46" s="31" t="str">
        <f t="shared" ca="1" si="11"/>
        <v/>
      </c>
    </row>
    <row r="47" spans="1:33" x14ac:dyDescent="0.25">
      <c r="A47" s="34">
        <v>41</v>
      </c>
      <c r="B47" s="60" t="str">
        <f>IF(DATOS!$B$57="","",DATOS!$B$57)</f>
        <v/>
      </c>
      <c r="D47" s="35"/>
      <c r="E47" s="36"/>
      <c r="F47" s="36"/>
      <c r="G47" s="36"/>
      <c r="H47" s="150" t="str">
        <f t="shared" si="0"/>
        <v/>
      </c>
      <c r="I47" s="28" t="str">
        <f t="shared" si="1"/>
        <v/>
      </c>
      <c r="J47" s="35"/>
      <c r="K47" s="36"/>
      <c r="L47" s="36"/>
      <c r="M47" s="36"/>
      <c r="N47" s="150" t="str">
        <f t="shared" si="2"/>
        <v/>
      </c>
      <c r="O47" s="28" t="str">
        <f t="shared" si="3"/>
        <v/>
      </c>
      <c r="P47" s="35"/>
      <c r="Q47" s="36"/>
      <c r="R47" s="36"/>
      <c r="S47" s="36"/>
      <c r="T47" s="150" t="str">
        <f t="shared" si="4"/>
        <v/>
      </c>
      <c r="U47" s="28" t="str">
        <f t="shared" si="5"/>
        <v/>
      </c>
      <c r="V47" s="35"/>
      <c r="W47" s="36"/>
      <c r="X47" s="36"/>
      <c r="Y47" s="36"/>
      <c r="Z47" s="150" t="str">
        <f t="shared" si="6"/>
        <v/>
      </c>
      <c r="AA47" s="28" t="str">
        <f t="shared" si="7"/>
        <v/>
      </c>
      <c r="AB47" s="37" t="str">
        <f t="shared" si="8"/>
        <v/>
      </c>
      <c r="AC47" s="38" t="str">
        <f t="shared" si="9"/>
        <v/>
      </c>
      <c r="AD47" s="38" t="str">
        <f t="shared" si="10"/>
        <v/>
      </c>
      <c r="AE47" s="38" t="str">
        <f>IF($B47="","",IF(DATOS!$B$12="Trimestre","",IF(Z47="","",Z47)))</f>
        <v/>
      </c>
      <c r="AF47" s="150" t="str">
        <f ca="1">IF(B47="","",IF(DATOS!$W$14-TODAY()&gt;0,"",IF(ISERROR(ROUND(AVERAGE(AB47:AE47),0)),"",ROUND(AVERAGE(AB47:AE47),0))))</f>
        <v/>
      </c>
      <c r="AG47" s="31" t="str">
        <f t="shared" ca="1" si="11"/>
        <v/>
      </c>
    </row>
    <row r="48" spans="1:33" x14ac:dyDescent="0.25">
      <c r="A48" s="34">
        <v>42</v>
      </c>
      <c r="B48" s="60" t="str">
        <f>IF(DATOS!$B$58="","",DATOS!$B$58)</f>
        <v/>
      </c>
      <c r="D48" s="35"/>
      <c r="E48" s="36"/>
      <c r="F48" s="36"/>
      <c r="G48" s="36"/>
      <c r="H48" s="150" t="str">
        <f t="shared" si="0"/>
        <v/>
      </c>
      <c r="I48" s="28" t="str">
        <f t="shared" si="1"/>
        <v/>
      </c>
      <c r="J48" s="35"/>
      <c r="K48" s="36"/>
      <c r="L48" s="36"/>
      <c r="M48" s="36"/>
      <c r="N48" s="150" t="str">
        <f t="shared" si="2"/>
        <v/>
      </c>
      <c r="O48" s="28" t="str">
        <f t="shared" si="3"/>
        <v/>
      </c>
      <c r="P48" s="35"/>
      <c r="Q48" s="36"/>
      <c r="R48" s="36"/>
      <c r="S48" s="36"/>
      <c r="T48" s="150" t="str">
        <f t="shared" si="4"/>
        <v/>
      </c>
      <c r="U48" s="28" t="str">
        <f t="shared" si="5"/>
        <v/>
      </c>
      <c r="V48" s="35"/>
      <c r="W48" s="36"/>
      <c r="X48" s="36"/>
      <c r="Y48" s="36"/>
      <c r="Z48" s="150" t="str">
        <f t="shared" si="6"/>
        <v/>
      </c>
      <c r="AA48" s="28" t="str">
        <f t="shared" si="7"/>
        <v/>
      </c>
      <c r="AB48" s="37" t="str">
        <f t="shared" si="8"/>
        <v/>
      </c>
      <c r="AC48" s="38" t="str">
        <f t="shared" si="9"/>
        <v/>
      </c>
      <c r="AD48" s="38" t="str">
        <f t="shared" si="10"/>
        <v/>
      </c>
      <c r="AE48" s="38" t="str">
        <f>IF($B48="","",IF(DATOS!$B$12="Trimestre","",IF(Z48="","",Z48)))</f>
        <v/>
      </c>
      <c r="AF48" s="150" t="str">
        <f ca="1">IF(B48="","",IF(DATOS!$W$14-TODAY()&gt;0,"",IF(ISERROR(ROUND(AVERAGE(AB48:AE48),0)),"",ROUND(AVERAGE(AB48:AE48),0))))</f>
        <v/>
      </c>
      <c r="AG48" s="31" t="str">
        <f t="shared" ca="1" si="11"/>
        <v/>
      </c>
    </row>
    <row r="49" spans="1:33" x14ac:dyDescent="0.25">
      <c r="A49" s="34">
        <v>43</v>
      </c>
      <c r="B49" s="60" t="str">
        <f>IF(DATOS!$B$59="","",DATOS!$B$59)</f>
        <v/>
      </c>
      <c r="D49" s="35"/>
      <c r="E49" s="36"/>
      <c r="F49" s="36"/>
      <c r="G49" s="36"/>
      <c r="H49" s="150" t="str">
        <f t="shared" si="0"/>
        <v/>
      </c>
      <c r="I49" s="28" t="str">
        <f t="shared" si="1"/>
        <v/>
      </c>
      <c r="J49" s="35"/>
      <c r="K49" s="36"/>
      <c r="L49" s="36"/>
      <c r="M49" s="36"/>
      <c r="N49" s="150" t="str">
        <f t="shared" si="2"/>
        <v/>
      </c>
      <c r="O49" s="28" t="str">
        <f t="shared" si="3"/>
        <v/>
      </c>
      <c r="P49" s="35"/>
      <c r="Q49" s="36"/>
      <c r="R49" s="36"/>
      <c r="S49" s="36"/>
      <c r="T49" s="150" t="str">
        <f t="shared" si="4"/>
        <v/>
      </c>
      <c r="U49" s="28" t="str">
        <f t="shared" si="5"/>
        <v/>
      </c>
      <c r="V49" s="35"/>
      <c r="W49" s="36"/>
      <c r="X49" s="36"/>
      <c r="Y49" s="36"/>
      <c r="Z49" s="150" t="str">
        <f t="shared" si="6"/>
        <v/>
      </c>
      <c r="AA49" s="28" t="str">
        <f t="shared" si="7"/>
        <v/>
      </c>
      <c r="AB49" s="37" t="str">
        <f t="shared" si="8"/>
        <v/>
      </c>
      <c r="AC49" s="38" t="str">
        <f t="shared" si="9"/>
        <v/>
      </c>
      <c r="AD49" s="38" t="str">
        <f t="shared" si="10"/>
        <v/>
      </c>
      <c r="AE49" s="38" t="str">
        <f>IF($B49="","",IF(DATOS!$B$12="Trimestre","",IF(Z49="","",Z49)))</f>
        <v/>
      </c>
      <c r="AF49" s="150" t="str">
        <f ca="1">IF(B49="","",IF(DATOS!$W$14-TODAY()&gt;0,"",IF(ISERROR(ROUND(AVERAGE(AB49:AE49),0)),"",ROUND(AVERAGE(AB49:AE49),0))))</f>
        <v/>
      </c>
      <c r="AG49" s="31" t="str">
        <f t="shared" ca="1" si="11"/>
        <v/>
      </c>
    </row>
    <row r="50" spans="1:33" x14ac:dyDescent="0.25">
      <c r="A50" s="34">
        <v>44</v>
      </c>
      <c r="B50" s="60" t="str">
        <f>IF(DATOS!$B$60="","",DATOS!$B$60)</f>
        <v/>
      </c>
      <c r="D50" s="35"/>
      <c r="E50" s="36"/>
      <c r="F50" s="36"/>
      <c r="G50" s="36"/>
      <c r="H50" s="150" t="str">
        <f t="shared" si="0"/>
        <v/>
      </c>
      <c r="I50" s="28" t="str">
        <f t="shared" si="1"/>
        <v/>
      </c>
      <c r="J50" s="35"/>
      <c r="K50" s="36"/>
      <c r="L50" s="36"/>
      <c r="M50" s="36"/>
      <c r="N50" s="150" t="str">
        <f t="shared" si="2"/>
        <v/>
      </c>
      <c r="O50" s="28" t="str">
        <f t="shared" si="3"/>
        <v/>
      </c>
      <c r="P50" s="35"/>
      <c r="Q50" s="36"/>
      <c r="R50" s="36"/>
      <c r="S50" s="36"/>
      <c r="T50" s="150" t="str">
        <f t="shared" si="4"/>
        <v/>
      </c>
      <c r="U50" s="28" t="str">
        <f t="shared" si="5"/>
        <v/>
      </c>
      <c r="V50" s="35"/>
      <c r="W50" s="36"/>
      <c r="X50" s="36"/>
      <c r="Y50" s="36"/>
      <c r="Z50" s="150" t="str">
        <f t="shared" si="6"/>
        <v/>
      </c>
      <c r="AA50" s="28" t="str">
        <f t="shared" si="7"/>
        <v/>
      </c>
      <c r="AB50" s="37" t="str">
        <f t="shared" si="8"/>
        <v/>
      </c>
      <c r="AC50" s="38" t="str">
        <f t="shared" si="9"/>
        <v/>
      </c>
      <c r="AD50" s="38" t="str">
        <f t="shared" si="10"/>
        <v/>
      </c>
      <c r="AE50" s="38" t="str">
        <f>IF($B50="","",IF(DATOS!$B$12="Trimestre","",IF(Z50="","",Z50)))</f>
        <v/>
      </c>
      <c r="AF50" s="150" t="str">
        <f ca="1">IF(B50="","",IF(DATOS!$W$14-TODAY()&gt;0,"",IF(ISERROR(ROUND(AVERAGE(AB50:AE50),0)),"",ROUND(AVERAGE(AB50:AE50),0))))</f>
        <v/>
      </c>
      <c r="AG50" s="31" t="str">
        <f t="shared" ca="1" si="11"/>
        <v/>
      </c>
    </row>
    <row r="51" spans="1:33" ht="15.75" thickBot="1" x14ac:dyDescent="0.3">
      <c r="A51" s="40">
        <v>45</v>
      </c>
      <c r="B51" s="61" t="str">
        <f>IF(DATOS!$B$61="","",DATOS!$B$61)</f>
        <v/>
      </c>
      <c r="D51" s="41"/>
      <c r="E51" s="42"/>
      <c r="F51" s="42"/>
      <c r="G51" s="42"/>
      <c r="H51" s="151" t="str">
        <f t="shared" si="0"/>
        <v/>
      </c>
      <c r="I51" s="28" t="str">
        <f t="shared" si="1"/>
        <v/>
      </c>
      <c r="J51" s="41"/>
      <c r="K51" s="42"/>
      <c r="L51" s="42"/>
      <c r="M51" s="42"/>
      <c r="N51" s="151" t="str">
        <f t="shared" si="2"/>
        <v/>
      </c>
      <c r="O51" s="28" t="str">
        <f t="shared" si="3"/>
        <v/>
      </c>
      <c r="P51" s="41"/>
      <c r="Q51" s="42"/>
      <c r="R51" s="42"/>
      <c r="S51" s="42"/>
      <c r="T51" s="151" t="str">
        <f t="shared" si="4"/>
        <v/>
      </c>
      <c r="U51" s="28" t="str">
        <f t="shared" si="5"/>
        <v/>
      </c>
      <c r="V51" s="41"/>
      <c r="W51" s="42"/>
      <c r="X51" s="42"/>
      <c r="Y51" s="42"/>
      <c r="Z51" s="151" t="str">
        <f t="shared" si="6"/>
        <v/>
      </c>
      <c r="AA51" s="28" t="str">
        <f t="shared" si="7"/>
        <v/>
      </c>
      <c r="AB51" s="43" t="str">
        <f t="shared" si="8"/>
        <v/>
      </c>
      <c r="AC51" s="44" t="str">
        <f t="shared" si="9"/>
        <v/>
      </c>
      <c r="AD51" s="44" t="str">
        <f t="shared" si="10"/>
        <v/>
      </c>
      <c r="AE51" s="44" t="str">
        <f>IF($B51="","",IF(DATOS!$B$12="Trimestre","",IF(Z51="","",Z51)))</f>
        <v/>
      </c>
      <c r="AF51" s="151" t="str">
        <f ca="1">IF(B51="","",IF(DATOS!$W$14-TODAY()&gt;0,"",IF(ISERROR(ROUND(AVERAGE(AB51:AE51),0)),"",ROUND(AVERAGE(AB51:AE51),0))))</f>
        <v/>
      </c>
      <c r="AG51" s="31" t="str">
        <f t="shared" ca="1" si="11"/>
        <v/>
      </c>
    </row>
    <row r="52" spans="1:33" ht="3.75" customHeight="1" thickTop="1" thickBot="1" x14ac:dyDescent="0.3"/>
    <row r="53" spans="1:33" ht="15.75" thickTop="1" x14ac:dyDescent="0.25">
      <c r="B53" s="262" t="str">
        <f>"Nivel de logro del Área de "&amp;B3</f>
        <v>Nivel de logro del Área de Matemática</v>
      </c>
      <c r="D53" s="249" t="s">
        <v>216</v>
      </c>
      <c r="E53" s="250"/>
      <c r="F53" s="250"/>
      <c r="G53" s="250"/>
      <c r="H53" s="251"/>
      <c r="J53" s="249" t="s">
        <v>147</v>
      </c>
      <c r="K53" s="250"/>
      <c r="L53" s="250"/>
      <c r="M53" s="250"/>
      <c r="N53" s="251"/>
      <c r="P53" s="249" t="s">
        <v>148</v>
      </c>
      <c r="Q53" s="250"/>
      <c r="R53" s="250"/>
      <c r="S53" s="250"/>
      <c r="T53" s="251"/>
      <c r="V53" s="249" t="s">
        <v>149</v>
      </c>
      <c r="W53" s="250"/>
      <c r="X53" s="250"/>
      <c r="Y53" s="250"/>
      <c r="Z53" s="251"/>
      <c r="AB53" s="264" t="s">
        <v>130</v>
      </c>
      <c r="AC53" s="265"/>
      <c r="AD53" s="265"/>
      <c r="AE53" s="265"/>
      <c r="AF53" s="266"/>
    </row>
    <row r="54" spans="1:33" ht="15.75" thickBot="1" x14ac:dyDescent="0.3">
      <c r="B54" s="263"/>
      <c r="D54" s="228" t="s">
        <v>123</v>
      </c>
      <c r="E54" s="229"/>
      <c r="F54" s="229" t="s">
        <v>124</v>
      </c>
      <c r="G54" s="229"/>
      <c r="H54" s="230"/>
      <c r="J54" s="228" t="s">
        <v>123</v>
      </c>
      <c r="K54" s="229"/>
      <c r="L54" s="229" t="s">
        <v>124</v>
      </c>
      <c r="M54" s="229"/>
      <c r="N54" s="230"/>
      <c r="P54" s="228" t="s">
        <v>123</v>
      </c>
      <c r="Q54" s="229"/>
      <c r="R54" s="229" t="s">
        <v>124</v>
      </c>
      <c r="S54" s="229"/>
      <c r="T54" s="230"/>
      <c r="V54" s="228" t="s">
        <v>123</v>
      </c>
      <c r="W54" s="229"/>
      <c r="X54" s="229" t="s">
        <v>124</v>
      </c>
      <c r="Y54" s="229"/>
      <c r="Z54" s="230"/>
      <c r="AB54" s="235" t="s">
        <v>123</v>
      </c>
      <c r="AC54" s="236"/>
      <c r="AD54" s="236" t="s">
        <v>124</v>
      </c>
      <c r="AE54" s="236"/>
      <c r="AF54" s="237"/>
    </row>
    <row r="55" spans="1:33" ht="15.75" thickTop="1" x14ac:dyDescent="0.25">
      <c r="B55" s="45" t="s">
        <v>129</v>
      </c>
      <c r="D55" s="220" t="str">
        <f>IF(COUNTBLANK(I7:I51)=45,"",COUNTIF(I7:I51,4))</f>
        <v/>
      </c>
      <c r="E55" s="221"/>
      <c r="F55" s="222" t="str">
        <f>IF(ISERROR(D55/SUM(D55:E58)),"",D55/SUM(D55:E58))</f>
        <v/>
      </c>
      <c r="G55" s="222"/>
      <c r="H55" s="223"/>
      <c r="J55" s="220" t="str">
        <f>IF(COUNTBLANK(O7:O51)=45,"",COUNTIF(O7:O51,4))</f>
        <v/>
      </c>
      <c r="K55" s="221"/>
      <c r="L55" s="222" t="str">
        <f>IF(ISERROR(J55/SUM(J55:K58)),"",J55/SUM(J55:K58))</f>
        <v/>
      </c>
      <c r="M55" s="222"/>
      <c r="N55" s="223"/>
      <c r="P55" s="220" t="str">
        <f>IF(COUNTBLANK(U7:U51)=45,"",COUNTIF(U7:U51,4))</f>
        <v/>
      </c>
      <c r="Q55" s="221"/>
      <c r="R55" s="222" t="str">
        <f>IF(ISERROR(P55/SUM(P55:Q58)),"",P55/SUM(P55:Q58))</f>
        <v/>
      </c>
      <c r="S55" s="222"/>
      <c r="T55" s="223"/>
      <c r="V55" s="220" t="str">
        <f>IF(COUNTBLANK(AA7:AA51)=45,"",COUNTIF(AA7:AA51,4))</f>
        <v/>
      </c>
      <c r="W55" s="221"/>
      <c r="X55" s="222" t="str">
        <f>IF(ISERROR(V55/SUM(V55:W58)),"",V55/SUM(V55:W58))</f>
        <v/>
      </c>
      <c r="Y55" s="222"/>
      <c r="Z55" s="223"/>
      <c r="AB55" s="220" t="str">
        <f ca="1">IF(COUNTBLANK(AG7:AG51)=45,"",COUNTIF(AG7:AG51,4))</f>
        <v/>
      </c>
      <c r="AC55" s="221"/>
      <c r="AD55" s="222" t="str">
        <f ca="1">IF(ISERROR(AB55/SUM(AB55:AC58)),"",AB55/SUM(AB55:AC58))</f>
        <v/>
      </c>
      <c r="AE55" s="222"/>
      <c r="AF55" s="223"/>
    </row>
    <row r="56" spans="1:33" x14ac:dyDescent="0.25">
      <c r="B56" s="45" t="s">
        <v>125</v>
      </c>
      <c r="D56" s="224" t="str">
        <f>IF(COUNTBLANK(I7:I51)=45,"",COUNTIF(I7:I51,3))</f>
        <v/>
      </c>
      <c r="E56" s="225"/>
      <c r="F56" s="226" t="str">
        <f>IF(ISERROR(D56/SUM(D55:E58)),"",D56/SUM(D55:E58))</f>
        <v/>
      </c>
      <c r="G56" s="226"/>
      <c r="H56" s="227"/>
      <c r="J56" s="224" t="str">
        <f>IF(COUNTBLANK(O7:O51)=45,"",COUNTIF(O7:O51,3))</f>
        <v/>
      </c>
      <c r="K56" s="225"/>
      <c r="L56" s="226" t="str">
        <f>IF(ISERROR(J56/SUM(J55:K58)),"",J56/SUM(J55:K58))</f>
        <v/>
      </c>
      <c r="M56" s="226"/>
      <c r="N56" s="227"/>
      <c r="P56" s="224" t="str">
        <f>IF(COUNTBLANK(U7:U51)=45,"",COUNTIF(U7:U51,3))</f>
        <v/>
      </c>
      <c r="Q56" s="225"/>
      <c r="R56" s="226" t="str">
        <f>IF(ISERROR(P56/SUM(P55:Q58)),"",P56/SUM(P55:Q58))</f>
        <v/>
      </c>
      <c r="S56" s="226"/>
      <c r="T56" s="227"/>
      <c r="V56" s="224" t="str">
        <f>IF(COUNTBLANK(AA7:AA51)=45,"",COUNTIF(AA7:AA51,3))</f>
        <v/>
      </c>
      <c r="W56" s="225"/>
      <c r="X56" s="226" t="str">
        <f>IF(ISERROR(V56/SUM(V55:W58)),"",V56/SUM(V55:W58))</f>
        <v/>
      </c>
      <c r="Y56" s="226"/>
      <c r="Z56" s="227"/>
      <c r="AB56" s="224" t="str">
        <f ca="1">IF(COUNTBLANK(AG7:AG51)=45,"",COUNTIF(AG7:AG51,3))</f>
        <v/>
      </c>
      <c r="AC56" s="225"/>
      <c r="AD56" s="226" t="str">
        <f ca="1">IF(ISERROR(AB56/SUM(AB55:AC58)),"",AB56/SUM(AB55:AC58))</f>
        <v/>
      </c>
      <c r="AE56" s="226"/>
      <c r="AF56" s="227"/>
    </row>
    <row r="57" spans="1:33" x14ac:dyDescent="0.25">
      <c r="B57" s="45" t="s">
        <v>126</v>
      </c>
      <c r="D57" s="224" t="str">
        <f>IF(COUNTBLANK(I7:I51)=45,"",COUNTIF(I7:I51,2))</f>
        <v/>
      </c>
      <c r="E57" s="225"/>
      <c r="F57" s="226" t="str">
        <f>IF(ISERROR(D57/SUM(D55:E58)),"",D57/SUM(D55:E58))</f>
        <v/>
      </c>
      <c r="G57" s="226"/>
      <c r="H57" s="227"/>
      <c r="J57" s="224" t="str">
        <f>IF(COUNTBLANK(O7:O51)=45,"",COUNTIF(O7:O51,2))</f>
        <v/>
      </c>
      <c r="K57" s="225"/>
      <c r="L57" s="226" t="str">
        <f>IF(ISERROR(J57/SUM(J55:K58)),"",J57/SUM(J55:K58))</f>
        <v/>
      </c>
      <c r="M57" s="226"/>
      <c r="N57" s="227"/>
      <c r="P57" s="224" t="str">
        <f>IF(COUNTBLANK(U7:U51)=45,"",COUNTIF(U7:U51,2))</f>
        <v/>
      </c>
      <c r="Q57" s="225"/>
      <c r="R57" s="226" t="str">
        <f>IF(ISERROR(P57/SUM(P55:Q58)),"",P57/SUM(P55:Q58))</f>
        <v/>
      </c>
      <c r="S57" s="226"/>
      <c r="T57" s="227"/>
      <c r="V57" s="224" t="str">
        <f>IF(COUNTBLANK(AA7:AA51)=45,"",COUNTIF(AA7:AA51,2))</f>
        <v/>
      </c>
      <c r="W57" s="225"/>
      <c r="X57" s="226" t="str">
        <f>IF(ISERROR(V57/SUM(V55:W58)),"",V57/SUM(V55:W58))</f>
        <v/>
      </c>
      <c r="Y57" s="226"/>
      <c r="Z57" s="227"/>
      <c r="AB57" s="224" t="str">
        <f ca="1">IF(COUNTBLANK(AG7:AG51)=45,"",COUNTIF(AG7:AG51,2))</f>
        <v/>
      </c>
      <c r="AC57" s="225"/>
      <c r="AD57" s="226" t="str">
        <f ca="1">IF(ISERROR(AB57/SUM(AB55:AC58)),"",AB57/SUM(AB55:AC58))</f>
        <v/>
      </c>
      <c r="AE57" s="226"/>
      <c r="AF57" s="227"/>
    </row>
    <row r="58" spans="1:33" ht="15.75" thickBot="1" x14ac:dyDescent="0.3">
      <c r="B58" s="45" t="s">
        <v>127</v>
      </c>
      <c r="D58" s="213" t="str">
        <f>IF(COUNTBLANK(I7:I51)=45,"",COUNTIF(I7:I51,1))</f>
        <v/>
      </c>
      <c r="E58" s="214"/>
      <c r="F58" s="215" t="str">
        <f>IF(ISERROR(D58/SUM(D55:E58)),"",D58/SUM(D55:E58))</f>
        <v/>
      </c>
      <c r="G58" s="215"/>
      <c r="H58" s="216"/>
      <c r="J58" s="213" t="str">
        <f>IF(COUNTBLANK(O7:O51)=45,"",COUNTIF(O7:O51,1))</f>
        <v/>
      </c>
      <c r="K58" s="214"/>
      <c r="L58" s="215" t="str">
        <f>IF(ISERROR(J58/SUM(J55:K58)),"",J58/SUM(J55:K58))</f>
        <v/>
      </c>
      <c r="M58" s="215"/>
      <c r="N58" s="216"/>
      <c r="P58" s="213" t="str">
        <f>IF(COUNTBLANK(U7:U51)=45,"",COUNTIF(U7:U51,1))</f>
        <v/>
      </c>
      <c r="Q58" s="214"/>
      <c r="R58" s="215" t="str">
        <f>IF(ISERROR(P58/SUM(P55:Q58)),"",P58/SUM(P55:Q58))</f>
        <v/>
      </c>
      <c r="S58" s="215"/>
      <c r="T58" s="216"/>
      <c r="V58" s="213" t="str">
        <f>IF(COUNTBLANK(AA7:AA51)=45,"",COUNTIF(AA7:AA51,1))</f>
        <v/>
      </c>
      <c r="W58" s="214"/>
      <c r="X58" s="215" t="str">
        <f>IF(ISERROR(V58/SUM(V55:W58)),"",V58/SUM(V55:W58))</f>
        <v/>
      </c>
      <c r="Y58" s="215"/>
      <c r="Z58" s="216"/>
      <c r="AB58" s="213" t="str">
        <f ca="1">IF(COUNTBLANK(AG7:AG51)=45,"",COUNTIF(AG7:AG51,1))</f>
        <v/>
      </c>
      <c r="AC58" s="214"/>
      <c r="AD58" s="215" t="str">
        <f ca="1">IF(ISERROR(AB58/SUM(AB55:AC58)),"",AB58/SUM(AB55:AC58))</f>
        <v/>
      </c>
      <c r="AE58" s="215"/>
      <c r="AF58" s="216"/>
    </row>
    <row r="59" spans="1:33" ht="6" customHeight="1" thickTop="1" thickBot="1" x14ac:dyDescent="0.3">
      <c r="B59" s="46"/>
      <c r="D59" s="47"/>
      <c r="E59" s="48"/>
      <c r="F59" s="48"/>
      <c r="G59" s="48"/>
    </row>
    <row r="60" spans="1:33" ht="16.5" thickTop="1" thickBot="1" x14ac:dyDescent="0.3">
      <c r="B60" s="49" t="s">
        <v>133</v>
      </c>
      <c r="D60" s="217" t="s">
        <v>123</v>
      </c>
      <c r="E60" s="218"/>
      <c r="F60" s="218" t="s">
        <v>124</v>
      </c>
      <c r="G60" s="218"/>
      <c r="H60" s="219"/>
      <c r="K60" s="231" t="s">
        <v>134</v>
      </c>
      <c r="L60" s="231"/>
      <c r="M60" s="231"/>
      <c r="N60" s="231"/>
      <c r="O60" s="231"/>
      <c r="P60" s="231"/>
      <c r="Q60" s="231"/>
      <c r="R60" s="231"/>
      <c r="S60" s="231"/>
      <c r="T60" s="232" t="str">
        <f ca="1">IF(COUNTBLANK(AF7:AF51)=45,"",MAX(AF7:AF51))</f>
        <v/>
      </c>
      <c r="U60" s="232"/>
      <c r="V60" s="232"/>
    </row>
    <row r="61" spans="1:33" ht="16.5" thickTop="1" thickBot="1" x14ac:dyDescent="0.3">
      <c r="B61" s="45" t="s">
        <v>132</v>
      </c>
      <c r="D61" s="220">
        <f>IF(COUNTBLANK(B7:B51)=45,"",45-COUNTBLANK(B7:B51))</f>
        <v>33</v>
      </c>
      <c r="E61" s="221"/>
      <c r="F61" s="222">
        <f>IF(ISERROR(D61/D61),"",D61/D61)</f>
        <v>1</v>
      </c>
      <c r="G61" s="222"/>
      <c r="H61" s="223"/>
      <c r="K61" s="233" t="s">
        <v>135</v>
      </c>
      <c r="L61" s="233"/>
      <c r="M61" s="233"/>
      <c r="N61" s="233"/>
      <c r="O61" s="233"/>
      <c r="P61" s="233"/>
      <c r="Q61" s="233"/>
      <c r="R61" s="233"/>
      <c r="S61" s="233"/>
      <c r="T61" s="246" t="str">
        <f ca="1">IF(COUNTBLANK(AF7:AF51)=45,"",ROUND(AVERAGE(AF7:AF51),2))</f>
        <v/>
      </c>
      <c r="U61" s="247"/>
      <c r="V61" s="248"/>
    </row>
    <row r="62" spans="1:33" x14ac:dyDescent="0.25">
      <c r="B62" s="45" t="s">
        <v>121</v>
      </c>
      <c r="D62" s="224" t="str">
        <f ca="1">IF(COUNTBLANK(AF7:AF51)=45,"",45-COUNTBLANK(AF7:AF51))</f>
        <v/>
      </c>
      <c r="E62" s="225"/>
      <c r="F62" s="226" t="str">
        <f ca="1">IF(ISERROR(D62/D61),"",D62/D61)</f>
        <v/>
      </c>
      <c r="G62" s="226"/>
      <c r="H62" s="227"/>
      <c r="K62" s="231" t="s">
        <v>136</v>
      </c>
      <c r="L62" s="231"/>
      <c r="M62" s="231"/>
      <c r="N62" s="231"/>
      <c r="O62" s="231"/>
      <c r="P62" s="231"/>
      <c r="Q62" s="231"/>
      <c r="R62" s="231"/>
      <c r="S62" s="231"/>
      <c r="T62" s="232" t="str">
        <f ca="1">IF(COUNTBLANK(AF7:AF51)=45,"",MIN(AF7:AF51))</f>
        <v/>
      </c>
      <c r="U62" s="232"/>
      <c r="V62" s="232"/>
    </row>
    <row r="63" spans="1:33" x14ac:dyDescent="0.25">
      <c r="B63" s="45" t="s">
        <v>128</v>
      </c>
      <c r="D63" s="224" t="str">
        <f ca="1">IF(COUNTBLANK(AF7:AF51)=45,"",D61-D62)</f>
        <v/>
      </c>
      <c r="E63" s="225"/>
      <c r="F63" s="226" t="str">
        <f ca="1">IF(ISERROR(D63/D61),"",D63/D61)</f>
        <v/>
      </c>
      <c r="G63" s="226"/>
      <c r="H63" s="227"/>
    </row>
    <row r="64" spans="1:33" x14ac:dyDescent="0.25">
      <c r="B64" s="45" t="s">
        <v>122</v>
      </c>
      <c r="D64" s="224" t="str">
        <f ca="1">IF(COUNTBLANK(AF7:AF51)=45,"",COUNTIF(AF7:AF51,"&gt;=11"))</f>
        <v/>
      </c>
      <c r="E64" s="225"/>
      <c r="F64" s="226" t="str">
        <f ca="1">IF(ISERROR(D64/D62),"",D64/D62)</f>
        <v/>
      </c>
      <c r="G64" s="226"/>
      <c r="H64" s="227"/>
    </row>
    <row r="65" spans="1:41" ht="15.75" thickBot="1" x14ac:dyDescent="0.3">
      <c r="B65" s="45" t="s">
        <v>131</v>
      </c>
      <c r="D65" s="213" t="str">
        <f ca="1">IF(COUNTBLANK(AF7:AF51)=45,"",COUNTIF(AF7:AF51,"&lt;11"))</f>
        <v/>
      </c>
      <c r="E65" s="214"/>
      <c r="F65" s="215" t="str">
        <f ca="1">IF(ISERROR(D65/D62),"",D65/D62)</f>
        <v/>
      </c>
      <c r="G65" s="215"/>
      <c r="H65" s="216"/>
    </row>
    <row r="66" spans="1:41" ht="15.75" thickTop="1" x14ac:dyDescent="0.25"/>
    <row r="68" spans="1:41" ht="18.75" x14ac:dyDescent="0.3">
      <c r="A68" s="234" t="str">
        <f>"CONSOLIDADO DE NOTAS - 2019 - "&amp;B70</f>
        <v>CONSOLIDADO DE NOTAS - 2019 - Comunicación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</row>
    <row r="69" spans="1:41" ht="8.25" customHeight="1" x14ac:dyDescent="0.25">
      <c r="B69" s="15"/>
    </row>
    <row r="70" spans="1:41" ht="15.75" thickBot="1" x14ac:dyDescent="0.3">
      <c r="B70" s="16" t="s">
        <v>151</v>
      </c>
      <c r="AF70" s="17" t="str">
        <f>IF(AND(DATOS!$B$10="",DATOS!$B$11=""),"",DATOS!$B$10&amp;DATOS!$B$11)</f>
        <v/>
      </c>
    </row>
    <row r="71" spans="1:41" ht="15.75" customHeight="1" thickTop="1" x14ac:dyDescent="0.25">
      <c r="A71" s="238" t="s">
        <v>19</v>
      </c>
      <c r="B71" s="241" t="s">
        <v>18</v>
      </c>
      <c r="D71" s="238" t="s">
        <v>176</v>
      </c>
      <c r="E71" s="244"/>
      <c r="F71" s="244"/>
      <c r="G71" s="244"/>
      <c r="H71" s="259" t="s">
        <v>180</v>
      </c>
      <c r="I71" s="18"/>
      <c r="J71" s="238" t="s">
        <v>177</v>
      </c>
      <c r="K71" s="244"/>
      <c r="L71" s="244"/>
      <c r="M71" s="244"/>
      <c r="N71" s="259" t="s">
        <v>181</v>
      </c>
      <c r="O71" s="18"/>
      <c r="P71" s="238" t="s">
        <v>178</v>
      </c>
      <c r="Q71" s="244"/>
      <c r="R71" s="244"/>
      <c r="S71" s="244"/>
      <c r="T71" s="259" t="s">
        <v>182</v>
      </c>
      <c r="U71" s="18"/>
      <c r="V71" s="238" t="s">
        <v>179</v>
      </c>
      <c r="W71" s="244"/>
      <c r="X71" s="244"/>
      <c r="Y71" s="244"/>
      <c r="Z71" s="259" t="s">
        <v>183</v>
      </c>
      <c r="AA71" s="18"/>
      <c r="AB71" s="252" t="s">
        <v>61</v>
      </c>
      <c r="AC71" s="253"/>
      <c r="AD71" s="253"/>
      <c r="AE71" s="253"/>
      <c r="AF71" s="256" t="s">
        <v>62</v>
      </c>
    </row>
    <row r="72" spans="1:41" ht="16.5" customHeight="1" x14ac:dyDescent="0.25">
      <c r="A72" s="239"/>
      <c r="B72" s="242"/>
      <c r="D72" s="239"/>
      <c r="E72" s="245"/>
      <c r="F72" s="245"/>
      <c r="G72" s="245"/>
      <c r="H72" s="260"/>
      <c r="I72" s="19"/>
      <c r="J72" s="239"/>
      <c r="K72" s="245"/>
      <c r="L72" s="245"/>
      <c r="M72" s="245"/>
      <c r="N72" s="260"/>
      <c r="O72" s="19"/>
      <c r="P72" s="239"/>
      <c r="Q72" s="245"/>
      <c r="R72" s="245"/>
      <c r="S72" s="245"/>
      <c r="T72" s="260"/>
      <c r="U72" s="19"/>
      <c r="V72" s="239"/>
      <c r="W72" s="245"/>
      <c r="X72" s="245"/>
      <c r="Y72" s="245"/>
      <c r="Z72" s="260"/>
      <c r="AA72" s="19"/>
      <c r="AB72" s="254"/>
      <c r="AC72" s="255"/>
      <c r="AD72" s="255"/>
      <c r="AE72" s="255"/>
      <c r="AF72" s="257"/>
      <c r="AH72" s="20"/>
    </row>
    <row r="73" spans="1:41" ht="16.5" customHeight="1" thickBot="1" x14ac:dyDescent="0.3">
      <c r="A73" s="240"/>
      <c r="B73" s="243"/>
      <c r="D73" s="21" t="s">
        <v>20</v>
      </c>
      <c r="E73" s="22" t="s">
        <v>21</v>
      </c>
      <c r="F73" s="22" t="s">
        <v>22</v>
      </c>
      <c r="G73" s="22" t="s">
        <v>23</v>
      </c>
      <c r="H73" s="261"/>
      <c r="I73" s="19"/>
      <c r="J73" s="21" t="s">
        <v>20</v>
      </c>
      <c r="K73" s="22" t="s">
        <v>21</v>
      </c>
      <c r="L73" s="22" t="s">
        <v>22</v>
      </c>
      <c r="M73" s="22" t="s">
        <v>23</v>
      </c>
      <c r="N73" s="261"/>
      <c r="O73" s="19"/>
      <c r="P73" s="21" t="s">
        <v>20</v>
      </c>
      <c r="Q73" s="22" t="s">
        <v>21</v>
      </c>
      <c r="R73" s="22" t="s">
        <v>22</v>
      </c>
      <c r="S73" s="22" t="s">
        <v>23</v>
      </c>
      <c r="T73" s="261"/>
      <c r="U73" s="19"/>
      <c r="V73" s="21" t="s">
        <v>20</v>
      </c>
      <c r="W73" s="22" t="s">
        <v>21</v>
      </c>
      <c r="X73" s="22" t="s">
        <v>22</v>
      </c>
      <c r="Y73" s="22" t="s">
        <v>23</v>
      </c>
      <c r="Z73" s="261"/>
      <c r="AA73" s="19"/>
      <c r="AB73" s="21">
        <v>1</v>
      </c>
      <c r="AC73" s="22">
        <v>2</v>
      </c>
      <c r="AD73" s="22">
        <v>3</v>
      </c>
      <c r="AE73" s="22">
        <v>4</v>
      </c>
      <c r="AF73" s="258"/>
      <c r="AM73" s="23"/>
      <c r="AN73" s="24"/>
      <c r="AO73" s="24"/>
    </row>
    <row r="74" spans="1:41" ht="15.75" thickTop="1" x14ac:dyDescent="0.25">
      <c r="A74" s="25">
        <v>1</v>
      </c>
      <c r="B74" s="59" t="str">
        <f>IF(DATOS!$B$17="","",DATOS!$B$17)</f>
        <v>ABOLLANEDA RIVERA, Leomar</v>
      </c>
      <c r="D74" s="26"/>
      <c r="E74" s="27"/>
      <c r="F74" s="27"/>
      <c r="G74" s="27"/>
      <c r="H74" s="149" t="str">
        <f>IF($B74="","",IF(COUNTBLANK(D74:G74)=4,"",IF(MAX(D74:G74)&gt;20,"E",ROUND(AVERAGE(D74:G74),0))))</f>
        <v/>
      </c>
      <c r="I74" s="28" t="str">
        <f>IF(H74="","",IF(NOT(ISNUMBER(H74)),"",IF(H74&lt;=10,1,IF(H74&lt;=13,2,IF(H74&lt;=17,3,4)))))</f>
        <v/>
      </c>
      <c r="J74" s="26"/>
      <c r="K74" s="27"/>
      <c r="L74" s="27"/>
      <c r="M74" s="27"/>
      <c r="N74" s="149" t="str">
        <f>IF($B74="","",IF(COUNTBLANK(J74:M74)=4,"",IF(MAX(J74:M74)&gt;20,"E",ROUND(AVERAGE(J74:M74),0))))</f>
        <v/>
      </c>
      <c r="O74" s="28" t="str">
        <f>IF(N74="","",IF(NOT(ISNUMBER(N74)),"",IF(N74&lt;=10,1,IF(N74&lt;=13,2,IF(N74&lt;=17,3,4)))))</f>
        <v/>
      </c>
      <c r="P74" s="26"/>
      <c r="Q74" s="27"/>
      <c r="R74" s="27"/>
      <c r="S74" s="27"/>
      <c r="T74" s="149" t="str">
        <f>IF($B74="","",IF(COUNTBLANK(P74:S74)=4,"",IF(MAX(P74:S74)&gt;20,"E",ROUND(AVERAGE(P74:S74),0))))</f>
        <v/>
      </c>
      <c r="U74" s="28" t="str">
        <f>IF(T74="","",IF(NOT(ISNUMBER(T74)),"",IF(T74&lt;=10,1,IF(T74&lt;=13,2,IF(T74&lt;=17,3,4)))))</f>
        <v/>
      </c>
      <c r="V74" s="26"/>
      <c r="W74" s="27"/>
      <c r="X74" s="27"/>
      <c r="Y74" s="27"/>
      <c r="Z74" s="149" t="str">
        <f>IF($B74="","",IF(COUNTBLANK(V74:Y74)=4,"",IF(MAX(V74:Y74)&gt;20,"E",ROUND(AVERAGE(V74:Y74),0))))</f>
        <v/>
      </c>
      <c r="AA74" s="28" t="str">
        <f>IF(Z74="","",IF(NOT(ISNUMBER(Z74)),"",IF(Z74&lt;=10,1,IF(Z74&lt;=13,2,IF(Z74&lt;=17,3,4)))))</f>
        <v/>
      </c>
      <c r="AB74" s="29" t="str">
        <f>IF($B74="","",IF(H74="","",H74))</f>
        <v/>
      </c>
      <c r="AC74" s="30" t="str">
        <f>IF($B74="","",IF(N74="","",N74))</f>
        <v/>
      </c>
      <c r="AD74" s="30" t="str">
        <f>IF($B74="","",IF(T74="","",T74))</f>
        <v/>
      </c>
      <c r="AE74" s="30" t="str">
        <f>IF($B74="","",IF(DATOS!$B$12="Trimestre","",IF(Z74="","",Z74)))</f>
        <v/>
      </c>
      <c r="AF74" s="149" t="str">
        <f ca="1">IF(B74="","",IF(DATOS!$W$14-TODAY()&gt;0,"",IF(ISERROR(ROUND(AVERAGE(AB74:AE74),0)),"",ROUND(AVERAGE(AB74:AE74),0))))</f>
        <v/>
      </c>
      <c r="AG74" s="31" t="str">
        <f ca="1">IF(AF74="","",IF(NOT(ISNUMBER(AF74)),"",IF(AF74&lt;=10,1,IF(AF74&lt;=13,2,IF(AF74&lt;=17,3,4)))))</f>
        <v/>
      </c>
      <c r="AH74" s="24"/>
      <c r="AI74" s="24"/>
      <c r="AJ74" s="24"/>
      <c r="AK74" s="24"/>
      <c r="AL74" s="24"/>
      <c r="AM74" s="32"/>
      <c r="AN74" s="33"/>
      <c r="AO74" s="33"/>
    </row>
    <row r="75" spans="1:41" x14ac:dyDescent="0.25">
      <c r="A75" s="34">
        <v>2</v>
      </c>
      <c r="B75" s="60" t="str">
        <f>IF(DATOS!$B$18="","",DATOS!$B$18)</f>
        <v>ALCARRAZ PEREZ, Fransy Danai</v>
      </c>
      <c r="D75" s="35"/>
      <c r="E75" s="36"/>
      <c r="F75" s="36"/>
      <c r="G75" s="36"/>
      <c r="H75" s="150" t="str">
        <f t="shared" ref="H75:H118" si="12">IF($B75="","",IF(COUNTBLANK(D75:G75)=4,"",IF(MAX(D75:G75)&gt;20,"E",ROUND(AVERAGE(D75:G75),0))))</f>
        <v/>
      </c>
      <c r="I75" s="28" t="str">
        <f t="shared" ref="I75:I118" si="13">IF(H75="","",IF(NOT(ISNUMBER(H75)),"",IF(H75&lt;=10,1,IF(H75&lt;=13,2,IF(H75&lt;=17,3,4)))))</f>
        <v/>
      </c>
      <c r="J75" s="35"/>
      <c r="K75" s="36"/>
      <c r="L75" s="36"/>
      <c r="M75" s="36"/>
      <c r="N75" s="150" t="str">
        <f t="shared" ref="N75:N118" si="14">IF($B75="","",IF(COUNTBLANK(J75:M75)=4,"",IF(MAX(J75:M75)&gt;20,"E",ROUND(AVERAGE(J75:M75),0))))</f>
        <v/>
      </c>
      <c r="O75" s="28" t="str">
        <f t="shared" ref="O75:O118" si="15">IF(N75="","",IF(NOT(ISNUMBER(N75)),"",IF(N75&lt;=10,1,IF(N75&lt;=13,2,IF(N75&lt;=17,3,4)))))</f>
        <v/>
      </c>
      <c r="P75" s="35"/>
      <c r="Q75" s="36"/>
      <c r="R75" s="36"/>
      <c r="S75" s="36"/>
      <c r="T75" s="150" t="str">
        <f t="shared" ref="T75:T118" si="16">IF($B75="","",IF(COUNTBLANK(P75:S75)=4,"",IF(MAX(P75:S75)&gt;20,"E",ROUND(AVERAGE(P75:S75),0))))</f>
        <v/>
      </c>
      <c r="U75" s="28" t="str">
        <f t="shared" ref="U75:U118" si="17">IF(T75="","",IF(NOT(ISNUMBER(T75)),"",IF(T75&lt;=10,1,IF(T75&lt;=13,2,IF(T75&lt;=17,3,4)))))</f>
        <v/>
      </c>
      <c r="V75" s="35"/>
      <c r="W75" s="36"/>
      <c r="X75" s="36"/>
      <c r="Y75" s="36"/>
      <c r="Z75" s="150" t="str">
        <f t="shared" ref="Z75:Z118" si="18">IF($B75="","",IF(COUNTBLANK(V75:Y75)=4,"",IF(MAX(V75:Y75)&gt;20,"E",ROUND(AVERAGE(V75:Y75),0))))</f>
        <v/>
      </c>
      <c r="AA75" s="28" t="str">
        <f t="shared" ref="AA75:AA118" si="19">IF(Z75="","",IF(NOT(ISNUMBER(Z75)),"",IF(Z75&lt;=10,1,IF(Z75&lt;=13,2,IF(Z75&lt;=17,3,4)))))</f>
        <v/>
      </c>
      <c r="AB75" s="37" t="str">
        <f t="shared" ref="AB75:AB118" si="20">IF($B75="","",IF(H75="","",H75))</f>
        <v/>
      </c>
      <c r="AC75" s="38" t="str">
        <f t="shared" ref="AC75:AC118" si="21">IF($B75="","",IF(N75="","",N75))</f>
        <v/>
      </c>
      <c r="AD75" s="38" t="str">
        <f t="shared" ref="AD75:AD118" si="22">IF($B75="","",IF(T75="","",T75))</f>
        <v/>
      </c>
      <c r="AE75" s="38" t="str">
        <f>IF($B75="","",IF(DATOS!$B$12="Trimestre","",IF(Z75="","",Z75)))</f>
        <v/>
      </c>
      <c r="AF75" s="150" t="str">
        <f ca="1">IF(B75="","",IF(DATOS!$W$14-TODAY()&gt;0,"",IF(ISERROR(ROUND(AVERAGE(AB75:AE75),0)),"",ROUND(AVERAGE(AB75:AE75),0))))</f>
        <v/>
      </c>
      <c r="AG75" s="31" t="str">
        <f t="shared" ref="AG75:AG118" ca="1" si="23">IF(AF75="","",IF(NOT(ISNUMBER(AF75)),"",IF(AF75&lt;=10,1,IF(AF75&lt;=13,2,IF(AF75&lt;=17,3,4)))))</f>
        <v/>
      </c>
      <c r="AH75" s="24"/>
      <c r="AI75" s="24"/>
      <c r="AJ75" s="24"/>
      <c r="AK75" s="24"/>
      <c r="AL75" s="24"/>
      <c r="AM75" s="32"/>
      <c r="AN75" s="33"/>
      <c r="AO75" s="33"/>
    </row>
    <row r="76" spans="1:41" x14ac:dyDescent="0.25">
      <c r="A76" s="34">
        <v>3</v>
      </c>
      <c r="B76" s="60" t="str">
        <f>IF(DATOS!$B$19="","",DATOS!$B$19)</f>
        <v>ANDIA NAVARRO, Angie Claribel</v>
      </c>
      <c r="D76" s="35"/>
      <c r="E76" s="36"/>
      <c r="F76" s="36"/>
      <c r="G76" s="36"/>
      <c r="H76" s="150" t="str">
        <f t="shared" si="12"/>
        <v/>
      </c>
      <c r="I76" s="28" t="str">
        <f t="shared" si="13"/>
        <v/>
      </c>
      <c r="J76" s="35"/>
      <c r="K76" s="36"/>
      <c r="L76" s="36"/>
      <c r="M76" s="36"/>
      <c r="N76" s="150" t="str">
        <f t="shared" si="14"/>
        <v/>
      </c>
      <c r="O76" s="28" t="str">
        <f t="shared" si="15"/>
        <v/>
      </c>
      <c r="P76" s="35"/>
      <c r="Q76" s="36"/>
      <c r="R76" s="36"/>
      <c r="S76" s="36"/>
      <c r="T76" s="150" t="str">
        <f t="shared" si="16"/>
        <v/>
      </c>
      <c r="U76" s="28" t="str">
        <f t="shared" si="17"/>
        <v/>
      </c>
      <c r="V76" s="35"/>
      <c r="W76" s="36"/>
      <c r="X76" s="36"/>
      <c r="Y76" s="36"/>
      <c r="Z76" s="150" t="str">
        <f t="shared" si="18"/>
        <v/>
      </c>
      <c r="AA76" s="28" t="str">
        <f t="shared" si="19"/>
        <v/>
      </c>
      <c r="AB76" s="37" t="str">
        <f t="shared" si="20"/>
        <v/>
      </c>
      <c r="AC76" s="38" t="str">
        <f t="shared" si="21"/>
        <v/>
      </c>
      <c r="AD76" s="38" t="str">
        <f t="shared" si="22"/>
        <v/>
      </c>
      <c r="AE76" s="38" t="str">
        <f>IF($B76="","",IF(DATOS!$B$12="Trimestre","",IF(Z76="","",Z76)))</f>
        <v/>
      </c>
      <c r="AF76" s="150" t="str">
        <f ca="1">IF(B76="","",IF(DATOS!$W$14-TODAY()&gt;0,"",IF(ISERROR(ROUND(AVERAGE(AB76:AE76),0)),"",ROUND(AVERAGE(AB76:AE76),0))))</f>
        <v/>
      </c>
      <c r="AG76" s="31" t="str">
        <f t="shared" ca="1" si="23"/>
        <v/>
      </c>
      <c r="AH76" s="24"/>
      <c r="AI76" s="24"/>
      <c r="AJ76" s="24"/>
      <c r="AK76" s="24"/>
      <c r="AL76" s="24"/>
      <c r="AM76" s="32"/>
      <c r="AN76" s="33"/>
      <c r="AO76" s="33"/>
    </row>
    <row r="77" spans="1:41" x14ac:dyDescent="0.25">
      <c r="A77" s="34">
        <v>4</v>
      </c>
      <c r="B77" s="60" t="str">
        <f>IF(DATOS!$B$20="","",DATOS!$B$20)</f>
        <v>BENAVENTE DIAZ, Hipollytte Brandon</v>
      </c>
      <c r="D77" s="35"/>
      <c r="E77" s="36"/>
      <c r="F77" s="36"/>
      <c r="G77" s="36"/>
      <c r="H77" s="150" t="str">
        <f t="shared" si="12"/>
        <v/>
      </c>
      <c r="I77" s="28" t="str">
        <f t="shared" si="13"/>
        <v/>
      </c>
      <c r="J77" s="35"/>
      <c r="K77" s="36"/>
      <c r="L77" s="36"/>
      <c r="M77" s="36"/>
      <c r="N77" s="150" t="str">
        <f t="shared" si="14"/>
        <v/>
      </c>
      <c r="O77" s="28" t="str">
        <f t="shared" si="15"/>
        <v/>
      </c>
      <c r="P77" s="35"/>
      <c r="Q77" s="36"/>
      <c r="R77" s="36"/>
      <c r="S77" s="36"/>
      <c r="T77" s="150" t="str">
        <f t="shared" si="16"/>
        <v/>
      </c>
      <c r="U77" s="28" t="str">
        <f t="shared" si="17"/>
        <v/>
      </c>
      <c r="V77" s="35"/>
      <c r="W77" s="36"/>
      <c r="X77" s="36"/>
      <c r="Y77" s="36"/>
      <c r="Z77" s="150" t="str">
        <f t="shared" si="18"/>
        <v/>
      </c>
      <c r="AA77" s="28" t="str">
        <f t="shared" si="19"/>
        <v/>
      </c>
      <c r="AB77" s="37" t="str">
        <f t="shared" si="20"/>
        <v/>
      </c>
      <c r="AC77" s="38" t="str">
        <f t="shared" si="21"/>
        <v/>
      </c>
      <c r="AD77" s="38" t="str">
        <f t="shared" si="22"/>
        <v/>
      </c>
      <c r="AE77" s="38" t="str">
        <f>IF($B77="","",IF(DATOS!$B$12="Trimestre","",IF(Z77="","",Z77)))</f>
        <v/>
      </c>
      <c r="AF77" s="150" t="str">
        <f ca="1">IF(B77="","",IF(DATOS!$W$14-TODAY()&gt;0,"",IF(ISERROR(ROUND(AVERAGE(AB77:AE77),0)),"",ROUND(AVERAGE(AB77:AE77),0))))</f>
        <v/>
      </c>
      <c r="AG77" s="31" t="str">
        <f t="shared" ca="1" si="23"/>
        <v/>
      </c>
      <c r="AH77" s="24"/>
      <c r="AI77" s="24"/>
      <c r="AJ77" s="24"/>
      <c r="AK77" s="24"/>
      <c r="AL77" s="24"/>
      <c r="AM77" s="32"/>
      <c r="AN77" s="33"/>
      <c r="AO77" s="33"/>
    </row>
    <row r="78" spans="1:41" x14ac:dyDescent="0.25">
      <c r="A78" s="34">
        <v>5</v>
      </c>
      <c r="B78" s="60" t="str">
        <f>IF(DATOS!$B$21="","",DATOS!$B$21)</f>
        <v>BORDA ROMERO, Milagros</v>
      </c>
      <c r="D78" s="35"/>
      <c r="E78" s="36"/>
      <c r="F78" s="36"/>
      <c r="G78" s="36"/>
      <c r="H78" s="150" t="str">
        <f t="shared" si="12"/>
        <v/>
      </c>
      <c r="I78" s="28" t="str">
        <f t="shared" si="13"/>
        <v/>
      </c>
      <c r="J78" s="35"/>
      <c r="K78" s="36"/>
      <c r="L78" s="36"/>
      <c r="M78" s="36"/>
      <c r="N78" s="150" t="str">
        <f t="shared" si="14"/>
        <v/>
      </c>
      <c r="O78" s="28" t="str">
        <f t="shared" si="15"/>
        <v/>
      </c>
      <c r="P78" s="35"/>
      <c r="Q78" s="36"/>
      <c r="R78" s="36"/>
      <c r="S78" s="36"/>
      <c r="T78" s="150" t="str">
        <f t="shared" si="16"/>
        <v/>
      </c>
      <c r="U78" s="28" t="str">
        <f t="shared" si="17"/>
        <v/>
      </c>
      <c r="V78" s="35"/>
      <c r="W78" s="36"/>
      <c r="X78" s="36"/>
      <c r="Y78" s="36"/>
      <c r="Z78" s="150" t="str">
        <f t="shared" si="18"/>
        <v/>
      </c>
      <c r="AA78" s="28" t="str">
        <f t="shared" si="19"/>
        <v/>
      </c>
      <c r="AB78" s="37" t="str">
        <f t="shared" si="20"/>
        <v/>
      </c>
      <c r="AC78" s="38" t="str">
        <f t="shared" si="21"/>
        <v/>
      </c>
      <c r="AD78" s="38" t="str">
        <f t="shared" si="22"/>
        <v/>
      </c>
      <c r="AE78" s="38" t="str">
        <f>IF($B78="","",IF(DATOS!$B$12="Trimestre","",IF(Z78="","",Z78)))</f>
        <v/>
      </c>
      <c r="AF78" s="150" t="str">
        <f ca="1">IF(B78="","",IF(DATOS!$W$14-TODAY()&gt;0,"",IF(ISERROR(ROUND(AVERAGE(AB78:AE78),0)),"",ROUND(AVERAGE(AB78:AE78),0))))</f>
        <v/>
      </c>
      <c r="AG78" s="31" t="str">
        <f t="shared" ca="1" si="23"/>
        <v/>
      </c>
      <c r="AH78" s="24"/>
      <c r="AI78" s="24"/>
      <c r="AJ78" s="24"/>
      <c r="AK78" s="24"/>
      <c r="AL78" s="24"/>
      <c r="AM78" s="32"/>
      <c r="AN78" s="33"/>
      <c r="AO78" s="33"/>
    </row>
    <row r="79" spans="1:41" x14ac:dyDescent="0.25">
      <c r="A79" s="34">
        <v>6</v>
      </c>
      <c r="B79" s="60" t="str">
        <f>IF(DATOS!$B$22="","",DATOS!$B$22)</f>
        <v>CAÑARI CCORIMANYA, Yanell Ariana</v>
      </c>
      <c r="D79" s="35"/>
      <c r="E79" s="36"/>
      <c r="F79" s="36"/>
      <c r="G79" s="36"/>
      <c r="H79" s="150" t="str">
        <f t="shared" si="12"/>
        <v/>
      </c>
      <c r="I79" s="28" t="str">
        <f t="shared" si="13"/>
        <v/>
      </c>
      <c r="J79" s="35"/>
      <c r="K79" s="36"/>
      <c r="L79" s="36"/>
      <c r="M79" s="36"/>
      <c r="N79" s="150" t="str">
        <f t="shared" si="14"/>
        <v/>
      </c>
      <c r="O79" s="28" t="str">
        <f t="shared" si="15"/>
        <v/>
      </c>
      <c r="P79" s="35"/>
      <c r="Q79" s="36"/>
      <c r="R79" s="36"/>
      <c r="S79" s="36"/>
      <c r="T79" s="150" t="str">
        <f t="shared" si="16"/>
        <v/>
      </c>
      <c r="U79" s="28" t="str">
        <f t="shared" si="17"/>
        <v/>
      </c>
      <c r="V79" s="35"/>
      <c r="W79" s="36"/>
      <c r="X79" s="36"/>
      <c r="Y79" s="36"/>
      <c r="Z79" s="150" t="str">
        <f t="shared" si="18"/>
        <v/>
      </c>
      <c r="AA79" s="28" t="str">
        <f t="shared" si="19"/>
        <v/>
      </c>
      <c r="AB79" s="37" t="str">
        <f t="shared" si="20"/>
        <v/>
      </c>
      <c r="AC79" s="38" t="str">
        <f t="shared" si="21"/>
        <v/>
      </c>
      <c r="AD79" s="38" t="str">
        <f t="shared" si="22"/>
        <v/>
      </c>
      <c r="AE79" s="38" t="str">
        <f>IF($B79="","",IF(DATOS!$B$12="Trimestre","",IF(Z79="","",Z79)))</f>
        <v/>
      </c>
      <c r="AF79" s="150" t="str">
        <f ca="1">IF(B79="","",IF(DATOS!$W$14-TODAY()&gt;0,"",IF(ISERROR(ROUND(AVERAGE(AB79:AE79),0)),"",ROUND(AVERAGE(AB79:AE79),0))))</f>
        <v/>
      </c>
      <c r="AG79" s="31" t="str">
        <f t="shared" ca="1" si="23"/>
        <v/>
      </c>
    </row>
    <row r="80" spans="1:41" x14ac:dyDescent="0.25">
      <c r="A80" s="34">
        <v>7</v>
      </c>
      <c r="B80" s="60" t="str">
        <f>IF(DATOS!$B$23="","",DATOS!$B$23)</f>
        <v>CAÑARI HUAMAN, Illari Tuire</v>
      </c>
      <c r="D80" s="35"/>
      <c r="E80" s="36"/>
      <c r="F80" s="36"/>
      <c r="G80" s="36"/>
      <c r="H80" s="150" t="str">
        <f t="shared" si="12"/>
        <v/>
      </c>
      <c r="I80" s="28" t="str">
        <f t="shared" si="13"/>
        <v/>
      </c>
      <c r="J80" s="35"/>
      <c r="K80" s="36"/>
      <c r="L80" s="36"/>
      <c r="M80" s="36"/>
      <c r="N80" s="150" t="str">
        <f t="shared" si="14"/>
        <v/>
      </c>
      <c r="O80" s="28" t="str">
        <f t="shared" si="15"/>
        <v/>
      </c>
      <c r="P80" s="35"/>
      <c r="Q80" s="36"/>
      <c r="R80" s="36"/>
      <c r="S80" s="36"/>
      <c r="T80" s="150" t="str">
        <f t="shared" si="16"/>
        <v/>
      </c>
      <c r="U80" s="28" t="str">
        <f t="shared" si="17"/>
        <v/>
      </c>
      <c r="V80" s="35"/>
      <c r="W80" s="36"/>
      <c r="X80" s="36"/>
      <c r="Y80" s="36"/>
      <c r="Z80" s="150" t="str">
        <f t="shared" si="18"/>
        <v/>
      </c>
      <c r="AA80" s="28" t="str">
        <f t="shared" si="19"/>
        <v/>
      </c>
      <c r="AB80" s="37" t="str">
        <f t="shared" si="20"/>
        <v/>
      </c>
      <c r="AC80" s="38" t="str">
        <f t="shared" si="21"/>
        <v/>
      </c>
      <c r="AD80" s="38" t="str">
        <f t="shared" si="22"/>
        <v/>
      </c>
      <c r="AE80" s="38" t="str">
        <f>IF($B80="","",IF(DATOS!$B$12="Trimestre","",IF(Z80="","",Z80)))</f>
        <v/>
      </c>
      <c r="AF80" s="150" t="str">
        <f ca="1">IF(B80="","",IF(DATOS!$W$14-TODAY()&gt;0,"",IF(ISERROR(ROUND(AVERAGE(AB80:AE80),0)),"",ROUND(AVERAGE(AB80:AE80),0))))</f>
        <v/>
      </c>
      <c r="AG80" s="31" t="str">
        <f t="shared" ca="1" si="23"/>
        <v/>
      </c>
      <c r="AH80" s="20"/>
    </row>
    <row r="81" spans="1:39" x14ac:dyDescent="0.25">
      <c r="A81" s="34">
        <v>8</v>
      </c>
      <c r="B81" s="60" t="str">
        <f>IF(DATOS!$B$24="","",DATOS!$B$24)</f>
        <v>CARRASCO GUTIERREZ, Lukas Adriano</v>
      </c>
      <c r="D81" s="35"/>
      <c r="E81" s="36"/>
      <c r="F81" s="36"/>
      <c r="G81" s="36"/>
      <c r="H81" s="150" t="str">
        <f t="shared" si="12"/>
        <v/>
      </c>
      <c r="I81" s="28" t="str">
        <f t="shared" si="13"/>
        <v/>
      </c>
      <c r="J81" s="35"/>
      <c r="K81" s="36"/>
      <c r="L81" s="36"/>
      <c r="M81" s="36"/>
      <c r="N81" s="150" t="str">
        <f t="shared" si="14"/>
        <v/>
      </c>
      <c r="O81" s="28" t="str">
        <f t="shared" si="15"/>
        <v/>
      </c>
      <c r="P81" s="35"/>
      <c r="Q81" s="36"/>
      <c r="R81" s="36"/>
      <c r="S81" s="36"/>
      <c r="T81" s="150" t="str">
        <f t="shared" si="16"/>
        <v/>
      </c>
      <c r="U81" s="28" t="str">
        <f t="shared" si="17"/>
        <v/>
      </c>
      <c r="V81" s="35"/>
      <c r="W81" s="36"/>
      <c r="X81" s="36"/>
      <c r="Y81" s="36"/>
      <c r="Z81" s="150" t="str">
        <f t="shared" si="18"/>
        <v/>
      </c>
      <c r="AA81" s="28" t="str">
        <f t="shared" si="19"/>
        <v/>
      </c>
      <c r="AB81" s="37" t="str">
        <f t="shared" si="20"/>
        <v/>
      </c>
      <c r="AC81" s="38" t="str">
        <f t="shared" si="21"/>
        <v/>
      </c>
      <c r="AD81" s="38" t="str">
        <f t="shared" si="22"/>
        <v/>
      </c>
      <c r="AE81" s="38" t="str">
        <f>IF($B81="","",IF(DATOS!$B$12="Trimestre","",IF(Z81="","",Z81)))</f>
        <v/>
      </c>
      <c r="AF81" s="150" t="str">
        <f ca="1">IF(B81="","",IF(DATOS!$W$14-TODAY()&gt;0,"",IF(ISERROR(ROUND(AVERAGE(AB81:AE81),0)),"",ROUND(AVERAGE(AB81:AE81),0))))</f>
        <v/>
      </c>
      <c r="AG81" s="31" t="str">
        <f t="shared" ca="1" si="23"/>
        <v/>
      </c>
      <c r="AK81" s="23"/>
      <c r="AL81" s="24"/>
      <c r="AM81" s="24"/>
    </row>
    <row r="82" spans="1:39" x14ac:dyDescent="0.25">
      <c r="A82" s="34">
        <v>9</v>
      </c>
      <c r="B82" s="60" t="str">
        <f>IF(DATOS!$B$25="","",DATOS!$B$25)</f>
        <v>CCORISAPRA LOPEZ, Gabriel</v>
      </c>
      <c r="D82" s="35"/>
      <c r="E82" s="36"/>
      <c r="F82" s="36"/>
      <c r="G82" s="36"/>
      <c r="H82" s="150" t="str">
        <f t="shared" si="12"/>
        <v/>
      </c>
      <c r="I82" s="28" t="str">
        <f t="shared" si="13"/>
        <v/>
      </c>
      <c r="J82" s="35"/>
      <c r="K82" s="36"/>
      <c r="L82" s="36"/>
      <c r="M82" s="36"/>
      <c r="N82" s="150" t="str">
        <f t="shared" si="14"/>
        <v/>
      </c>
      <c r="O82" s="28" t="str">
        <f t="shared" si="15"/>
        <v/>
      </c>
      <c r="P82" s="35"/>
      <c r="Q82" s="36"/>
      <c r="R82" s="36"/>
      <c r="S82" s="36"/>
      <c r="T82" s="150" t="str">
        <f t="shared" si="16"/>
        <v/>
      </c>
      <c r="U82" s="28" t="str">
        <f t="shared" si="17"/>
        <v/>
      </c>
      <c r="V82" s="35"/>
      <c r="W82" s="36"/>
      <c r="X82" s="36"/>
      <c r="Y82" s="36"/>
      <c r="Z82" s="150" t="str">
        <f t="shared" si="18"/>
        <v/>
      </c>
      <c r="AA82" s="28" t="str">
        <f t="shared" si="19"/>
        <v/>
      </c>
      <c r="AB82" s="37" t="str">
        <f t="shared" si="20"/>
        <v/>
      </c>
      <c r="AC82" s="38" t="str">
        <f t="shared" si="21"/>
        <v/>
      </c>
      <c r="AD82" s="38" t="str">
        <f t="shared" si="22"/>
        <v/>
      </c>
      <c r="AE82" s="38" t="str">
        <f>IF($B82="","",IF(DATOS!$B$12="Trimestre","",IF(Z82="","",Z82)))</f>
        <v/>
      </c>
      <c r="AF82" s="150" t="str">
        <f ca="1">IF(B82="","",IF(DATOS!$W$14-TODAY()&gt;0,"",IF(ISERROR(ROUND(AVERAGE(AB82:AE82),0)),"",ROUND(AVERAGE(AB82:AE82),0))))</f>
        <v/>
      </c>
      <c r="AG82" s="31" t="str">
        <f t="shared" ca="1" si="23"/>
        <v/>
      </c>
      <c r="AH82" s="39"/>
      <c r="AI82" s="39"/>
      <c r="AJ82" s="39"/>
      <c r="AK82" s="32"/>
      <c r="AL82" s="33"/>
      <c r="AM82" s="33"/>
    </row>
    <row r="83" spans="1:39" x14ac:dyDescent="0.25">
      <c r="A83" s="34">
        <v>10</v>
      </c>
      <c r="B83" s="60" t="str">
        <f>IF(DATOS!$B$26="","",DATOS!$B$26)</f>
        <v>CHAMPI LIZARME, Eimi</v>
      </c>
      <c r="D83" s="35"/>
      <c r="E83" s="36"/>
      <c r="F83" s="36"/>
      <c r="G83" s="36"/>
      <c r="H83" s="150" t="str">
        <f t="shared" si="12"/>
        <v/>
      </c>
      <c r="I83" s="28" t="str">
        <f t="shared" si="13"/>
        <v/>
      </c>
      <c r="J83" s="35"/>
      <c r="K83" s="36"/>
      <c r="L83" s="36"/>
      <c r="M83" s="36"/>
      <c r="N83" s="150" t="str">
        <f t="shared" si="14"/>
        <v/>
      </c>
      <c r="O83" s="28" t="str">
        <f t="shared" si="15"/>
        <v/>
      </c>
      <c r="P83" s="35"/>
      <c r="Q83" s="36"/>
      <c r="R83" s="36"/>
      <c r="S83" s="36"/>
      <c r="T83" s="150" t="str">
        <f t="shared" si="16"/>
        <v/>
      </c>
      <c r="U83" s="28" t="str">
        <f t="shared" si="17"/>
        <v/>
      </c>
      <c r="V83" s="35"/>
      <c r="W83" s="36"/>
      <c r="X83" s="36"/>
      <c r="Y83" s="36"/>
      <c r="Z83" s="150" t="str">
        <f t="shared" si="18"/>
        <v/>
      </c>
      <c r="AA83" s="28" t="str">
        <f t="shared" si="19"/>
        <v/>
      </c>
      <c r="AB83" s="37" t="str">
        <f t="shared" si="20"/>
        <v/>
      </c>
      <c r="AC83" s="38" t="str">
        <f t="shared" si="21"/>
        <v/>
      </c>
      <c r="AD83" s="38" t="str">
        <f t="shared" si="22"/>
        <v/>
      </c>
      <c r="AE83" s="38" t="str">
        <f>IF($B83="","",IF(DATOS!$B$12="Trimestre","",IF(Z83="","",Z83)))</f>
        <v/>
      </c>
      <c r="AF83" s="150" t="str">
        <f ca="1">IF(B83="","",IF(DATOS!$W$14-TODAY()&gt;0,"",IF(ISERROR(ROUND(AVERAGE(AB83:AE83),0)),"",ROUND(AVERAGE(AB83:AE83),0))))</f>
        <v/>
      </c>
      <c r="AG83" s="31" t="str">
        <f t="shared" ca="1" si="23"/>
        <v/>
      </c>
      <c r="AH83" s="39"/>
      <c r="AI83" s="39"/>
      <c r="AJ83" s="39"/>
      <c r="AK83" s="32"/>
      <c r="AL83" s="33"/>
      <c r="AM83" s="33"/>
    </row>
    <row r="84" spans="1:39" x14ac:dyDescent="0.25">
      <c r="A84" s="34">
        <v>11</v>
      </c>
      <c r="B84" s="60" t="str">
        <f>IF(DATOS!$B$27="","",DATOS!$B$27)</f>
        <v>DEL POZO VILLANO, Victor Benito</v>
      </c>
      <c r="D84" s="35"/>
      <c r="E84" s="36"/>
      <c r="F84" s="36"/>
      <c r="G84" s="36"/>
      <c r="H84" s="150" t="str">
        <f t="shared" si="12"/>
        <v/>
      </c>
      <c r="I84" s="28" t="str">
        <f t="shared" si="13"/>
        <v/>
      </c>
      <c r="J84" s="35"/>
      <c r="K84" s="36"/>
      <c r="L84" s="36"/>
      <c r="M84" s="36"/>
      <c r="N84" s="150" t="str">
        <f t="shared" si="14"/>
        <v/>
      </c>
      <c r="O84" s="28" t="str">
        <f t="shared" si="15"/>
        <v/>
      </c>
      <c r="P84" s="35"/>
      <c r="Q84" s="36"/>
      <c r="R84" s="36"/>
      <c r="S84" s="36"/>
      <c r="T84" s="150" t="str">
        <f t="shared" si="16"/>
        <v/>
      </c>
      <c r="U84" s="28" t="str">
        <f t="shared" si="17"/>
        <v/>
      </c>
      <c r="V84" s="35"/>
      <c r="W84" s="36"/>
      <c r="X84" s="36"/>
      <c r="Y84" s="36"/>
      <c r="Z84" s="150" t="str">
        <f t="shared" si="18"/>
        <v/>
      </c>
      <c r="AA84" s="28" t="str">
        <f t="shared" si="19"/>
        <v/>
      </c>
      <c r="AB84" s="37" t="str">
        <f t="shared" si="20"/>
        <v/>
      </c>
      <c r="AC84" s="38" t="str">
        <f t="shared" si="21"/>
        <v/>
      </c>
      <c r="AD84" s="38" t="str">
        <f t="shared" si="22"/>
        <v/>
      </c>
      <c r="AE84" s="38" t="str">
        <f>IF($B84="","",IF(DATOS!$B$12="Trimestre","",IF(Z84="","",Z84)))</f>
        <v/>
      </c>
      <c r="AF84" s="150" t="str">
        <f ca="1">IF(B84="","",IF(DATOS!$W$14-TODAY()&gt;0,"",IF(ISERROR(ROUND(AVERAGE(AB84:AE84),0)),"",ROUND(AVERAGE(AB84:AE84),0))))</f>
        <v/>
      </c>
      <c r="AG84" s="31" t="str">
        <f t="shared" ca="1" si="23"/>
        <v/>
      </c>
      <c r="AH84" s="39"/>
      <c r="AI84" s="39"/>
      <c r="AJ84" s="39"/>
      <c r="AK84" s="32"/>
      <c r="AL84" s="33"/>
      <c r="AM84" s="33"/>
    </row>
    <row r="85" spans="1:39" x14ac:dyDescent="0.25">
      <c r="A85" s="34">
        <v>12</v>
      </c>
      <c r="B85" s="60" t="str">
        <f>IF(DATOS!$B$28="","",DATOS!$B$28)</f>
        <v>DIAZ RIVAS, Andrea Paola</v>
      </c>
      <c r="D85" s="35"/>
      <c r="E85" s="36"/>
      <c r="F85" s="36"/>
      <c r="G85" s="36"/>
      <c r="H85" s="150" t="str">
        <f t="shared" si="12"/>
        <v/>
      </c>
      <c r="I85" s="28" t="str">
        <f t="shared" si="13"/>
        <v/>
      </c>
      <c r="J85" s="35"/>
      <c r="K85" s="36"/>
      <c r="L85" s="36"/>
      <c r="M85" s="36"/>
      <c r="N85" s="150" t="str">
        <f t="shared" si="14"/>
        <v/>
      </c>
      <c r="O85" s="28" t="str">
        <f t="shared" si="15"/>
        <v/>
      </c>
      <c r="P85" s="35"/>
      <c r="Q85" s="36"/>
      <c r="R85" s="36"/>
      <c r="S85" s="36"/>
      <c r="T85" s="150" t="str">
        <f t="shared" si="16"/>
        <v/>
      </c>
      <c r="U85" s="28" t="str">
        <f t="shared" si="17"/>
        <v/>
      </c>
      <c r="V85" s="35"/>
      <c r="W85" s="36"/>
      <c r="X85" s="36"/>
      <c r="Y85" s="36"/>
      <c r="Z85" s="150" t="str">
        <f t="shared" si="18"/>
        <v/>
      </c>
      <c r="AA85" s="28" t="str">
        <f t="shared" si="19"/>
        <v/>
      </c>
      <c r="AB85" s="37" t="str">
        <f t="shared" si="20"/>
        <v/>
      </c>
      <c r="AC85" s="38" t="str">
        <f t="shared" si="21"/>
        <v/>
      </c>
      <c r="AD85" s="38" t="str">
        <f t="shared" si="22"/>
        <v/>
      </c>
      <c r="AE85" s="38" t="str">
        <f>IF($B85="","",IF(DATOS!$B$12="Trimestre","",IF(Z85="","",Z85)))</f>
        <v/>
      </c>
      <c r="AF85" s="150" t="str">
        <f ca="1">IF(B85="","",IF(DATOS!$W$14-TODAY()&gt;0,"",IF(ISERROR(ROUND(AVERAGE(AB85:AE85),0)),"",ROUND(AVERAGE(AB85:AE85),0))))</f>
        <v/>
      </c>
      <c r="AG85" s="31" t="str">
        <f t="shared" ca="1" si="23"/>
        <v/>
      </c>
      <c r="AH85" s="39"/>
      <c r="AI85" s="39"/>
      <c r="AJ85" s="39"/>
      <c r="AK85" s="32"/>
      <c r="AL85" s="33"/>
      <c r="AM85" s="33"/>
    </row>
    <row r="86" spans="1:39" x14ac:dyDescent="0.25">
      <c r="A86" s="34">
        <v>13</v>
      </c>
      <c r="B86" s="60" t="str">
        <f>IF(DATOS!$B$29="","",DATOS!$B$29)</f>
        <v>ESPINOZA FRANCO, Flor Thalia</v>
      </c>
      <c r="D86" s="35"/>
      <c r="E86" s="36"/>
      <c r="F86" s="36"/>
      <c r="G86" s="36"/>
      <c r="H86" s="150" t="str">
        <f t="shared" si="12"/>
        <v/>
      </c>
      <c r="I86" s="28" t="str">
        <f t="shared" si="13"/>
        <v/>
      </c>
      <c r="J86" s="35"/>
      <c r="K86" s="36"/>
      <c r="L86" s="36"/>
      <c r="M86" s="36"/>
      <c r="N86" s="150" t="str">
        <f t="shared" si="14"/>
        <v/>
      </c>
      <c r="O86" s="28" t="str">
        <f t="shared" si="15"/>
        <v/>
      </c>
      <c r="P86" s="35"/>
      <c r="Q86" s="36"/>
      <c r="R86" s="36"/>
      <c r="S86" s="36"/>
      <c r="T86" s="150" t="str">
        <f t="shared" si="16"/>
        <v/>
      </c>
      <c r="U86" s="28" t="str">
        <f t="shared" si="17"/>
        <v/>
      </c>
      <c r="V86" s="35"/>
      <c r="W86" s="36"/>
      <c r="X86" s="36"/>
      <c r="Y86" s="36"/>
      <c r="Z86" s="150" t="str">
        <f t="shared" si="18"/>
        <v/>
      </c>
      <c r="AA86" s="28" t="str">
        <f t="shared" si="19"/>
        <v/>
      </c>
      <c r="AB86" s="37" t="str">
        <f t="shared" si="20"/>
        <v/>
      </c>
      <c r="AC86" s="38" t="str">
        <f t="shared" si="21"/>
        <v/>
      </c>
      <c r="AD86" s="38" t="str">
        <f t="shared" si="22"/>
        <v/>
      </c>
      <c r="AE86" s="38" t="str">
        <f>IF($B86="","",IF(DATOS!$B$12="Trimestre","",IF(Z86="","",Z86)))</f>
        <v/>
      </c>
      <c r="AF86" s="150" t="str">
        <f ca="1">IF(B86="","",IF(DATOS!$W$14-TODAY()&gt;0,"",IF(ISERROR(ROUND(AVERAGE(AB86:AE86),0)),"",ROUND(AVERAGE(AB86:AE86),0))))</f>
        <v/>
      </c>
      <c r="AG86" s="31" t="str">
        <f t="shared" ca="1" si="23"/>
        <v/>
      </c>
    </row>
    <row r="87" spans="1:39" x14ac:dyDescent="0.25">
      <c r="A87" s="34">
        <v>14</v>
      </c>
      <c r="B87" s="60" t="str">
        <f>IF(DATOS!$B$30="","",DATOS!$B$30)</f>
        <v>FRANCO MITMA, Mayte Araceli</v>
      </c>
      <c r="D87" s="35"/>
      <c r="E87" s="36"/>
      <c r="F87" s="36"/>
      <c r="G87" s="36"/>
      <c r="H87" s="150" t="str">
        <f t="shared" si="12"/>
        <v/>
      </c>
      <c r="I87" s="28" t="str">
        <f t="shared" si="13"/>
        <v/>
      </c>
      <c r="J87" s="35"/>
      <c r="K87" s="36"/>
      <c r="L87" s="36"/>
      <c r="M87" s="36"/>
      <c r="N87" s="150" t="str">
        <f t="shared" si="14"/>
        <v/>
      </c>
      <c r="O87" s="28" t="str">
        <f t="shared" si="15"/>
        <v/>
      </c>
      <c r="P87" s="35"/>
      <c r="Q87" s="36"/>
      <c r="R87" s="36"/>
      <c r="S87" s="36"/>
      <c r="T87" s="150" t="str">
        <f t="shared" si="16"/>
        <v/>
      </c>
      <c r="U87" s="28" t="str">
        <f t="shared" si="17"/>
        <v/>
      </c>
      <c r="V87" s="35"/>
      <c r="W87" s="36"/>
      <c r="X87" s="36"/>
      <c r="Y87" s="36"/>
      <c r="Z87" s="150" t="str">
        <f t="shared" si="18"/>
        <v/>
      </c>
      <c r="AA87" s="28" t="str">
        <f t="shared" si="19"/>
        <v/>
      </c>
      <c r="AB87" s="37" t="str">
        <f t="shared" si="20"/>
        <v/>
      </c>
      <c r="AC87" s="38" t="str">
        <f t="shared" si="21"/>
        <v/>
      </c>
      <c r="AD87" s="38" t="str">
        <f t="shared" si="22"/>
        <v/>
      </c>
      <c r="AE87" s="38" t="str">
        <f>IF($B87="","",IF(DATOS!$B$12="Trimestre","",IF(Z87="","",Z87)))</f>
        <v/>
      </c>
      <c r="AF87" s="150" t="str">
        <f ca="1">IF(B87="","",IF(DATOS!$W$14-TODAY()&gt;0,"",IF(ISERROR(ROUND(AVERAGE(AB87:AE87),0)),"",ROUND(AVERAGE(AB87:AE87),0))))</f>
        <v/>
      </c>
      <c r="AG87" s="31" t="str">
        <f t="shared" ca="1" si="23"/>
        <v/>
      </c>
    </row>
    <row r="88" spans="1:39" x14ac:dyDescent="0.25">
      <c r="A88" s="34">
        <v>15</v>
      </c>
      <c r="B88" s="60" t="str">
        <f>IF(DATOS!$B$31="","",DATOS!$B$31)</f>
        <v>GALINDO SANCHEZ, Jose Luis</v>
      </c>
      <c r="D88" s="35"/>
      <c r="E88" s="36"/>
      <c r="F88" s="36"/>
      <c r="G88" s="36"/>
      <c r="H88" s="150" t="str">
        <f t="shared" si="12"/>
        <v/>
      </c>
      <c r="I88" s="28" t="str">
        <f t="shared" si="13"/>
        <v/>
      </c>
      <c r="J88" s="35"/>
      <c r="K88" s="36"/>
      <c r="L88" s="36"/>
      <c r="M88" s="36"/>
      <c r="N88" s="150" t="str">
        <f t="shared" si="14"/>
        <v/>
      </c>
      <c r="O88" s="28" t="str">
        <f t="shared" si="15"/>
        <v/>
      </c>
      <c r="P88" s="35"/>
      <c r="Q88" s="36"/>
      <c r="R88" s="36"/>
      <c r="S88" s="36"/>
      <c r="T88" s="150" t="str">
        <f t="shared" si="16"/>
        <v/>
      </c>
      <c r="U88" s="28" t="str">
        <f t="shared" si="17"/>
        <v/>
      </c>
      <c r="V88" s="35"/>
      <c r="W88" s="36"/>
      <c r="X88" s="36"/>
      <c r="Y88" s="36"/>
      <c r="Z88" s="150" t="str">
        <f t="shared" si="18"/>
        <v/>
      </c>
      <c r="AA88" s="28" t="str">
        <f t="shared" si="19"/>
        <v/>
      </c>
      <c r="AB88" s="37" t="str">
        <f t="shared" si="20"/>
        <v/>
      </c>
      <c r="AC88" s="38" t="str">
        <f t="shared" si="21"/>
        <v/>
      </c>
      <c r="AD88" s="38" t="str">
        <f t="shared" si="22"/>
        <v/>
      </c>
      <c r="AE88" s="38" t="str">
        <f>IF($B88="","",IF(DATOS!$B$12="Trimestre","",IF(Z88="","",Z88)))</f>
        <v/>
      </c>
      <c r="AF88" s="150" t="str">
        <f ca="1">IF(B88="","",IF(DATOS!$W$14-TODAY()&gt;0,"",IF(ISERROR(ROUND(AVERAGE(AB88:AE88),0)),"",ROUND(AVERAGE(AB88:AE88),0))))</f>
        <v/>
      </c>
      <c r="AG88" s="31" t="str">
        <f t="shared" ca="1" si="23"/>
        <v/>
      </c>
    </row>
    <row r="89" spans="1:39" x14ac:dyDescent="0.25">
      <c r="A89" s="34">
        <v>16</v>
      </c>
      <c r="B89" s="60" t="str">
        <f>IF(DATOS!$B$32="","",DATOS!$B$32)</f>
        <v>GODOY ORTEGA, Isaac Alain</v>
      </c>
      <c r="D89" s="35"/>
      <c r="E89" s="36"/>
      <c r="F89" s="36"/>
      <c r="G89" s="36"/>
      <c r="H89" s="150" t="str">
        <f t="shared" si="12"/>
        <v/>
      </c>
      <c r="I89" s="28" t="str">
        <f t="shared" si="13"/>
        <v/>
      </c>
      <c r="J89" s="35"/>
      <c r="K89" s="36"/>
      <c r="L89" s="36"/>
      <c r="M89" s="36"/>
      <c r="N89" s="150" t="str">
        <f t="shared" si="14"/>
        <v/>
      </c>
      <c r="O89" s="28" t="str">
        <f t="shared" si="15"/>
        <v/>
      </c>
      <c r="P89" s="35"/>
      <c r="Q89" s="36"/>
      <c r="R89" s="36"/>
      <c r="S89" s="36"/>
      <c r="T89" s="150" t="str">
        <f t="shared" si="16"/>
        <v/>
      </c>
      <c r="U89" s="28" t="str">
        <f t="shared" si="17"/>
        <v/>
      </c>
      <c r="V89" s="35"/>
      <c r="W89" s="36"/>
      <c r="X89" s="36"/>
      <c r="Y89" s="36"/>
      <c r="Z89" s="150" t="str">
        <f t="shared" si="18"/>
        <v/>
      </c>
      <c r="AA89" s="28" t="str">
        <f t="shared" si="19"/>
        <v/>
      </c>
      <c r="AB89" s="37" t="str">
        <f t="shared" si="20"/>
        <v/>
      </c>
      <c r="AC89" s="38" t="str">
        <f t="shared" si="21"/>
        <v/>
      </c>
      <c r="AD89" s="38" t="str">
        <f t="shared" si="22"/>
        <v/>
      </c>
      <c r="AE89" s="38" t="str">
        <f>IF($B89="","",IF(DATOS!$B$12="Trimestre","",IF(Z89="","",Z89)))</f>
        <v/>
      </c>
      <c r="AF89" s="150" t="str">
        <f ca="1">IF(B89="","",IF(DATOS!$W$14-TODAY()&gt;0,"",IF(ISERROR(ROUND(AVERAGE(AB89:AE89),0)),"",ROUND(AVERAGE(AB89:AE89),0))))</f>
        <v/>
      </c>
      <c r="AG89" s="31" t="str">
        <f t="shared" ca="1" si="23"/>
        <v/>
      </c>
    </row>
    <row r="90" spans="1:39" x14ac:dyDescent="0.25">
      <c r="A90" s="34">
        <v>17</v>
      </c>
      <c r="B90" s="60" t="str">
        <f>IF(DATOS!$B$33="","",DATOS!$B$33)</f>
        <v>GONZALES CAMPOS, Adriano Elliam</v>
      </c>
      <c r="D90" s="35"/>
      <c r="E90" s="36"/>
      <c r="F90" s="36"/>
      <c r="G90" s="36"/>
      <c r="H90" s="150" t="str">
        <f t="shared" si="12"/>
        <v/>
      </c>
      <c r="I90" s="28" t="str">
        <f t="shared" si="13"/>
        <v/>
      </c>
      <c r="J90" s="35"/>
      <c r="K90" s="36"/>
      <c r="L90" s="36"/>
      <c r="M90" s="36"/>
      <c r="N90" s="150" t="str">
        <f t="shared" si="14"/>
        <v/>
      </c>
      <c r="O90" s="28" t="str">
        <f t="shared" si="15"/>
        <v/>
      </c>
      <c r="P90" s="35"/>
      <c r="Q90" s="36"/>
      <c r="R90" s="36"/>
      <c r="S90" s="36"/>
      <c r="T90" s="150" t="str">
        <f t="shared" si="16"/>
        <v/>
      </c>
      <c r="U90" s="28" t="str">
        <f t="shared" si="17"/>
        <v/>
      </c>
      <c r="V90" s="35"/>
      <c r="W90" s="36"/>
      <c r="X90" s="36"/>
      <c r="Y90" s="36"/>
      <c r="Z90" s="150" t="str">
        <f t="shared" si="18"/>
        <v/>
      </c>
      <c r="AA90" s="28" t="str">
        <f t="shared" si="19"/>
        <v/>
      </c>
      <c r="AB90" s="37" t="str">
        <f t="shared" si="20"/>
        <v/>
      </c>
      <c r="AC90" s="38" t="str">
        <f t="shared" si="21"/>
        <v/>
      </c>
      <c r="AD90" s="38" t="str">
        <f t="shared" si="22"/>
        <v/>
      </c>
      <c r="AE90" s="38" t="str">
        <f>IF($B90="","",IF(DATOS!$B$12="Trimestre","",IF(Z90="","",Z90)))</f>
        <v/>
      </c>
      <c r="AF90" s="150" t="str">
        <f ca="1">IF(B90="","",IF(DATOS!$W$14-TODAY()&gt;0,"",IF(ISERROR(ROUND(AVERAGE(AB90:AE90),0)),"",ROUND(AVERAGE(AB90:AE90),0))))</f>
        <v/>
      </c>
      <c r="AG90" s="31" t="str">
        <f t="shared" ca="1" si="23"/>
        <v/>
      </c>
    </row>
    <row r="91" spans="1:39" x14ac:dyDescent="0.25">
      <c r="A91" s="34">
        <v>18</v>
      </c>
      <c r="B91" s="60" t="str">
        <f>IF(DATOS!$B$34="","",DATOS!$B$34)</f>
        <v>GUTIERREZ AYVAR, Jorge Alex</v>
      </c>
      <c r="D91" s="35"/>
      <c r="E91" s="36"/>
      <c r="F91" s="36"/>
      <c r="G91" s="36"/>
      <c r="H91" s="150" t="str">
        <f t="shared" si="12"/>
        <v/>
      </c>
      <c r="I91" s="28" t="str">
        <f t="shared" si="13"/>
        <v/>
      </c>
      <c r="J91" s="35"/>
      <c r="K91" s="36"/>
      <c r="L91" s="36"/>
      <c r="M91" s="36"/>
      <c r="N91" s="150" t="str">
        <f t="shared" si="14"/>
        <v/>
      </c>
      <c r="O91" s="28" t="str">
        <f t="shared" si="15"/>
        <v/>
      </c>
      <c r="P91" s="35"/>
      <c r="Q91" s="36"/>
      <c r="R91" s="36"/>
      <c r="S91" s="36"/>
      <c r="T91" s="150" t="str">
        <f t="shared" si="16"/>
        <v/>
      </c>
      <c r="U91" s="28" t="str">
        <f t="shared" si="17"/>
        <v/>
      </c>
      <c r="V91" s="35"/>
      <c r="W91" s="36"/>
      <c r="X91" s="36"/>
      <c r="Y91" s="36"/>
      <c r="Z91" s="150" t="str">
        <f t="shared" si="18"/>
        <v/>
      </c>
      <c r="AA91" s="28" t="str">
        <f t="shared" si="19"/>
        <v/>
      </c>
      <c r="AB91" s="37" t="str">
        <f t="shared" si="20"/>
        <v/>
      </c>
      <c r="AC91" s="38" t="str">
        <f t="shared" si="21"/>
        <v/>
      </c>
      <c r="AD91" s="38" t="str">
        <f t="shared" si="22"/>
        <v/>
      </c>
      <c r="AE91" s="38" t="str">
        <f>IF($B91="","",IF(DATOS!$B$12="Trimestre","",IF(Z91="","",Z91)))</f>
        <v/>
      </c>
      <c r="AF91" s="150" t="str">
        <f ca="1">IF(B91="","",IF(DATOS!$W$14-TODAY()&gt;0,"",IF(ISERROR(ROUND(AVERAGE(AB91:AE91),0)),"",ROUND(AVERAGE(AB91:AE91),0))))</f>
        <v/>
      </c>
      <c r="AG91" s="31" t="str">
        <f t="shared" ca="1" si="23"/>
        <v/>
      </c>
    </row>
    <row r="92" spans="1:39" x14ac:dyDescent="0.25">
      <c r="A92" s="34">
        <v>19</v>
      </c>
      <c r="B92" s="60" t="str">
        <f>IF(DATOS!$B$35="","",DATOS!$B$35)</f>
        <v>LLOCCLLA QUISPE, Jimena Margoth</v>
      </c>
      <c r="D92" s="35"/>
      <c r="E92" s="36"/>
      <c r="F92" s="36"/>
      <c r="G92" s="36"/>
      <c r="H92" s="150" t="str">
        <f t="shared" si="12"/>
        <v/>
      </c>
      <c r="I92" s="28" t="str">
        <f t="shared" si="13"/>
        <v/>
      </c>
      <c r="J92" s="35"/>
      <c r="K92" s="36"/>
      <c r="L92" s="36"/>
      <c r="M92" s="36"/>
      <c r="N92" s="150" t="str">
        <f t="shared" si="14"/>
        <v/>
      </c>
      <c r="O92" s="28" t="str">
        <f t="shared" si="15"/>
        <v/>
      </c>
      <c r="P92" s="35"/>
      <c r="Q92" s="36"/>
      <c r="R92" s="36"/>
      <c r="S92" s="36"/>
      <c r="T92" s="150" t="str">
        <f t="shared" si="16"/>
        <v/>
      </c>
      <c r="U92" s="28" t="str">
        <f t="shared" si="17"/>
        <v/>
      </c>
      <c r="V92" s="35"/>
      <c r="W92" s="36"/>
      <c r="X92" s="36"/>
      <c r="Y92" s="36"/>
      <c r="Z92" s="150" t="str">
        <f t="shared" si="18"/>
        <v/>
      </c>
      <c r="AA92" s="28" t="str">
        <f t="shared" si="19"/>
        <v/>
      </c>
      <c r="AB92" s="37" t="str">
        <f t="shared" si="20"/>
        <v/>
      </c>
      <c r="AC92" s="38" t="str">
        <f t="shared" si="21"/>
        <v/>
      </c>
      <c r="AD92" s="38" t="str">
        <f t="shared" si="22"/>
        <v/>
      </c>
      <c r="AE92" s="38" t="str">
        <f>IF($B92="","",IF(DATOS!$B$12="Trimestre","",IF(Z92="","",Z92)))</f>
        <v/>
      </c>
      <c r="AF92" s="150" t="str">
        <f ca="1">IF(B92="","",IF(DATOS!$W$14-TODAY()&gt;0,"",IF(ISERROR(ROUND(AVERAGE(AB92:AE92),0)),"",ROUND(AVERAGE(AB92:AE92),0))))</f>
        <v/>
      </c>
      <c r="AG92" s="31" t="str">
        <f t="shared" ca="1" si="23"/>
        <v/>
      </c>
    </row>
    <row r="93" spans="1:39" x14ac:dyDescent="0.25">
      <c r="A93" s="34">
        <v>20</v>
      </c>
      <c r="B93" s="60" t="str">
        <f>IF(DATOS!$B$36="","",DATOS!$B$36)</f>
        <v>MEDINA CAMPOS, Sumaizhi Libertad</v>
      </c>
      <c r="D93" s="35"/>
      <c r="E93" s="36"/>
      <c r="F93" s="36"/>
      <c r="G93" s="36"/>
      <c r="H93" s="150" t="str">
        <f t="shared" si="12"/>
        <v/>
      </c>
      <c r="I93" s="28" t="str">
        <f t="shared" si="13"/>
        <v/>
      </c>
      <c r="J93" s="35"/>
      <c r="K93" s="36"/>
      <c r="L93" s="36"/>
      <c r="M93" s="36"/>
      <c r="N93" s="150" t="str">
        <f t="shared" si="14"/>
        <v/>
      </c>
      <c r="O93" s="28" t="str">
        <f t="shared" si="15"/>
        <v/>
      </c>
      <c r="P93" s="35"/>
      <c r="Q93" s="36"/>
      <c r="R93" s="36"/>
      <c r="S93" s="36"/>
      <c r="T93" s="150" t="str">
        <f t="shared" si="16"/>
        <v/>
      </c>
      <c r="U93" s="28" t="str">
        <f t="shared" si="17"/>
        <v/>
      </c>
      <c r="V93" s="35"/>
      <c r="W93" s="36"/>
      <c r="X93" s="36"/>
      <c r="Y93" s="36"/>
      <c r="Z93" s="150" t="str">
        <f t="shared" si="18"/>
        <v/>
      </c>
      <c r="AA93" s="28" t="str">
        <f t="shared" si="19"/>
        <v/>
      </c>
      <c r="AB93" s="37" t="str">
        <f t="shared" si="20"/>
        <v/>
      </c>
      <c r="AC93" s="38" t="str">
        <f t="shared" si="21"/>
        <v/>
      </c>
      <c r="AD93" s="38" t="str">
        <f t="shared" si="22"/>
        <v/>
      </c>
      <c r="AE93" s="38" t="str">
        <f>IF($B93="","",IF(DATOS!$B$12="Trimestre","",IF(Z93="","",Z93)))</f>
        <v/>
      </c>
      <c r="AF93" s="150" t="str">
        <f ca="1">IF(B93="","",IF(DATOS!$W$14-TODAY()&gt;0,"",IF(ISERROR(ROUND(AVERAGE(AB93:AE93),0)),"",ROUND(AVERAGE(AB93:AE93),0))))</f>
        <v/>
      </c>
      <c r="AG93" s="31" t="str">
        <f t="shared" ca="1" si="23"/>
        <v/>
      </c>
    </row>
    <row r="94" spans="1:39" x14ac:dyDescent="0.25">
      <c r="A94" s="34">
        <v>21</v>
      </c>
      <c r="B94" s="60" t="str">
        <f>IF(DATOS!$B$37="","",DATOS!$B$37)</f>
        <v>MITMA AREVALO, Mildred Esli</v>
      </c>
      <c r="D94" s="35"/>
      <c r="E94" s="36"/>
      <c r="F94" s="36"/>
      <c r="G94" s="36"/>
      <c r="H94" s="150" t="str">
        <f t="shared" si="12"/>
        <v/>
      </c>
      <c r="I94" s="28" t="str">
        <f t="shared" si="13"/>
        <v/>
      </c>
      <c r="J94" s="35"/>
      <c r="K94" s="36"/>
      <c r="L94" s="36"/>
      <c r="M94" s="36"/>
      <c r="N94" s="150" t="str">
        <f t="shared" si="14"/>
        <v/>
      </c>
      <c r="O94" s="28" t="str">
        <f t="shared" si="15"/>
        <v/>
      </c>
      <c r="P94" s="35"/>
      <c r="Q94" s="36"/>
      <c r="R94" s="36"/>
      <c r="S94" s="36"/>
      <c r="T94" s="150" t="str">
        <f t="shared" si="16"/>
        <v/>
      </c>
      <c r="U94" s="28" t="str">
        <f t="shared" si="17"/>
        <v/>
      </c>
      <c r="V94" s="35"/>
      <c r="W94" s="36"/>
      <c r="X94" s="36"/>
      <c r="Y94" s="36"/>
      <c r="Z94" s="150" t="str">
        <f t="shared" si="18"/>
        <v/>
      </c>
      <c r="AA94" s="28" t="str">
        <f t="shared" si="19"/>
        <v/>
      </c>
      <c r="AB94" s="37" t="str">
        <f t="shared" si="20"/>
        <v/>
      </c>
      <c r="AC94" s="38" t="str">
        <f t="shared" si="21"/>
        <v/>
      </c>
      <c r="AD94" s="38" t="str">
        <f t="shared" si="22"/>
        <v/>
      </c>
      <c r="AE94" s="38" t="str">
        <f>IF($B94="","",IF(DATOS!$B$12="Trimestre","",IF(Z94="","",Z94)))</f>
        <v/>
      </c>
      <c r="AF94" s="150" t="str">
        <f ca="1">IF(B94="","",IF(DATOS!$W$14-TODAY()&gt;0,"",IF(ISERROR(ROUND(AVERAGE(AB94:AE94),0)),"",ROUND(AVERAGE(AB94:AE94),0))))</f>
        <v/>
      </c>
      <c r="AG94" s="31" t="str">
        <f t="shared" ca="1" si="23"/>
        <v/>
      </c>
    </row>
    <row r="95" spans="1:39" x14ac:dyDescent="0.25">
      <c r="A95" s="34">
        <v>22</v>
      </c>
      <c r="B95" s="60" t="str">
        <f>IF(DATOS!$B$38="","",DATOS!$B$38)</f>
        <v>NOLASCO SANCHEZ, Rogelio</v>
      </c>
      <c r="D95" s="35"/>
      <c r="E95" s="36"/>
      <c r="F95" s="36"/>
      <c r="G95" s="36"/>
      <c r="H95" s="150" t="str">
        <f t="shared" si="12"/>
        <v/>
      </c>
      <c r="I95" s="28" t="str">
        <f t="shared" si="13"/>
        <v/>
      </c>
      <c r="J95" s="35"/>
      <c r="K95" s="36"/>
      <c r="L95" s="36"/>
      <c r="M95" s="36"/>
      <c r="N95" s="150" t="str">
        <f t="shared" si="14"/>
        <v/>
      </c>
      <c r="O95" s="28" t="str">
        <f t="shared" si="15"/>
        <v/>
      </c>
      <c r="P95" s="35"/>
      <c r="Q95" s="36"/>
      <c r="R95" s="36"/>
      <c r="S95" s="36"/>
      <c r="T95" s="150" t="str">
        <f t="shared" si="16"/>
        <v/>
      </c>
      <c r="U95" s="28" t="str">
        <f t="shared" si="17"/>
        <v/>
      </c>
      <c r="V95" s="35"/>
      <c r="W95" s="36"/>
      <c r="X95" s="36"/>
      <c r="Y95" s="36"/>
      <c r="Z95" s="150" t="str">
        <f t="shared" si="18"/>
        <v/>
      </c>
      <c r="AA95" s="28" t="str">
        <f t="shared" si="19"/>
        <v/>
      </c>
      <c r="AB95" s="37" t="str">
        <f t="shared" si="20"/>
        <v/>
      </c>
      <c r="AC95" s="38" t="str">
        <f t="shared" si="21"/>
        <v/>
      </c>
      <c r="AD95" s="38" t="str">
        <f t="shared" si="22"/>
        <v/>
      </c>
      <c r="AE95" s="38" t="str">
        <f>IF($B95="","",IF(DATOS!$B$12="Trimestre","",IF(Z95="","",Z95)))</f>
        <v/>
      </c>
      <c r="AF95" s="150" t="str">
        <f ca="1">IF(B95="","",IF(DATOS!$W$14-TODAY()&gt;0,"",IF(ISERROR(ROUND(AVERAGE(AB95:AE95),0)),"",ROUND(AVERAGE(AB95:AE95),0))))</f>
        <v/>
      </c>
      <c r="AG95" s="31" t="str">
        <f t="shared" ca="1" si="23"/>
        <v/>
      </c>
    </row>
    <row r="96" spans="1:39" x14ac:dyDescent="0.25">
      <c r="A96" s="34">
        <v>23</v>
      </c>
      <c r="B96" s="60" t="str">
        <f>IF(DATOS!$B$39="","",DATOS!$B$39)</f>
        <v>ORTIZ PEÑALOZA, Anghelina Brigitte</v>
      </c>
      <c r="D96" s="35"/>
      <c r="E96" s="36"/>
      <c r="F96" s="36"/>
      <c r="G96" s="36"/>
      <c r="H96" s="150" t="str">
        <f t="shared" si="12"/>
        <v/>
      </c>
      <c r="I96" s="28" t="str">
        <f t="shared" si="13"/>
        <v/>
      </c>
      <c r="J96" s="35"/>
      <c r="K96" s="36"/>
      <c r="L96" s="36"/>
      <c r="M96" s="36"/>
      <c r="N96" s="150" t="str">
        <f t="shared" si="14"/>
        <v/>
      </c>
      <c r="O96" s="28" t="str">
        <f t="shared" si="15"/>
        <v/>
      </c>
      <c r="P96" s="35"/>
      <c r="Q96" s="36"/>
      <c r="R96" s="36"/>
      <c r="S96" s="36"/>
      <c r="T96" s="150" t="str">
        <f t="shared" si="16"/>
        <v/>
      </c>
      <c r="U96" s="28" t="str">
        <f t="shared" si="17"/>
        <v/>
      </c>
      <c r="V96" s="35"/>
      <c r="W96" s="36"/>
      <c r="X96" s="36"/>
      <c r="Y96" s="36"/>
      <c r="Z96" s="150" t="str">
        <f t="shared" si="18"/>
        <v/>
      </c>
      <c r="AA96" s="28" t="str">
        <f t="shared" si="19"/>
        <v/>
      </c>
      <c r="AB96" s="37" t="str">
        <f t="shared" si="20"/>
        <v/>
      </c>
      <c r="AC96" s="38" t="str">
        <f t="shared" si="21"/>
        <v/>
      </c>
      <c r="AD96" s="38" t="str">
        <f t="shared" si="22"/>
        <v/>
      </c>
      <c r="AE96" s="38" t="str">
        <f>IF($B96="","",IF(DATOS!$B$12="Trimestre","",IF(Z96="","",Z96)))</f>
        <v/>
      </c>
      <c r="AF96" s="150" t="str">
        <f ca="1">IF(B96="","",IF(DATOS!$W$14-TODAY()&gt;0,"",IF(ISERROR(ROUND(AVERAGE(AB96:AE96),0)),"",ROUND(AVERAGE(AB96:AE96),0))))</f>
        <v/>
      </c>
      <c r="AG96" s="31" t="str">
        <f t="shared" ca="1" si="23"/>
        <v/>
      </c>
    </row>
    <row r="97" spans="1:33" x14ac:dyDescent="0.25">
      <c r="A97" s="34">
        <v>24</v>
      </c>
      <c r="B97" s="60" t="str">
        <f>IF(DATOS!$B$40="","",DATOS!$B$40)</f>
        <v>OSCCO ATAO, Antony</v>
      </c>
      <c r="D97" s="35"/>
      <c r="E97" s="36"/>
      <c r="F97" s="36"/>
      <c r="G97" s="36"/>
      <c r="H97" s="150" t="str">
        <f t="shared" si="12"/>
        <v/>
      </c>
      <c r="I97" s="28" t="str">
        <f t="shared" si="13"/>
        <v/>
      </c>
      <c r="J97" s="35"/>
      <c r="K97" s="36"/>
      <c r="L97" s="36"/>
      <c r="M97" s="36"/>
      <c r="N97" s="150" t="str">
        <f t="shared" si="14"/>
        <v/>
      </c>
      <c r="O97" s="28" t="str">
        <f t="shared" si="15"/>
        <v/>
      </c>
      <c r="P97" s="35"/>
      <c r="Q97" s="36"/>
      <c r="R97" s="36"/>
      <c r="S97" s="36"/>
      <c r="T97" s="150" t="str">
        <f t="shared" si="16"/>
        <v/>
      </c>
      <c r="U97" s="28" t="str">
        <f t="shared" si="17"/>
        <v/>
      </c>
      <c r="V97" s="35"/>
      <c r="W97" s="36"/>
      <c r="X97" s="36"/>
      <c r="Y97" s="36"/>
      <c r="Z97" s="150" t="str">
        <f t="shared" si="18"/>
        <v/>
      </c>
      <c r="AA97" s="28" t="str">
        <f t="shared" si="19"/>
        <v/>
      </c>
      <c r="AB97" s="37" t="str">
        <f t="shared" si="20"/>
        <v/>
      </c>
      <c r="AC97" s="38" t="str">
        <f t="shared" si="21"/>
        <v/>
      </c>
      <c r="AD97" s="38" t="str">
        <f t="shared" si="22"/>
        <v/>
      </c>
      <c r="AE97" s="38" t="str">
        <f>IF($B97="","",IF(DATOS!$B$12="Trimestre","",IF(Z97="","",Z97)))</f>
        <v/>
      </c>
      <c r="AF97" s="150" t="str">
        <f ca="1">IF(B97="","",IF(DATOS!$W$14-TODAY()&gt;0,"",IF(ISERROR(ROUND(AVERAGE(AB97:AE97),0)),"",ROUND(AVERAGE(AB97:AE97),0))))</f>
        <v/>
      </c>
      <c r="AG97" s="31" t="str">
        <f t="shared" ca="1" si="23"/>
        <v/>
      </c>
    </row>
    <row r="98" spans="1:33" x14ac:dyDescent="0.25">
      <c r="A98" s="34">
        <v>25</v>
      </c>
      <c r="B98" s="60" t="str">
        <f>IF(DATOS!$B$41="","",DATOS!$B$41)</f>
        <v>PAREDES VELASQUE, Angel Andre</v>
      </c>
      <c r="D98" s="35"/>
      <c r="E98" s="36"/>
      <c r="F98" s="36"/>
      <c r="G98" s="36"/>
      <c r="H98" s="150" t="str">
        <f t="shared" si="12"/>
        <v/>
      </c>
      <c r="I98" s="28" t="str">
        <f t="shared" si="13"/>
        <v/>
      </c>
      <c r="J98" s="35"/>
      <c r="K98" s="36"/>
      <c r="L98" s="36"/>
      <c r="M98" s="36"/>
      <c r="N98" s="150" t="str">
        <f t="shared" si="14"/>
        <v/>
      </c>
      <c r="O98" s="28" t="str">
        <f t="shared" si="15"/>
        <v/>
      </c>
      <c r="P98" s="35"/>
      <c r="Q98" s="36"/>
      <c r="R98" s="36"/>
      <c r="S98" s="36"/>
      <c r="T98" s="150" t="str">
        <f t="shared" si="16"/>
        <v/>
      </c>
      <c r="U98" s="28" t="str">
        <f t="shared" si="17"/>
        <v/>
      </c>
      <c r="V98" s="35"/>
      <c r="W98" s="36"/>
      <c r="X98" s="36"/>
      <c r="Y98" s="36"/>
      <c r="Z98" s="150" t="str">
        <f t="shared" si="18"/>
        <v/>
      </c>
      <c r="AA98" s="28" t="str">
        <f t="shared" si="19"/>
        <v/>
      </c>
      <c r="AB98" s="37" t="str">
        <f t="shared" si="20"/>
        <v/>
      </c>
      <c r="AC98" s="38" t="str">
        <f t="shared" si="21"/>
        <v/>
      </c>
      <c r="AD98" s="38" t="str">
        <f t="shared" si="22"/>
        <v/>
      </c>
      <c r="AE98" s="38" t="str">
        <f>IF($B98="","",IF(DATOS!$B$12="Trimestre","",IF(Z98="","",Z98)))</f>
        <v/>
      </c>
      <c r="AF98" s="150" t="str">
        <f ca="1">IF(B98="","",IF(DATOS!$W$14-TODAY()&gt;0,"",IF(ISERROR(ROUND(AVERAGE(AB98:AE98),0)),"",ROUND(AVERAGE(AB98:AE98),0))))</f>
        <v/>
      </c>
      <c r="AG98" s="31" t="str">
        <f t="shared" ca="1" si="23"/>
        <v/>
      </c>
    </row>
    <row r="99" spans="1:33" x14ac:dyDescent="0.25">
      <c r="A99" s="34">
        <v>26</v>
      </c>
      <c r="B99" s="60" t="str">
        <f>IF(DATOS!$B$42="","",DATOS!$B$42)</f>
        <v>PAREDES YACO, Jhael Alejandro</v>
      </c>
      <c r="D99" s="35"/>
      <c r="E99" s="36"/>
      <c r="F99" s="36"/>
      <c r="G99" s="36"/>
      <c r="H99" s="150" t="str">
        <f t="shared" si="12"/>
        <v/>
      </c>
      <c r="I99" s="28" t="str">
        <f t="shared" si="13"/>
        <v/>
      </c>
      <c r="J99" s="35"/>
      <c r="K99" s="36"/>
      <c r="L99" s="36"/>
      <c r="M99" s="36"/>
      <c r="N99" s="150" t="str">
        <f t="shared" si="14"/>
        <v/>
      </c>
      <c r="O99" s="28" t="str">
        <f t="shared" si="15"/>
        <v/>
      </c>
      <c r="P99" s="35"/>
      <c r="Q99" s="36"/>
      <c r="R99" s="36"/>
      <c r="S99" s="36"/>
      <c r="T99" s="150" t="str">
        <f t="shared" si="16"/>
        <v/>
      </c>
      <c r="U99" s="28" t="str">
        <f t="shared" si="17"/>
        <v/>
      </c>
      <c r="V99" s="35"/>
      <c r="W99" s="36"/>
      <c r="X99" s="36"/>
      <c r="Y99" s="36"/>
      <c r="Z99" s="150" t="str">
        <f t="shared" si="18"/>
        <v/>
      </c>
      <c r="AA99" s="28" t="str">
        <f t="shared" si="19"/>
        <v/>
      </c>
      <c r="AB99" s="37" t="str">
        <f t="shared" si="20"/>
        <v/>
      </c>
      <c r="AC99" s="38" t="str">
        <f t="shared" si="21"/>
        <v/>
      </c>
      <c r="AD99" s="38" t="str">
        <f t="shared" si="22"/>
        <v/>
      </c>
      <c r="AE99" s="38" t="str">
        <f>IF($B99="","",IF(DATOS!$B$12="Trimestre","",IF(Z99="","",Z99)))</f>
        <v/>
      </c>
      <c r="AF99" s="150" t="str">
        <f ca="1">IF(B99="","",IF(DATOS!$W$14-TODAY()&gt;0,"",IF(ISERROR(ROUND(AVERAGE(AB99:AE99),0)),"",ROUND(AVERAGE(AB99:AE99),0))))</f>
        <v/>
      </c>
      <c r="AG99" s="31" t="str">
        <f t="shared" ca="1" si="23"/>
        <v/>
      </c>
    </row>
    <row r="100" spans="1:33" x14ac:dyDescent="0.25">
      <c r="A100" s="34">
        <v>27</v>
      </c>
      <c r="B100" s="60" t="str">
        <f>IF(DATOS!$B$43="","",DATOS!$B$43)</f>
        <v>PEDRAZA PORRAS, Milagros</v>
      </c>
      <c r="D100" s="35"/>
      <c r="E100" s="36"/>
      <c r="F100" s="36"/>
      <c r="G100" s="36"/>
      <c r="H100" s="150" t="str">
        <f t="shared" si="12"/>
        <v/>
      </c>
      <c r="I100" s="28" t="str">
        <f t="shared" si="13"/>
        <v/>
      </c>
      <c r="J100" s="35"/>
      <c r="K100" s="36"/>
      <c r="L100" s="36"/>
      <c r="M100" s="36"/>
      <c r="N100" s="150" t="str">
        <f t="shared" si="14"/>
        <v/>
      </c>
      <c r="O100" s="28" t="str">
        <f t="shared" si="15"/>
        <v/>
      </c>
      <c r="P100" s="35"/>
      <c r="Q100" s="36"/>
      <c r="R100" s="36"/>
      <c r="S100" s="36"/>
      <c r="T100" s="150" t="str">
        <f t="shared" si="16"/>
        <v/>
      </c>
      <c r="U100" s="28" t="str">
        <f t="shared" si="17"/>
        <v/>
      </c>
      <c r="V100" s="35"/>
      <c r="W100" s="36"/>
      <c r="X100" s="36"/>
      <c r="Y100" s="36"/>
      <c r="Z100" s="150" t="str">
        <f t="shared" si="18"/>
        <v/>
      </c>
      <c r="AA100" s="28" t="str">
        <f t="shared" si="19"/>
        <v/>
      </c>
      <c r="AB100" s="37" t="str">
        <f t="shared" si="20"/>
        <v/>
      </c>
      <c r="AC100" s="38" t="str">
        <f t="shared" si="21"/>
        <v/>
      </c>
      <c r="AD100" s="38" t="str">
        <f t="shared" si="22"/>
        <v/>
      </c>
      <c r="AE100" s="38" t="str">
        <f>IF($B100="","",IF(DATOS!$B$12="Trimestre","",IF(Z100="","",Z100)))</f>
        <v/>
      </c>
      <c r="AF100" s="150" t="str">
        <f ca="1">IF(B100="","",IF(DATOS!$W$14-TODAY()&gt;0,"",IF(ISERROR(ROUND(AVERAGE(AB100:AE100),0)),"",ROUND(AVERAGE(AB100:AE100),0))))</f>
        <v/>
      </c>
      <c r="AG100" s="31" t="str">
        <f t="shared" ca="1" si="23"/>
        <v/>
      </c>
    </row>
    <row r="101" spans="1:33" x14ac:dyDescent="0.25">
      <c r="A101" s="34">
        <v>28</v>
      </c>
      <c r="B101" s="60" t="str">
        <f>IF(DATOS!$B$44="","",DATOS!$B$44)</f>
        <v>RIVERA PACHECO, Milene Octalis</v>
      </c>
      <c r="D101" s="35"/>
      <c r="E101" s="36"/>
      <c r="F101" s="36"/>
      <c r="G101" s="36"/>
      <c r="H101" s="150" t="str">
        <f t="shared" si="12"/>
        <v/>
      </c>
      <c r="I101" s="28" t="str">
        <f t="shared" si="13"/>
        <v/>
      </c>
      <c r="J101" s="35"/>
      <c r="K101" s="36"/>
      <c r="L101" s="36"/>
      <c r="M101" s="36"/>
      <c r="N101" s="150" t="str">
        <f t="shared" si="14"/>
        <v/>
      </c>
      <c r="O101" s="28" t="str">
        <f t="shared" si="15"/>
        <v/>
      </c>
      <c r="P101" s="35"/>
      <c r="Q101" s="36"/>
      <c r="R101" s="36"/>
      <c r="S101" s="36"/>
      <c r="T101" s="150" t="str">
        <f t="shared" si="16"/>
        <v/>
      </c>
      <c r="U101" s="28" t="str">
        <f t="shared" si="17"/>
        <v/>
      </c>
      <c r="V101" s="35"/>
      <c r="W101" s="36"/>
      <c r="X101" s="36"/>
      <c r="Y101" s="36"/>
      <c r="Z101" s="150" t="str">
        <f t="shared" si="18"/>
        <v/>
      </c>
      <c r="AA101" s="28" t="str">
        <f t="shared" si="19"/>
        <v/>
      </c>
      <c r="AB101" s="37" t="str">
        <f t="shared" si="20"/>
        <v/>
      </c>
      <c r="AC101" s="38" t="str">
        <f t="shared" si="21"/>
        <v/>
      </c>
      <c r="AD101" s="38" t="str">
        <f t="shared" si="22"/>
        <v/>
      </c>
      <c r="AE101" s="38" t="str">
        <f>IF($B101="","",IF(DATOS!$B$12="Trimestre","",IF(Z101="","",Z101)))</f>
        <v/>
      </c>
      <c r="AF101" s="150" t="str">
        <f ca="1">IF(B101="","",IF(DATOS!$W$14-TODAY()&gt;0,"",IF(ISERROR(ROUND(AVERAGE(AB101:AE101),0)),"",ROUND(AVERAGE(AB101:AE101),0))))</f>
        <v/>
      </c>
      <c r="AG101" s="31" t="str">
        <f t="shared" ca="1" si="23"/>
        <v/>
      </c>
    </row>
    <row r="102" spans="1:33" x14ac:dyDescent="0.25">
      <c r="A102" s="34">
        <v>29</v>
      </c>
      <c r="B102" s="60" t="str">
        <f>IF(DATOS!$B$45="","",DATOS!$B$45)</f>
        <v>ROJAS CARRILLO, Jhon Marcelino</v>
      </c>
      <c r="D102" s="35"/>
      <c r="E102" s="36"/>
      <c r="F102" s="36"/>
      <c r="G102" s="36"/>
      <c r="H102" s="150" t="str">
        <f t="shared" si="12"/>
        <v/>
      </c>
      <c r="I102" s="28" t="str">
        <f t="shared" si="13"/>
        <v/>
      </c>
      <c r="J102" s="35"/>
      <c r="K102" s="36"/>
      <c r="L102" s="36"/>
      <c r="M102" s="36"/>
      <c r="N102" s="150" t="str">
        <f t="shared" si="14"/>
        <v/>
      </c>
      <c r="O102" s="28" t="str">
        <f t="shared" si="15"/>
        <v/>
      </c>
      <c r="P102" s="35"/>
      <c r="Q102" s="36"/>
      <c r="R102" s="36"/>
      <c r="S102" s="36"/>
      <c r="T102" s="150" t="str">
        <f t="shared" si="16"/>
        <v/>
      </c>
      <c r="U102" s="28" t="str">
        <f t="shared" si="17"/>
        <v/>
      </c>
      <c r="V102" s="35"/>
      <c r="W102" s="36"/>
      <c r="X102" s="36"/>
      <c r="Y102" s="36"/>
      <c r="Z102" s="150" t="str">
        <f t="shared" si="18"/>
        <v/>
      </c>
      <c r="AA102" s="28" t="str">
        <f t="shared" si="19"/>
        <v/>
      </c>
      <c r="AB102" s="37" t="str">
        <f t="shared" si="20"/>
        <v/>
      </c>
      <c r="AC102" s="38" t="str">
        <f t="shared" si="21"/>
        <v/>
      </c>
      <c r="AD102" s="38" t="str">
        <f t="shared" si="22"/>
        <v/>
      </c>
      <c r="AE102" s="38" t="str">
        <f>IF($B102="","",IF(DATOS!$B$12="Trimestre","",IF(Z102="","",Z102)))</f>
        <v/>
      </c>
      <c r="AF102" s="150" t="str">
        <f ca="1">IF(B102="","",IF(DATOS!$W$14-TODAY()&gt;0,"",IF(ISERROR(ROUND(AVERAGE(AB102:AE102),0)),"",ROUND(AVERAGE(AB102:AE102),0))))</f>
        <v/>
      </c>
      <c r="AG102" s="31" t="str">
        <f t="shared" ca="1" si="23"/>
        <v/>
      </c>
    </row>
    <row r="103" spans="1:33" x14ac:dyDescent="0.25">
      <c r="A103" s="34">
        <v>30</v>
      </c>
      <c r="B103" s="60" t="str">
        <f>IF(DATOS!$B$46="","",DATOS!$B$46)</f>
        <v>ROSALES PUMAPILLO, Harasely Milagros</v>
      </c>
      <c r="D103" s="35"/>
      <c r="E103" s="36"/>
      <c r="F103" s="36"/>
      <c r="G103" s="36"/>
      <c r="H103" s="150" t="str">
        <f t="shared" si="12"/>
        <v/>
      </c>
      <c r="I103" s="28" t="str">
        <f t="shared" si="13"/>
        <v/>
      </c>
      <c r="J103" s="35"/>
      <c r="K103" s="36"/>
      <c r="L103" s="36"/>
      <c r="M103" s="36"/>
      <c r="N103" s="150" t="str">
        <f t="shared" si="14"/>
        <v/>
      </c>
      <c r="O103" s="28" t="str">
        <f t="shared" si="15"/>
        <v/>
      </c>
      <c r="P103" s="35"/>
      <c r="Q103" s="36"/>
      <c r="R103" s="36"/>
      <c r="S103" s="36"/>
      <c r="T103" s="150" t="str">
        <f t="shared" si="16"/>
        <v/>
      </c>
      <c r="U103" s="28" t="str">
        <f t="shared" si="17"/>
        <v/>
      </c>
      <c r="V103" s="35"/>
      <c r="W103" s="36"/>
      <c r="X103" s="36"/>
      <c r="Y103" s="36"/>
      <c r="Z103" s="150" t="str">
        <f t="shared" si="18"/>
        <v/>
      </c>
      <c r="AA103" s="28" t="str">
        <f t="shared" si="19"/>
        <v/>
      </c>
      <c r="AB103" s="37" t="str">
        <f t="shared" si="20"/>
        <v/>
      </c>
      <c r="AC103" s="38" t="str">
        <f t="shared" si="21"/>
        <v/>
      </c>
      <c r="AD103" s="38" t="str">
        <f t="shared" si="22"/>
        <v/>
      </c>
      <c r="AE103" s="38" t="str">
        <f>IF($B103="","",IF(DATOS!$B$12="Trimestre","",IF(Z103="","",Z103)))</f>
        <v/>
      </c>
      <c r="AF103" s="150" t="str">
        <f ca="1">IF(B103="","",IF(DATOS!$W$14-TODAY()&gt;0,"",IF(ISERROR(ROUND(AVERAGE(AB103:AE103),0)),"",ROUND(AVERAGE(AB103:AE103),0))))</f>
        <v/>
      </c>
      <c r="AG103" s="31" t="str">
        <f t="shared" ca="1" si="23"/>
        <v/>
      </c>
    </row>
    <row r="104" spans="1:33" x14ac:dyDescent="0.25">
      <c r="A104" s="34">
        <v>31</v>
      </c>
      <c r="B104" s="60" t="str">
        <f>IF(DATOS!$B$47="","",DATOS!$B$47)</f>
        <v>TAIRO TAPIA, Erwin Amstron</v>
      </c>
      <c r="D104" s="35"/>
      <c r="E104" s="36"/>
      <c r="F104" s="36"/>
      <c r="G104" s="36"/>
      <c r="H104" s="150" t="str">
        <f t="shared" si="12"/>
        <v/>
      </c>
      <c r="I104" s="28" t="str">
        <f t="shared" si="13"/>
        <v/>
      </c>
      <c r="J104" s="35"/>
      <c r="K104" s="36"/>
      <c r="L104" s="36"/>
      <c r="M104" s="36"/>
      <c r="N104" s="150" t="str">
        <f t="shared" si="14"/>
        <v/>
      </c>
      <c r="O104" s="28" t="str">
        <f t="shared" si="15"/>
        <v/>
      </c>
      <c r="P104" s="35"/>
      <c r="Q104" s="36"/>
      <c r="R104" s="36"/>
      <c r="S104" s="36"/>
      <c r="T104" s="150" t="str">
        <f t="shared" si="16"/>
        <v/>
      </c>
      <c r="U104" s="28" t="str">
        <f t="shared" si="17"/>
        <v/>
      </c>
      <c r="V104" s="35"/>
      <c r="W104" s="36"/>
      <c r="X104" s="36"/>
      <c r="Y104" s="36"/>
      <c r="Z104" s="150" t="str">
        <f t="shared" si="18"/>
        <v/>
      </c>
      <c r="AA104" s="28" t="str">
        <f t="shared" si="19"/>
        <v/>
      </c>
      <c r="AB104" s="37" t="str">
        <f t="shared" si="20"/>
        <v/>
      </c>
      <c r="AC104" s="38" t="str">
        <f t="shared" si="21"/>
        <v/>
      </c>
      <c r="AD104" s="38" t="str">
        <f t="shared" si="22"/>
        <v/>
      </c>
      <c r="AE104" s="38" t="str">
        <f>IF($B104="","",IF(DATOS!$B$12="Trimestre","",IF(Z104="","",Z104)))</f>
        <v/>
      </c>
      <c r="AF104" s="150" t="str">
        <f ca="1">IF(B104="","",IF(DATOS!$W$14-TODAY()&gt;0,"",IF(ISERROR(ROUND(AVERAGE(AB104:AE104),0)),"",ROUND(AVERAGE(AB104:AE104),0))))</f>
        <v/>
      </c>
      <c r="AG104" s="31" t="str">
        <f t="shared" ca="1" si="23"/>
        <v/>
      </c>
    </row>
    <row r="105" spans="1:33" x14ac:dyDescent="0.25">
      <c r="A105" s="34">
        <v>32</v>
      </c>
      <c r="B105" s="60" t="str">
        <f>IF(DATOS!$B$48="","",DATOS!$B$48)</f>
        <v>VERA VIGURIA, Sebastian Adriano</v>
      </c>
      <c r="D105" s="35"/>
      <c r="E105" s="36"/>
      <c r="F105" s="36"/>
      <c r="G105" s="36"/>
      <c r="H105" s="150" t="str">
        <f t="shared" si="12"/>
        <v/>
      </c>
      <c r="I105" s="28" t="str">
        <f t="shared" si="13"/>
        <v/>
      </c>
      <c r="J105" s="35"/>
      <c r="K105" s="36"/>
      <c r="L105" s="36"/>
      <c r="M105" s="36"/>
      <c r="N105" s="150" t="str">
        <f t="shared" si="14"/>
        <v/>
      </c>
      <c r="O105" s="28" t="str">
        <f t="shared" si="15"/>
        <v/>
      </c>
      <c r="P105" s="35"/>
      <c r="Q105" s="36"/>
      <c r="R105" s="36"/>
      <c r="S105" s="36"/>
      <c r="T105" s="150" t="str">
        <f t="shared" si="16"/>
        <v/>
      </c>
      <c r="U105" s="28" t="str">
        <f t="shared" si="17"/>
        <v/>
      </c>
      <c r="V105" s="35"/>
      <c r="W105" s="36"/>
      <c r="X105" s="36"/>
      <c r="Y105" s="36"/>
      <c r="Z105" s="150" t="str">
        <f t="shared" si="18"/>
        <v/>
      </c>
      <c r="AA105" s="28" t="str">
        <f t="shared" si="19"/>
        <v/>
      </c>
      <c r="AB105" s="37" t="str">
        <f t="shared" si="20"/>
        <v/>
      </c>
      <c r="AC105" s="38" t="str">
        <f t="shared" si="21"/>
        <v/>
      </c>
      <c r="AD105" s="38" t="str">
        <f t="shared" si="22"/>
        <v/>
      </c>
      <c r="AE105" s="38" t="str">
        <f>IF($B105="","",IF(DATOS!$B$12="Trimestre","",IF(Z105="","",Z105)))</f>
        <v/>
      </c>
      <c r="AF105" s="150" t="str">
        <f ca="1">IF(B105="","",IF(DATOS!$W$14-TODAY()&gt;0,"",IF(ISERROR(ROUND(AVERAGE(AB105:AE105),0)),"",ROUND(AVERAGE(AB105:AE105),0))))</f>
        <v/>
      </c>
      <c r="AG105" s="31" t="str">
        <f t="shared" ca="1" si="23"/>
        <v/>
      </c>
    </row>
    <row r="106" spans="1:33" x14ac:dyDescent="0.25">
      <c r="A106" s="34">
        <v>33</v>
      </c>
      <c r="B106" s="60" t="str">
        <f>IF(DATOS!$B$49="","",DATOS!$B$49)</f>
        <v>ZUÑIGA CCORISAPRA, Milagros</v>
      </c>
      <c r="D106" s="35"/>
      <c r="E106" s="36"/>
      <c r="F106" s="36"/>
      <c r="G106" s="36"/>
      <c r="H106" s="150" t="str">
        <f t="shared" si="12"/>
        <v/>
      </c>
      <c r="I106" s="28" t="str">
        <f t="shared" si="13"/>
        <v/>
      </c>
      <c r="J106" s="35"/>
      <c r="K106" s="36"/>
      <c r="L106" s="36"/>
      <c r="M106" s="36"/>
      <c r="N106" s="150" t="str">
        <f t="shared" si="14"/>
        <v/>
      </c>
      <c r="O106" s="28" t="str">
        <f t="shared" si="15"/>
        <v/>
      </c>
      <c r="P106" s="35"/>
      <c r="Q106" s="36"/>
      <c r="R106" s="36"/>
      <c r="S106" s="36"/>
      <c r="T106" s="150" t="str">
        <f t="shared" si="16"/>
        <v/>
      </c>
      <c r="U106" s="28" t="str">
        <f t="shared" si="17"/>
        <v/>
      </c>
      <c r="V106" s="35"/>
      <c r="W106" s="36"/>
      <c r="X106" s="36"/>
      <c r="Y106" s="36"/>
      <c r="Z106" s="150" t="str">
        <f t="shared" si="18"/>
        <v/>
      </c>
      <c r="AA106" s="28" t="str">
        <f t="shared" si="19"/>
        <v/>
      </c>
      <c r="AB106" s="37" t="str">
        <f t="shared" si="20"/>
        <v/>
      </c>
      <c r="AC106" s="38" t="str">
        <f t="shared" si="21"/>
        <v/>
      </c>
      <c r="AD106" s="38" t="str">
        <f t="shared" si="22"/>
        <v/>
      </c>
      <c r="AE106" s="38" t="str">
        <f>IF($B106="","",IF(DATOS!$B$12="Trimestre","",IF(Z106="","",Z106)))</f>
        <v/>
      </c>
      <c r="AF106" s="150" t="str">
        <f ca="1">IF(B106="","",IF(DATOS!$W$14-TODAY()&gt;0,"",IF(ISERROR(ROUND(AVERAGE(AB106:AE106),0)),"",ROUND(AVERAGE(AB106:AE106),0))))</f>
        <v/>
      </c>
      <c r="AG106" s="31" t="str">
        <f t="shared" ca="1" si="23"/>
        <v/>
      </c>
    </row>
    <row r="107" spans="1:33" x14ac:dyDescent="0.25">
      <c r="A107" s="34">
        <v>34</v>
      </c>
      <c r="B107" s="60" t="str">
        <f>IF(DATOS!$B$50="","",DATOS!$B$50)</f>
        <v/>
      </c>
      <c r="D107" s="35"/>
      <c r="E107" s="36"/>
      <c r="F107" s="36"/>
      <c r="G107" s="36"/>
      <c r="H107" s="150" t="str">
        <f t="shared" si="12"/>
        <v/>
      </c>
      <c r="I107" s="28" t="str">
        <f t="shared" si="13"/>
        <v/>
      </c>
      <c r="J107" s="35"/>
      <c r="K107" s="36"/>
      <c r="L107" s="36"/>
      <c r="M107" s="36"/>
      <c r="N107" s="150" t="str">
        <f t="shared" si="14"/>
        <v/>
      </c>
      <c r="O107" s="28" t="str">
        <f t="shared" si="15"/>
        <v/>
      </c>
      <c r="P107" s="35"/>
      <c r="Q107" s="36"/>
      <c r="R107" s="36"/>
      <c r="S107" s="36"/>
      <c r="T107" s="150" t="str">
        <f t="shared" si="16"/>
        <v/>
      </c>
      <c r="U107" s="28" t="str">
        <f t="shared" si="17"/>
        <v/>
      </c>
      <c r="V107" s="35"/>
      <c r="W107" s="36"/>
      <c r="X107" s="36"/>
      <c r="Y107" s="36"/>
      <c r="Z107" s="150" t="str">
        <f t="shared" si="18"/>
        <v/>
      </c>
      <c r="AA107" s="28" t="str">
        <f t="shared" si="19"/>
        <v/>
      </c>
      <c r="AB107" s="37" t="str">
        <f t="shared" si="20"/>
        <v/>
      </c>
      <c r="AC107" s="38" t="str">
        <f t="shared" si="21"/>
        <v/>
      </c>
      <c r="AD107" s="38" t="str">
        <f t="shared" si="22"/>
        <v/>
      </c>
      <c r="AE107" s="38" t="str">
        <f>IF($B107="","",IF(DATOS!$B$12="Trimestre","",IF(Z107="","",Z107)))</f>
        <v/>
      </c>
      <c r="AF107" s="150" t="str">
        <f ca="1">IF(B107="","",IF(DATOS!$W$14-TODAY()&gt;0,"",IF(ISERROR(ROUND(AVERAGE(AB107:AE107),0)),"",ROUND(AVERAGE(AB107:AE107),0))))</f>
        <v/>
      </c>
      <c r="AG107" s="31" t="str">
        <f t="shared" ca="1" si="23"/>
        <v/>
      </c>
    </row>
    <row r="108" spans="1:33" x14ac:dyDescent="0.25">
      <c r="A108" s="34">
        <v>35</v>
      </c>
      <c r="B108" s="60" t="str">
        <f>IF(DATOS!$B$51="","",DATOS!$B$51)</f>
        <v/>
      </c>
      <c r="D108" s="35"/>
      <c r="E108" s="36"/>
      <c r="F108" s="36"/>
      <c r="G108" s="36"/>
      <c r="H108" s="150" t="str">
        <f t="shared" si="12"/>
        <v/>
      </c>
      <c r="I108" s="28" t="str">
        <f t="shared" si="13"/>
        <v/>
      </c>
      <c r="J108" s="35"/>
      <c r="K108" s="36"/>
      <c r="L108" s="36"/>
      <c r="M108" s="36"/>
      <c r="N108" s="150" t="str">
        <f t="shared" si="14"/>
        <v/>
      </c>
      <c r="O108" s="28" t="str">
        <f t="shared" si="15"/>
        <v/>
      </c>
      <c r="P108" s="35"/>
      <c r="Q108" s="36"/>
      <c r="R108" s="36"/>
      <c r="S108" s="36"/>
      <c r="T108" s="150" t="str">
        <f t="shared" si="16"/>
        <v/>
      </c>
      <c r="U108" s="28" t="str">
        <f t="shared" si="17"/>
        <v/>
      </c>
      <c r="V108" s="35"/>
      <c r="W108" s="36"/>
      <c r="X108" s="36"/>
      <c r="Y108" s="36"/>
      <c r="Z108" s="150" t="str">
        <f t="shared" si="18"/>
        <v/>
      </c>
      <c r="AA108" s="28" t="str">
        <f t="shared" si="19"/>
        <v/>
      </c>
      <c r="AB108" s="37" t="str">
        <f t="shared" si="20"/>
        <v/>
      </c>
      <c r="AC108" s="38" t="str">
        <f t="shared" si="21"/>
        <v/>
      </c>
      <c r="AD108" s="38" t="str">
        <f t="shared" si="22"/>
        <v/>
      </c>
      <c r="AE108" s="38" t="str">
        <f>IF($B108="","",IF(DATOS!$B$12="Trimestre","",IF(Z108="","",Z108)))</f>
        <v/>
      </c>
      <c r="AF108" s="150" t="str">
        <f ca="1">IF(B108="","",IF(DATOS!$W$14-TODAY()&gt;0,"",IF(ISERROR(ROUND(AVERAGE(AB108:AE108),0)),"",ROUND(AVERAGE(AB108:AE108),0))))</f>
        <v/>
      </c>
      <c r="AG108" s="31" t="str">
        <f t="shared" ca="1" si="23"/>
        <v/>
      </c>
    </row>
    <row r="109" spans="1:33" x14ac:dyDescent="0.25">
      <c r="A109" s="34">
        <v>36</v>
      </c>
      <c r="B109" s="60" t="str">
        <f>IF(DATOS!$B$52="","",DATOS!$B$52)</f>
        <v/>
      </c>
      <c r="D109" s="35"/>
      <c r="E109" s="36"/>
      <c r="F109" s="36"/>
      <c r="G109" s="36"/>
      <c r="H109" s="150" t="str">
        <f t="shared" si="12"/>
        <v/>
      </c>
      <c r="I109" s="28" t="str">
        <f t="shared" si="13"/>
        <v/>
      </c>
      <c r="J109" s="35"/>
      <c r="K109" s="36"/>
      <c r="L109" s="36"/>
      <c r="M109" s="36"/>
      <c r="N109" s="150" t="str">
        <f t="shared" si="14"/>
        <v/>
      </c>
      <c r="O109" s="28" t="str">
        <f t="shared" si="15"/>
        <v/>
      </c>
      <c r="P109" s="35"/>
      <c r="Q109" s="36"/>
      <c r="R109" s="36"/>
      <c r="S109" s="36"/>
      <c r="T109" s="150" t="str">
        <f t="shared" si="16"/>
        <v/>
      </c>
      <c r="U109" s="28" t="str">
        <f t="shared" si="17"/>
        <v/>
      </c>
      <c r="V109" s="35"/>
      <c r="W109" s="36"/>
      <c r="X109" s="36"/>
      <c r="Y109" s="36"/>
      <c r="Z109" s="150" t="str">
        <f t="shared" si="18"/>
        <v/>
      </c>
      <c r="AA109" s="28" t="str">
        <f t="shared" si="19"/>
        <v/>
      </c>
      <c r="AB109" s="37" t="str">
        <f t="shared" si="20"/>
        <v/>
      </c>
      <c r="AC109" s="38" t="str">
        <f t="shared" si="21"/>
        <v/>
      </c>
      <c r="AD109" s="38" t="str">
        <f t="shared" si="22"/>
        <v/>
      </c>
      <c r="AE109" s="38" t="str">
        <f>IF($B109="","",IF(DATOS!$B$12="Trimestre","",IF(Z109="","",Z109)))</f>
        <v/>
      </c>
      <c r="AF109" s="150" t="str">
        <f ca="1">IF(B109="","",IF(DATOS!$W$14-TODAY()&gt;0,"",IF(ISERROR(ROUND(AVERAGE(AB109:AE109),0)),"",ROUND(AVERAGE(AB109:AE109),0))))</f>
        <v/>
      </c>
      <c r="AG109" s="31" t="str">
        <f t="shared" ca="1" si="23"/>
        <v/>
      </c>
    </row>
    <row r="110" spans="1:33" x14ac:dyDescent="0.25">
      <c r="A110" s="34">
        <v>37</v>
      </c>
      <c r="B110" s="60" t="str">
        <f>IF(DATOS!$B$53="","",DATOS!$B$53)</f>
        <v/>
      </c>
      <c r="D110" s="35"/>
      <c r="E110" s="36"/>
      <c r="F110" s="36"/>
      <c r="G110" s="36"/>
      <c r="H110" s="150" t="str">
        <f t="shared" si="12"/>
        <v/>
      </c>
      <c r="I110" s="28" t="str">
        <f t="shared" si="13"/>
        <v/>
      </c>
      <c r="J110" s="35"/>
      <c r="K110" s="36"/>
      <c r="L110" s="36"/>
      <c r="M110" s="36"/>
      <c r="N110" s="150" t="str">
        <f t="shared" si="14"/>
        <v/>
      </c>
      <c r="O110" s="28" t="str">
        <f t="shared" si="15"/>
        <v/>
      </c>
      <c r="P110" s="35"/>
      <c r="Q110" s="36"/>
      <c r="R110" s="36"/>
      <c r="S110" s="36"/>
      <c r="T110" s="150" t="str">
        <f t="shared" si="16"/>
        <v/>
      </c>
      <c r="U110" s="28" t="str">
        <f t="shared" si="17"/>
        <v/>
      </c>
      <c r="V110" s="35"/>
      <c r="W110" s="36"/>
      <c r="X110" s="36"/>
      <c r="Y110" s="36"/>
      <c r="Z110" s="150" t="str">
        <f t="shared" si="18"/>
        <v/>
      </c>
      <c r="AA110" s="28" t="str">
        <f t="shared" si="19"/>
        <v/>
      </c>
      <c r="AB110" s="37" t="str">
        <f t="shared" si="20"/>
        <v/>
      </c>
      <c r="AC110" s="38" t="str">
        <f t="shared" si="21"/>
        <v/>
      </c>
      <c r="AD110" s="38" t="str">
        <f t="shared" si="22"/>
        <v/>
      </c>
      <c r="AE110" s="38" t="str">
        <f>IF($B110="","",IF(DATOS!$B$12="Trimestre","",IF(Z110="","",Z110)))</f>
        <v/>
      </c>
      <c r="AF110" s="150" t="str">
        <f ca="1">IF(B110="","",IF(DATOS!$W$14-TODAY()&gt;0,"",IF(ISERROR(ROUND(AVERAGE(AB110:AE110),0)),"",ROUND(AVERAGE(AB110:AE110),0))))</f>
        <v/>
      </c>
      <c r="AG110" s="31" t="str">
        <f t="shared" ca="1" si="23"/>
        <v/>
      </c>
    </row>
    <row r="111" spans="1:33" x14ac:dyDescent="0.25">
      <c r="A111" s="34">
        <v>38</v>
      </c>
      <c r="B111" s="60" t="str">
        <f>IF(DATOS!$B$54="","",DATOS!$B$54)</f>
        <v/>
      </c>
      <c r="D111" s="35"/>
      <c r="E111" s="36"/>
      <c r="F111" s="36"/>
      <c r="G111" s="36"/>
      <c r="H111" s="150" t="str">
        <f t="shared" si="12"/>
        <v/>
      </c>
      <c r="I111" s="28" t="str">
        <f t="shared" si="13"/>
        <v/>
      </c>
      <c r="J111" s="35"/>
      <c r="K111" s="36"/>
      <c r="L111" s="36"/>
      <c r="M111" s="36"/>
      <c r="N111" s="150" t="str">
        <f t="shared" si="14"/>
        <v/>
      </c>
      <c r="O111" s="28" t="str">
        <f t="shared" si="15"/>
        <v/>
      </c>
      <c r="P111" s="35"/>
      <c r="Q111" s="36"/>
      <c r="R111" s="36"/>
      <c r="S111" s="36"/>
      <c r="T111" s="150" t="str">
        <f t="shared" si="16"/>
        <v/>
      </c>
      <c r="U111" s="28" t="str">
        <f t="shared" si="17"/>
        <v/>
      </c>
      <c r="V111" s="35"/>
      <c r="W111" s="36"/>
      <c r="X111" s="36"/>
      <c r="Y111" s="36"/>
      <c r="Z111" s="150" t="str">
        <f t="shared" si="18"/>
        <v/>
      </c>
      <c r="AA111" s="28" t="str">
        <f t="shared" si="19"/>
        <v/>
      </c>
      <c r="AB111" s="37" t="str">
        <f t="shared" si="20"/>
        <v/>
      </c>
      <c r="AC111" s="38" t="str">
        <f t="shared" si="21"/>
        <v/>
      </c>
      <c r="AD111" s="38" t="str">
        <f t="shared" si="22"/>
        <v/>
      </c>
      <c r="AE111" s="38" t="str">
        <f>IF($B111="","",IF(DATOS!$B$12="Trimestre","",IF(Z111="","",Z111)))</f>
        <v/>
      </c>
      <c r="AF111" s="150" t="str">
        <f ca="1">IF(B111="","",IF(DATOS!$W$14-TODAY()&gt;0,"",IF(ISERROR(ROUND(AVERAGE(AB111:AE111),0)),"",ROUND(AVERAGE(AB111:AE111),0))))</f>
        <v/>
      </c>
      <c r="AG111" s="31" t="str">
        <f t="shared" ca="1" si="23"/>
        <v/>
      </c>
    </row>
    <row r="112" spans="1:33" x14ac:dyDescent="0.25">
      <c r="A112" s="34">
        <v>39</v>
      </c>
      <c r="B112" s="60" t="str">
        <f>IF(DATOS!$B$55="","",DATOS!$B$55)</f>
        <v/>
      </c>
      <c r="D112" s="35"/>
      <c r="E112" s="36"/>
      <c r="F112" s="36"/>
      <c r="G112" s="36"/>
      <c r="H112" s="150" t="str">
        <f t="shared" si="12"/>
        <v/>
      </c>
      <c r="I112" s="28" t="str">
        <f t="shared" si="13"/>
        <v/>
      </c>
      <c r="J112" s="35"/>
      <c r="K112" s="36"/>
      <c r="L112" s="36"/>
      <c r="M112" s="36"/>
      <c r="N112" s="150" t="str">
        <f t="shared" si="14"/>
        <v/>
      </c>
      <c r="O112" s="28" t="str">
        <f t="shared" si="15"/>
        <v/>
      </c>
      <c r="P112" s="35"/>
      <c r="Q112" s="36"/>
      <c r="R112" s="36"/>
      <c r="S112" s="36"/>
      <c r="T112" s="150" t="str">
        <f t="shared" si="16"/>
        <v/>
      </c>
      <c r="U112" s="28" t="str">
        <f t="shared" si="17"/>
        <v/>
      </c>
      <c r="V112" s="35"/>
      <c r="W112" s="36"/>
      <c r="X112" s="36"/>
      <c r="Y112" s="36"/>
      <c r="Z112" s="150" t="str">
        <f t="shared" si="18"/>
        <v/>
      </c>
      <c r="AA112" s="28" t="str">
        <f t="shared" si="19"/>
        <v/>
      </c>
      <c r="AB112" s="37" t="str">
        <f t="shared" si="20"/>
        <v/>
      </c>
      <c r="AC112" s="38" t="str">
        <f t="shared" si="21"/>
        <v/>
      </c>
      <c r="AD112" s="38" t="str">
        <f t="shared" si="22"/>
        <v/>
      </c>
      <c r="AE112" s="38" t="str">
        <f>IF($B112="","",IF(DATOS!$B$12="Trimestre","",IF(Z112="","",Z112)))</f>
        <v/>
      </c>
      <c r="AF112" s="150" t="str">
        <f ca="1">IF(B112="","",IF(DATOS!$W$14-TODAY()&gt;0,"",IF(ISERROR(ROUND(AVERAGE(AB112:AE112),0)),"",ROUND(AVERAGE(AB112:AE112),0))))</f>
        <v/>
      </c>
      <c r="AG112" s="31" t="str">
        <f t="shared" ca="1" si="23"/>
        <v/>
      </c>
    </row>
    <row r="113" spans="1:33" x14ac:dyDescent="0.25">
      <c r="A113" s="34">
        <v>40</v>
      </c>
      <c r="B113" s="60" t="str">
        <f>IF(DATOS!$B$56="","",DATOS!$B$56)</f>
        <v/>
      </c>
      <c r="D113" s="35"/>
      <c r="E113" s="36"/>
      <c r="F113" s="36"/>
      <c r="G113" s="36"/>
      <c r="H113" s="150" t="str">
        <f t="shared" si="12"/>
        <v/>
      </c>
      <c r="I113" s="28" t="str">
        <f t="shared" si="13"/>
        <v/>
      </c>
      <c r="J113" s="35"/>
      <c r="K113" s="36"/>
      <c r="L113" s="36"/>
      <c r="M113" s="36"/>
      <c r="N113" s="150" t="str">
        <f t="shared" si="14"/>
        <v/>
      </c>
      <c r="O113" s="28" t="str">
        <f t="shared" si="15"/>
        <v/>
      </c>
      <c r="P113" s="35"/>
      <c r="Q113" s="36"/>
      <c r="R113" s="36"/>
      <c r="S113" s="36"/>
      <c r="T113" s="150" t="str">
        <f t="shared" si="16"/>
        <v/>
      </c>
      <c r="U113" s="28" t="str">
        <f t="shared" si="17"/>
        <v/>
      </c>
      <c r="V113" s="35"/>
      <c r="W113" s="36"/>
      <c r="X113" s="36"/>
      <c r="Y113" s="36"/>
      <c r="Z113" s="150" t="str">
        <f t="shared" si="18"/>
        <v/>
      </c>
      <c r="AA113" s="28" t="str">
        <f t="shared" si="19"/>
        <v/>
      </c>
      <c r="AB113" s="37" t="str">
        <f t="shared" si="20"/>
        <v/>
      </c>
      <c r="AC113" s="38" t="str">
        <f t="shared" si="21"/>
        <v/>
      </c>
      <c r="AD113" s="38" t="str">
        <f t="shared" si="22"/>
        <v/>
      </c>
      <c r="AE113" s="38" t="str">
        <f>IF($B113="","",IF(DATOS!$B$12="Trimestre","",IF(Z113="","",Z113)))</f>
        <v/>
      </c>
      <c r="AF113" s="150" t="str">
        <f ca="1">IF(B113="","",IF(DATOS!$W$14-TODAY()&gt;0,"",IF(ISERROR(ROUND(AVERAGE(AB113:AE113),0)),"",ROUND(AVERAGE(AB113:AE113),0))))</f>
        <v/>
      </c>
      <c r="AG113" s="31" t="str">
        <f t="shared" ca="1" si="23"/>
        <v/>
      </c>
    </row>
    <row r="114" spans="1:33" x14ac:dyDescent="0.25">
      <c r="A114" s="34">
        <v>41</v>
      </c>
      <c r="B114" s="60" t="str">
        <f>IF(DATOS!$B$57="","",DATOS!$B$57)</f>
        <v/>
      </c>
      <c r="D114" s="35"/>
      <c r="E114" s="36"/>
      <c r="F114" s="36"/>
      <c r="G114" s="36"/>
      <c r="H114" s="150" t="str">
        <f t="shared" si="12"/>
        <v/>
      </c>
      <c r="I114" s="28" t="str">
        <f t="shared" si="13"/>
        <v/>
      </c>
      <c r="J114" s="35"/>
      <c r="K114" s="36"/>
      <c r="L114" s="36"/>
      <c r="M114" s="36"/>
      <c r="N114" s="150" t="str">
        <f t="shared" si="14"/>
        <v/>
      </c>
      <c r="O114" s="28" t="str">
        <f t="shared" si="15"/>
        <v/>
      </c>
      <c r="P114" s="35"/>
      <c r="Q114" s="36"/>
      <c r="R114" s="36"/>
      <c r="S114" s="36"/>
      <c r="T114" s="150" t="str">
        <f t="shared" si="16"/>
        <v/>
      </c>
      <c r="U114" s="28" t="str">
        <f t="shared" si="17"/>
        <v/>
      </c>
      <c r="V114" s="35"/>
      <c r="W114" s="36"/>
      <c r="X114" s="36"/>
      <c r="Y114" s="36"/>
      <c r="Z114" s="150" t="str">
        <f t="shared" si="18"/>
        <v/>
      </c>
      <c r="AA114" s="28" t="str">
        <f t="shared" si="19"/>
        <v/>
      </c>
      <c r="AB114" s="37" t="str">
        <f t="shared" si="20"/>
        <v/>
      </c>
      <c r="AC114" s="38" t="str">
        <f t="shared" si="21"/>
        <v/>
      </c>
      <c r="AD114" s="38" t="str">
        <f t="shared" si="22"/>
        <v/>
      </c>
      <c r="AE114" s="38" t="str">
        <f>IF($B114="","",IF(DATOS!$B$12="Trimestre","",IF(Z114="","",Z114)))</f>
        <v/>
      </c>
      <c r="AF114" s="150" t="str">
        <f ca="1">IF(B114="","",IF(DATOS!$W$14-TODAY()&gt;0,"",IF(ISERROR(ROUND(AVERAGE(AB114:AE114),0)),"",ROUND(AVERAGE(AB114:AE114),0))))</f>
        <v/>
      </c>
      <c r="AG114" s="31" t="str">
        <f t="shared" ca="1" si="23"/>
        <v/>
      </c>
    </row>
    <row r="115" spans="1:33" x14ac:dyDescent="0.25">
      <c r="A115" s="34">
        <v>42</v>
      </c>
      <c r="B115" s="60" t="str">
        <f>IF(DATOS!$B$58="","",DATOS!$B$58)</f>
        <v/>
      </c>
      <c r="D115" s="35"/>
      <c r="E115" s="36"/>
      <c r="F115" s="36"/>
      <c r="G115" s="36"/>
      <c r="H115" s="150" t="str">
        <f t="shared" si="12"/>
        <v/>
      </c>
      <c r="I115" s="28" t="str">
        <f t="shared" si="13"/>
        <v/>
      </c>
      <c r="J115" s="35"/>
      <c r="K115" s="36"/>
      <c r="L115" s="36"/>
      <c r="M115" s="36"/>
      <c r="N115" s="150" t="str">
        <f t="shared" si="14"/>
        <v/>
      </c>
      <c r="O115" s="28" t="str">
        <f t="shared" si="15"/>
        <v/>
      </c>
      <c r="P115" s="35"/>
      <c r="Q115" s="36"/>
      <c r="R115" s="36"/>
      <c r="S115" s="36"/>
      <c r="T115" s="150" t="str">
        <f t="shared" si="16"/>
        <v/>
      </c>
      <c r="U115" s="28" t="str">
        <f t="shared" si="17"/>
        <v/>
      </c>
      <c r="V115" s="35"/>
      <c r="W115" s="36"/>
      <c r="X115" s="36"/>
      <c r="Y115" s="36"/>
      <c r="Z115" s="150" t="str">
        <f t="shared" si="18"/>
        <v/>
      </c>
      <c r="AA115" s="28" t="str">
        <f t="shared" si="19"/>
        <v/>
      </c>
      <c r="AB115" s="37" t="str">
        <f t="shared" si="20"/>
        <v/>
      </c>
      <c r="AC115" s="38" t="str">
        <f t="shared" si="21"/>
        <v/>
      </c>
      <c r="AD115" s="38" t="str">
        <f t="shared" si="22"/>
        <v/>
      </c>
      <c r="AE115" s="38" t="str">
        <f>IF($B115="","",IF(DATOS!$B$12="Trimestre","",IF(Z115="","",Z115)))</f>
        <v/>
      </c>
      <c r="AF115" s="150" t="str">
        <f ca="1">IF(B115="","",IF(DATOS!$W$14-TODAY()&gt;0,"",IF(ISERROR(ROUND(AVERAGE(AB115:AE115),0)),"",ROUND(AVERAGE(AB115:AE115),0))))</f>
        <v/>
      </c>
      <c r="AG115" s="31" t="str">
        <f t="shared" ca="1" si="23"/>
        <v/>
      </c>
    </row>
    <row r="116" spans="1:33" x14ac:dyDescent="0.25">
      <c r="A116" s="34">
        <v>43</v>
      </c>
      <c r="B116" s="60" t="str">
        <f>IF(DATOS!$B$59="","",DATOS!$B$59)</f>
        <v/>
      </c>
      <c r="D116" s="35"/>
      <c r="E116" s="36"/>
      <c r="F116" s="36"/>
      <c r="G116" s="36"/>
      <c r="H116" s="150" t="str">
        <f t="shared" si="12"/>
        <v/>
      </c>
      <c r="I116" s="28" t="str">
        <f t="shared" si="13"/>
        <v/>
      </c>
      <c r="J116" s="35"/>
      <c r="K116" s="36"/>
      <c r="L116" s="36"/>
      <c r="M116" s="36"/>
      <c r="N116" s="150" t="str">
        <f t="shared" si="14"/>
        <v/>
      </c>
      <c r="O116" s="28" t="str">
        <f t="shared" si="15"/>
        <v/>
      </c>
      <c r="P116" s="35"/>
      <c r="Q116" s="36"/>
      <c r="R116" s="36"/>
      <c r="S116" s="36"/>
      <c r="T116" s="150" t="str">
        <f t="shared" si="16"/>
        <v/>
      </c>
      <c r="U116" s="28" t="str">
        <f t="shared" si="17"/>
        <v/>
      </c>
      <c r="V116" s="35"/>
      <c r="W116" s="36"/>
      <c r="X116" s="36"/>
      <c r="Y116" s="36"/>
      <c r="Z116" s="150" t="str">
        <f t="shared" si="18"/>
        <v/>
      </c>
      <c r="AA116" s="28" t="str">
        <f t="shared" si="19"/>
        <v/>
      </c>
      <c r="AB116" s="37" t="str">
        <f t="shared" si="20"/>
        <v/>
      </c>
      <c r="AC116" s="38" t="str">
        <f t="shared" si="21"/>
        <v/>
      </c>
      <c r="AD116" s="38" t="str">
        <f t="shared" si="22"/>
        <v/>
      </c>
      <c r="AE116" s="38" t="str">
        <f>IF($B116="","",IF(DATOS!$B$12="Trimestre","",IF(Z116="","",Z116)))</f>
        <v/>
      </c>
      <c r="AF116" s="150" t="str">
        <f ca="1">IF(B116="","",IF(DATOS!$W$14-TODAY()&gt;0,"",IF(ISERROR(ROUND(AVERAGE(AB116:AE116),0)),"",ROUND(AVERAGE(AB116:AE116),0))))</f>
        <v/>
      </c>
      <c r="AG116" s="31" t="str">
        <f t="shared" ca="1" si="23"/>
        <v/>
      </c>
    </row>
    <row r="117" spans="1:33" x14ac:dyDescent="0.25">
      <c r="A117" s="34">
        <v>44</v>
      </c>
      <c r="B117" s="60" t="str">
        <f>IF(DATOS!$B$60="","",DATOS!$B$60)</f>
        <v/>
      </c>
      <c r="D117" s="35"/>
      <c r="E117" s="36"/>
      <c r="F117" s="36"/>
      <c r="G117" s="36"/>
      <c r="H117" s="150" t="str">
        <f t="shared" si="12"/>
        <v/>
      </c>
      <c r="I117" s="28" t="str">
        <f t="shared" si="13"/>
        <v/>
      </c>
      <c r="J117" s="35"/>
      <c r="K117" s="36"/>
      <c r="L117" s="36"/>
      <c r="M117" s="36"/>
      <c r="N117" s="150" t="str">
        <f t="shared" si="14"/>
        <v/>
      </c>
      <c r="O117" s="28" t="str">
        <f t="shared" si="15"/>
        <v/>
      </c>
      <c r="P117" s="35"/>
      <c r="Q117" s="36"/>
      <c r="R117" s="36"/>
      <c r="S117" s="36"/>
      <c r="T117" s="150" t="str">
        <f t="shared" si="16"/>
        <v/>
      </c>
      <c r="U117" s="28" t="str">
        <f t="shared" si="17"/>
        <v/>
      </c>
      <c r="V117" s="35"/>
      <c r="W117" s="36"/>
      <c r="X117" s="36"/>
      <c r="Y117" s="36"/>
      <c r="Z117" s="150" t="str">
        <f t="shared" si="18"/>
        <v/>
      </c>
      <c r="AA117" s="28" t="str">
        <f t="shared" si="19"/>
        <v/>
      </c>
      <c r="AB117" s="37" t="str">
        <f t="shared" si="20"/>
        <v/>
      </c>
      <c r="AC117" s="38" t="str">
        <f t="shared" si="21"/>
        <v/>
      </c>
      <c r="AD117" s="38" t="str">
        <f t="shared" si="22"/>
        <v/>
      </c>
      <c r="AE117" s="38" t="str">
        <f>IF($B117="","",IF(DATOS!$B$12="Trimestre","",IF(Z117="","",Z117)))</f>
        <v/>
      </c>
      <c r="AF117" s="150" t="str">
        <f ca="1">IF(B117="","",IF(DATOS!$W$14-TODAY()&gt;0,"",IF(ISERROR(ROUND(AVERAGE(AB117:AE117),0)),"",ROUND(AVERAGE(AB117:AE117),0))))</f>
        <v/>
      </c>
      <c r="AG117" s="31" t="str">
        <f t="shared" ca="1" si="23"/>
        <v/>
      </c>
    </row>
    <row r="118" spans="1:33" ht="15.75" thickBot="1" x14ac:dyDescent="0.3">
      <c r="A118" s="40">
        <v>45</v>
      </c>
      <c r="B118" s="61" t="str">
        <f>IF(DATOS!$B$61="","",DATOS!$B$61)</f>
        <v/>
      </c>
      <c r="D118" s="41"/>
      <c r="E118" s="42"/>
      <c r="F118" s="42"/>
      <c r="G118" s="42"/>
      <c r="H118" s="151" t="str">
        <f t="shared" si="12"/>
        <v/>
      </c>
      <c r="I118" s="28" t="str">
        <f t="shared" si="13"/>
        <v/>
      </c>
      <c r="J118" s="41"/>
      <c r="K118" s="42"/>
      <c r="L118" s="42"/>
      <c r="M118" s="42"/>
      <c r="N118" s="151" t="str">
        <f t="shared" si="14"/>
        <v/>
      </c>
      <c r="O118" s="28" t="str">
        <f t="shared" si="15"/>
        <v/>
      </c>
      <c r="P118" s="41"/>
      <c r="Q118" s="42"/>
      <c r="R118" s="42"/>
      <c r="S118" s="42"/>
      <c r="T118" s="151" t="str">
        <f t="shared" si="16"/>
        <v/>
      </c>
      <c r="U118" s="28" t="str">
        <f t="shared" si="17"/>
        <v/>
      </c>
      <c r="V118" s="41"/>
      <c r="W118" s="42"/>
      <c r="X118" s="42"/>
      <c r="Y118" s="42"/>
      <c r="Z118" s="151" t="str">
        <f t="shared" si="18"/>
        <v/>
      </c>
      <c r="AA118" s="28" t="str">
        <f t="shared" si="19"/>
        <v/>
      </c>
      <c r="AB118" s="43" t="str">
        <f t="shared" si="20"/>
        <v/>
      </c>
      <c r="AC118" s="44" t="str">
        <f t="shared" si="21"/>
        <v/>
      </c>
      <c r="AD118" s="44" t="str">
        <f t="shared" si="22"/>
        <v/>
      </c>
      <c r="AE118" s="44" t="str">
        <f>IF($B118="","",IF(DATOS!$B$12="Trimestre","",IF(Z118="","",Z118)))</f>
        <v/>
      </c>
      <c r="AF118" s="151" t="str">
        <f ca="1">IF(B118="","",IF(DATOS!$W$14-TODAY()&gt;0,"",IF(ISERROR(ROUND(AVERAGE(AB118:AE118),0)),"",ROUND(AVERAGE(AB118:AE118),0))))</f>
        <v/>
      </c>
      <c r="AG118" s="31" t="str">
        <f t="shared" ca="1" si="23"/>
        <v/>
      </c>
    </row>
    <row r="119" spans="1:33" ht="3.75" customHeight="1" thickTop="1" thickBot="1" x14ac:dyDescent="0.3"/>
    <row r="120" spans="1:33" ht="15.75" thickTop="1" x14ac:dyDescent="0.25">
      <c r="B120" s="262" t="str">
        <f>"Nivel de logro del Área de "&amp;B70</f>
        <v>Nivel de logro del Área de Comunicación</v>
      </c>
      <c r="D120" s="249" t="s">
        <v>216</v>
      </c>
      <c r="E120" s="250"/>
      <c r="F120" s="250"/>
      <c r="G120" s="250"/>
      <c r="H120" s="251"/>
      <c r="J120" s="249" t="s">
        <v>147</v>
      </c>
      <c r="K120" s="250"/>
      <c r="L120" s="250"/>
      <c r="M120" s="250"/>
      <c r="N120" s="251"/>
      <c r="P120" s="249" t="s">
        <v>148</v>
      </c>
      <c r="Q120" s="250"/>
      <c r="R120" s="250"/>
      <c r="S120" s="250"/>
      <c r="T120" s="251"/>
      <c r="V120" s="249" t="s">
        <v>149</v>
      </c>
      <c r="W120" s="250"/>
      <c r="X120" s="250"/>
      <c r="Y120" s="250"/>
      <c r="Z120" s="251"/>
      <c r="AB120" s="264" t="s">
        <v>130</v>
      </c>
      <c r="AC120" s="265"/>
      <c r="AD120" s="265"/>
      <c r="AE120" s="265"/>
      <c r="AF120" s="266"/>
    </row>
    <row r="121" spans="1:33" ht="15.75" thickBot="1" x14ac:dyDescent="0.3">
      <c r="B121" s="263"/>
      <c r="D121" s="228" t="s">
        <v>123</v>
      </c>
      <c r="E121" s="229"/>
      <c r="F121" s="229" t="s">
        <v>124</v>
      </c>
      <c r="G121" s="229"/>
      <c r="H121" s="230"/>
      <c r="J121" s="228" t="s">
        <v>123</v>
      </c>
      <c r="K121" s="229"/>
      <c r="L121" s="229" t="s">
        <v>124</v>
      </c>
      <c r="M121" s="229"/>
      <c r="N121" s="230"/>
      <c r="P121" s="228" t="s">
        <v>123</v>
      </c>
      <c r="Q121" s="229"/>
      <c r="R121" s="229" t="s">
        <v>124</v>
      </c>
      <c r="S121" s="229"/>
      <c r="T121" s="230"/>
      <c r="V121" s="228" t="s">
        <v>123</v>
      </c>
      <c r="W121" s="229"/>
      <c r="X121" s="229" t="s">
        <v>124</v>
      </c>
      <c r="Y121" s="229"/>
      <c r="Z121" s="230"/>
      <c r="AB121" s="235" t="s">
        <v>123</v>
      </c>
      <c r="AC121" s="236"/>
      <c r="AD121" s="236" t="s">
        <v>124</v>
      </c>
      <c r="AE121" s="236"/>
      <c r="AF121" s="237"/>
    </row>
    <row r="122" spans="1:33" ht="15.75" thickTop="1" x14ac:dyDescent="0.25">
      <c r="B122" s="45" t="s">
        <v>129</v>
      </c>
      <c r="D122" s="220" t="str">
        <f>IF(COUNTBLANK(I74:I118)=45,"",COUNTIF(I74:I118,4))</f>
        <v/>
      </c>
      <c r="E122" s="221"/>
      <c r="F122" s="222" t="str">
        <f>IF(ISERROR(D122/SUM(D122:E125)),"",D122/SUM(D122:E125))</f>
        <v/>
      </c>
      <c r="G122" s="222"/>
      <c r="H122" s="223"/>
      <c r="J122" s="220" t="str">
        <f>IF(COUNTBLANK(O74:O118)=45,"",COUNTIF(O74:O118,4))</f>
        <v/>
      </c>
      <c r="K122" s="221"/>
      <c r="L122" s="222" t="str">
        <f>IF(ISERROR(J122/SUM(J122:K125)),"",J122/SUM(J122:K125))</f>
        <v/>
      </c>
      <c r="M122" s="222"/>
      <c r="N122" s="223"/>
      <c r="P122" s="220" t="str">
        <f>IF(COUNTBLANK(U74:U118)=45,"",COUNTIF(U74:U118,4))</f>
        <v/>
      </c>
      <c r="Q122" s="221"/>
      <c r="R122" s="222" t="str">
        <f>IF(ISERROR(P122/SUM(P122:Q125)),"",P122/SUM(P122:Q125))</f>
        <v/>
      </c>
      <c r="S122" s="222"/>
      <c r="T122" s="223"/>
      <c r="V122" s="220" t="str">
        <f>IF(COUNTBLANK(AA74:AA118)=45,"",COUNTIF(AA74:AA118,4))</f>
        <v/>
      </c>
      <c r="W122" s="221"/>
      <c r="X122" s="222" t="str">
        <f>IF(ISERROR(V122/SUM(V122:W125)),"",V122/SUM(V122:W125))</f>
        <v/>
      </c>
      <c r="Y122" s="222"/>
      <c r="Z122" s="223"/>
      <c r="AB122" s="220" t="str">
        <f ca="1">IF(COUNTBLANK(AG74:AG118)=45,"",COUNTIF(AG74:AG118,4))</f>
        <v/>
      </c>
      <c r="AC122" s="221"/>
      <c r="AD122" s="222" t="str">
        <f ca="1">IF(ISERROR(AB122/SUM(AB122:AC125)),"",AB122/SUM(AB122:AC125))</f>
        <v/>
      </c>
      <c r="AE122" s="222"/>
      <c r="AF122" s="223"/>
    </row>
    <row r="123" spans="1:33" x14ac:dyDescent="0.25">
      <c r="B123" s="45" t="s">
        <v>125</v>
      </c>
      <c r="D123" s="224" t="str">
        <f>IF(COUNTBLANK(I74:I118)=45,"",COUNTIF(I74:I118,3))</f>
        <v/>
      </c>
      <c r="E123" s="225"/>
      <c r="F123" s="226" t="str">
        <f>IF(ISERROR(D123/SUM(D122:E125)),"",D123/SUM(D122:E125))</f>
        <v/>
      </c>
      <c r="G123" s="226"/>
      <c r="H123" s="227"/>
      <c r="J123" s="224" t="str">
        <f>IF(COUNTBLANK(O74:O118)=45,"",COUNTIF(O74:O118,3))</f>
        <v/>
      </c>
      <c r="K123" s="225"/>
      <c r="L123" s="226" t="str">
        <f>IF(ISERROR(J123/SUM(J122:K125)),"",J123/SUM(J122:K125))</f>
        <v/>
      </c>
      <c r="M123" s="226"/>
      <c r="N123" s="227"/>
      <c r="P123" s="224" t="str">
        <f>IF(COUNTBLANK(U74:U118)=45,"",COUNTIF(U74:U118,3))</f>
        <v/>
      </c>
      <c r="Q123" s="225"/>
      <c r="R123" s="226" t="str">
        <f>IF(ISERROR(P123/SUM(P122:Q125)),"",P123/SUM(P122:Q125))</f>
        <v/>
      </c>
      <c r="S123" s="226"/>
      <c r="T123" s="227"/>
      <c r="V123" s="224" t="str">
        <f>IF(COUNTBLANK(AA74:AA118)=45,"",COUNTIF(AA74:AA118,3))</f>
        <v/>
      </c>
      <c r="W123" s="225"/>
      <c r="X123" s="226" t="str">
        <f>IF(ISERROR(V123/SUM(V122:W125)),"",V123/SUM(V122:W125))</f>
        <v/>
      </c>
      <c r="Y123" s="226"/>
      <c r="Z123" s="227"/>
      <c r="AB123" s="224" t="str">
        <f ca="1">IF(COUNTBLANK(AG74:AG118)=45,"",COUNTIF(AG74:AG118,3))</f>
        <v/>
      </c>
      <c r="AC123" s="225"/>
      <c r="AD123" s="226" t="str">
        <f ca="1">IF(ISERROR(AB123/SUM(AB122:AC125)),"",AB123/SUM(AB122:AC125))</f>
        <v/>
      </c>
      <c r="AE123" s="226"/>
      <c r="AF123" s="227"/>
    </row>
    <row r="124" spans="1:33" x14ac:dyDescent="0.25">
      <c r="B124" s="45" t="s">
        <v>126</v>
      </c>
      <c r="D124" s="224" t="str">
        <f>IF(COUNTBLANK(I74:I118)=45,"",COUNTIF(I74:I118,2))</f>
        <v/>
      </c>
      <c r="E124" s="225"/>
      <c r="F124" s="226" t="str">
        <f>IF(ISERROR(D124/SUM(D122:E125)),"",D124/SUM(D122:E125))</f>
        <v/>
      </c>
      <c r="G124" s="226"/>
      <c r="H124" s="227"/>
      <c r="J124" s="224" t="str">
        <f>IF(COUNTBLANK(O74:O118)=45,"",COUNTIF(O74:O118,2))</f>
        <v/>
      </c>
      <c r="K124" s="225"/>
      <c r="L124" s="226" t="str">
        <f>IF(ISERROR(J124/SUM(J122:K125)),"",J124/SUM(J122:K125))</f>
        <v/>
      </c>
      <c r="M124" s="226"/>
      <c r="N124" s="227"/>
      <c r="P124" s="224" t="str">
        <f>IF(COUNTBLANK(U74:U118)=45,"",COUNTIF(U74:U118,2))</f>
        <v/>
      </c>
      <c r="Q124" s="225"/>
      <c r="R124" s="226" t="str">
        <f>IF(ISERROR(P124/SUM(P122:Q125)),"",P124/SUM(P122:Q125))</f>
        <v/>
      </c>
      <c r="S124" s="226"/>
      <c r="T124" s="227"/>
      <c r="V124" s="224" t="str">
        <f>IF(COUNTBLANK(AA74:AA118)=45,"",COUNTIF(AA74:AA118,2))</f>
        <v/>
      </c>
      <c r="W124" s="225"/>
      <c r="X124" s="226" t="str">
        <f>IF(ISERROR(V124/SUM(V122:W125)),"",V124/SUM(V122:W125))</f>
        <v/>
      </c>
      <c r="Y124" s="226"/>
      <c r="Z124" s="227"/>
      <c r="AB124" s="224" t="str">
        <f ca="1">IF(COUNTBLANK(AG74:AG118)=45,"",COUNTIF(AG74:AG118,2))</f>
        <v/>
      </c>
      <c r="AC124" s="225"/>
      <c r="AD124" s="226" t="str">
        <f ca="1">IF(ISERROR(AB124/SUM(AB122:AC125)),"",AB124/SUM(AB122:AC125))</f>
        <v/>
      </c>
      <c r="AE124" s="226"/>
      <c r="AF124" s="227"/>
    </row>
    <row r="125" spans="1:33" ht="15.75" thickBot="1" x14ac:dyDescent="0.3">
      <c r="B125" s="45" t="s">
        <v>127</v>
      </c>
      <c r="D125" s="213" t="str">
        <f>IF(COUNTBLANK(I74:I118)=45,"",COUNTIF(I74:I118,1))</f>
        <v/>
      </c>
      <c r="E125" s="214"/>
      <c r="F125" s="215" t="str">
        <f>IF(ISERROR(D125/SUM(D122:E125)),"",D125/SUM(D122:E125))</f>
        <v/>
      </c>
      <c r="G125" s="215"/>
      <c r="H125" s="216"/>
      <c r="J125" s="213" t="str">
        <f>IF(COUNTBLANK(O74:O118)=45,"",COUNTIF(O74:O118,1))</f>
        <v/>
      </c>
      <c r="K125" s="214"/>
      <c r="L125" s="215" t="str">
        <f>IF(ISERROR(J125/SUM(J122:K125)),"",J125/SUM(J122:K125))</f>
        <v/>
      </c>
      <c r="M125" s="215"/>
      <c r="N125" s="216"/>
      <c r="P125" s="213" t="str">
        <f>IF(COUNTBLANK(U74:U118)=45,"",COUNTIF(U74:U118,1))</f>
        <v/>
      </c>
      <c r="Q125" s="214"/>
      <c r="R125" s="215" t="str">
        <f>IF(ISERROR(P125/SUM(P122:Q125)),"",P125/SUM(P122:Q125))</f>
        <v/>
      </c>
      <c r="S125" s="215"/>
      <c r="T125" s="216"/>
      <c r="V125" s="213" t="str">
        <f>IF(COUNTBLANK(AA74:AA118)=45,"",COUNTIF(AA74:AA118,1))</f>
        <v/>
      </c>
      <c r="W125" s="214"/>
      <c r="X125" s="215" t="str">
        <f>IF(ISERROR(V125/SUM(V122:W125)),"",V125/SUM(V122:W125))</f>
        <v/>
      </c>
      <c r="Y125" s="215"/>
      <c r="Z125" s="216"/>
      <c r="AB125" s="213" t="str">
        <f ca="1">IF(COUNTBLANK(AG74:AG118)=45,"",COUNTIF(AG74:AG118,1))</f>
        <v/>
      </c>
      <c r="AC125" s="214"/>
      <c r="AD125" s="215" t="str">
        <f ca="1">IF(ISERROR(AB125/SUM(AB122:AC125)),"",AB125/SUM(AB122:AC125))</f>
        <v/>
      </c>
      <c r="AE125" s="215"/>
      <c r="AF125" s="216"/>
    </row>
    <row r="126" spans="1:33" ht="6" customHeight="1" thickTop="1" thickBot="1" x14ac:dyDescent="0.3">
      <c r="B126" s="46"/>
      <c r="D126" s="47"/>
      <c r="E126" s="48"/>
      <c r="F126" s="48"/>
      <c r="G126" s="48"/>
    </row>
    <row r="127" spans="1:33" ht="16.5" thickTop="1" thickBot="1" x14ac:dyDescent="0.3">
      <c r="B127" s="49" t="s">
        <v>133</v>
      </c>
      <c r="D127" s="217" t="s">
        <v>123</v>
      </c>
      <c r="E127" s="218"/>
      <c r="F127" s="218" t="s">
        <v>124</v>
      </c>
      <c r="G127" s="218"/>
      <c r="H127" s="219"/>
      <c r="K127" s="231" t="s">
        <v>134</v>
      </c>
      <c r="L127" s="231"/>
      <c r="M127" s="231"/>
      <c r="N127" s="231"/>
      <c r="O127" s="231"/>
      <c r="P127" s="231"/>
      <c r="Q127" s="231"/>
      <c r="R127" s="231"/>
      <c r="S127" s="231"/>
      <c r="T127" s="232" t="str">
        <f ca="1">IF(COUNTBLANK(AF74:AF118)=45,"",MAX(AF74:AF118))</f>
        <v/>
      </c>
      <c r="U127" s="232"/>
      <c r="V127" s="232"/>
    </row>
    <row r="128" spans="1:33" ht="16.5" thickTop="1" thickBot="1" x14ac:dyDescent="0.3">
      <c r="B128" s="45" t="s">
        <v>132</v>
      </c>
      <c r="D128" s="220">
        <f>IF(COUNTBLANK(B74:B118)=45,"",45-COUNTBLANK(B74:B118))</f>
        <v>33</v>
      </c>
      <c r="E128" s="221"/>
      <c r="F128" s="222">
        <f>IF(ISERROR(D128/D128),"",D128/D128)</f>
        <v>1</v>
      </c>
      <c r="G128" s="222"/>
      <c r="H128" s="223"/>
      <c r="K128" s="233" t="s">
        <v>135</v>
      </c>
      <c r="L128" s="233"/>
      <c r="M128" s="233"/>
      <c r="N128" s="233"/>
      <c r="O128" s="233"/>
      <c r="P128" s="233"/>
      <c r="Q128" s="233"/>
      <c r="R128" s="233"/>
      <c r="S128" s="233"/>
      <c r="T128" s="246" t="str">
        <f ca="1">IF(COUNTBLANK(AF74:AF118)=45,"",ROUND(AVERAGE(AF74:AF118),2))</f>
        <v/>
      </c>
      <c r="U128" s="247"/>
      <c r="V128" s="248"/>
    </row>
    <row r="129" spans="1:41" x14ac:dyDescent="0.25">
      <c r="B129" s="45" t="s">
        <v>121</v>
      </c>
      <c r="D129" s="224" t="str">
        <f ca="1">IF(COUNTBLANK(AF74:AF118)=45,"",45-COUNTBLANK(AF74:AF118))</f>
        <v/>
      </c>
      <c r="E129" s="225"/>
      <c r="F129" s="226" t="str">
        <f ca="1">IF(ISERROR(D129/D128),"",D129/D128)</f>
        <v/>
      </c>
      <c r="G129" s="226"/>
      <c r="H129" s="227"/>
      <c r="K129" s="231" t="s">
        <v>136</v>
      </c>
      <c r="L129" s="231"/>
      <c r="M129" s="231"/>
      <c r="N129" s="231"/>
      <c r="O129" s="231"/>
      <c r="P129" s="231"/>
      <c r="Q129" s="231"/>
      <c r="R129" s="231"/>
      <c r="S129" s="231"/>
      <c r="T129" s="232" t="str">
        <f ca="1">IF(COUNTBLANK(AF74:AF118)=45,"",MIN(AF74:AF118))</f>
        <v/>
      </c>
      <c r="U129" s="232"/>
      <c r="V129" s="232"/>
    </row>
    <row r="130" spans="1:41" x14ac:dyDescent="0.25">
      <c r="B130" s="45" t="s">
        <v>128</v>
      </c>
      <c r="D130" s="224" t="str">
        <f ca="1">IF(COUNTBLANK(AF74:AF118)=45,"",D128-D129)</f>
        <v/>
      </c>
      <c r="E130" s="225"/>
      <c r="F130" s="226" t="str">
        <f ca="1">IF(ISERROR(D130/D128),"",D130/D128)</f>
        <v/>
      </c>
      <c r="G130" s="226"/>
      <c r="H130" s="227"/>
    </row>
    <row r="131" spans="1:41" x14ac:dyDescent="0.25">
      <c r="B131" s="45" t="s">
        <v>122</v>
      </c>
      <c r="D131" s="224" t="str">
        <f ca="1">IF(COUNTBLANK(AF74:AF118)=45,"",COUNTIF(AF74:AF118,"&gt;=11"))</f>
        <v/>
      </c>
      <c r="E131" s="225"/>
      <c r="F131" s="226" t="str">
        <f ca="1">IF(ISERROR(D131/D129),"",D131/D129)</f>
        <v/>
      </c>
      <c r="G131" s="226"/>
      <c r="H131" s="227"/>
    </row>
    <row r="132" spans="1:41" ht="15.75" thickBot="1" x14ac:dyDescent="0.3">
      <c r="B132" s="45" t="s">
        <v>131</v>
      </c>
      <c r="D132" s="213" t="str">
        <f ca="1">IF(COUNTBLANK(AF74:AF118)=45,"",COUNTIF(AF74:AF118,"&lt;11"))</f>
        <v/>
      </c>
      <c r="E132" s="214"/>
      <c r="F132" s="215" t="str">
        <f ca="1">IF(ISERROR(D132/D129),"",D132/D129)</f>
        <v/>
      </c>
      <c r="G132" s="215"/>
      <c r="H132" s="216"/>
    </row>
    <row r="133" spans="1:41" ht="15.75" thickTop="1" x14ac:dyDescent="0.25"/>
    <row r="135" spans="1:41" ht="18.75" x14ac:dyDescent="0.3">
      <c r="A135" s="234" t="str">
        <f>"CONSOLIDADO DE NOTAS - 2019 - "&amp;B137</f>
        <v>CONSOLIDADO DE NOTAS - 2019 - Inglés</v>
      </c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234"/>
      <c r="V135" s="234"/>
      <c r="W135" s="234"/>
      <c r="X135" s="234"/>
      <c r="Y135" s="234"/>
      <c r="Z135" s="234"/>
      <c r="AA135" s="234"/>
      <c r="AB135" s="234"/>
      <c r="AC135" s="234"/>
      <c r="AD135" s="234"/>
      <c r="AE135" s="234"/>
      <c r="AF135" s="234"/>
      <c r="AG135" s="234"/>
      <c r="AH135" s="234"/>
    </row>
    <row r="136" spans="1:41" ht="8.25" customHeight="1" x14ac:dyDescent="0.25">
      <c r="B136" s="15"/>
    </row>
    <row r="137" spans="1:41" ht="15.75" thickBot="1" x14ac:dyDescent="0.3">
      <c r="B137" s="16" t="s">
        <v>150</v>
      </c>
      <c r="AF137" s="17" t="str">
        <f>IF(AND(DATOS!$B$10="",DATOS!$B$11=""),"",DATOS!$B$10&amp;DATOS!$B$11)</f>
        <v/>
      </c>
    </row>
    <row r="138" spans="1:41" ht="15.75" customHeight="1" thickTop="1" x14ac:dyDescent="0.25">
      <c r="A138" s="238" t="s">
        <v>19</v>
      </c>
      <c r="B138" s="241" t="s">
        <v>18</v>
      </c>
      <c r="D138" s="238" t="s">
        <v>176</v>
      </c>
      <c r="E138" s="244"/>
      <c r="F138" s="244"/>
      <c r="G138" s="244"/>
      <c r="H138" s="259" t="s">
        <v>180</v>
      </c>
      <c r="I138" s="18"/>
      <c r="J138" s="238" t="s">
        <v>177</v>
      </c>
      <c r="K138" s="244"/>
      <c r="L138" s="244"/>
      <c r="M138" s="244"/>
      <c r="N138" s="259" t="s">
        <v>181</v>
      </c>
      <c r="O138" s="18"/>
      <c r="P138" s="238" t="s">
        <v>178</v>
      </c>
      <c r="Q138" s="244"/>
      <c r="R138" s="244"/>
      <c r="S138" s="244"/>
      <c r="T138" s="259" t="s">
        <v>182</v>
      </c>
      <c r="U138" s="18"/>
      <c r="V138" s="238" t="s">
        <v>179</v>
      </c>
      <c r="W138" s="244"/>
      <c r="X138" s="244"/>
      <c r="Y138" s="244"/>
      <c r="Z138" s="259" t="s">
        <v>183</v>
      </c>
      <c r="AA138" s="18"/>
      <c r="AB138" s="252" t="s">
        <v>61</v>
      </c>
      <c r="AC138" s="253"/>
      <c r="AD138" s="253"/>
      <c r="AE138" s="253"/>
      <c r="AF138" s="256" t="s">
        <v>62</v>
      </c>
    </row>
    <row r="139" spans="1:41" ht="16.5" customHeight="1" x14ac:dyDescent="0.25">
      <c r="A139" s="239"/>
      <c r="B139" s="242"/>
      <c r="D139" s="239"/>
      <c r="E139" s="245"/>
      <c r="F139" s="245"/>
      <c r="G139" s="245"/>
      <c r="H139" s="260"/>
      <c r="I139" s="19"/>
      <c r="J139" s="239"/>
      <c r="K139" s="245"/>
      <c r="L139" s="245"/>
      <c r="M139" s="245"/>
      <c r="N139" s="260"/>
      <c r="O139" s="19"/>
      <c r="P139" s="239"/>
      <c r="Q139" s="245"/>
      <c r="R139" s="245"/>
      <c r="S139" s="245"/>
      <c r="T139" s="260"/>
      <c r="U139" s="19"/>
      <c r="V139" s="239"/>
      <c r="W139" s="245"/>
      <c r="X139" s="245"/>
      <c r="Y139" s="245"/>
      <c r="Z139" s="260"/>
      <c r="AA139" s="19"/>
      <c r="AB139" s="254"/>
      <c r="AC139" s="255"/>
      <c r="AD139" s="255"/>
      <c r="AE139" s="255"/>
      <c r="AF139" s="257"/>
      <c r="AH139" s="20"/>
    </row>
    <row r="140" spans="1:41" ht="16.5" customHeight="1" thickBot="1" x14ac:dyDescent="0.3">
      <c r="A140" s="240"/>
      <c r="B140" s="243"/>
      <c r="D140" s="21" t="s">
        <v>20</v>
      </c>
      <c r="E140" s="22" t="s">
        <v>21</v>
      </c>
      <c r="F140" s="22" t="s">
        <v>22</v>
      </c>
      <c r="G140" s="22" t="s">
        <v>23</v>
      </c>
      <c r="H140" s="261"/>
      <c r="I140" s="19"/>
      <c r="J140" s="21" t="s">
        <v>20</v>
      </c>
      <c r="K140" s="22" t="s">
        <v>21</v>
      </c>
      <c r="L140" s="22" t="s">
        <v>22</v>
      </c>
      <c r="M140" s="22" t="s">
        <v>23</v>
      </c>
      <c r="N140" s="261"/>
      <c r="O140" s="19"/>
      <c r="P140" s="21" t="s">
        <v>20</v>
      </c>
      <c r="Q140" s="22" t="s">
        <v>21</v>
      </c>
      <c r="R140" s="22" t="s">
        <v>22</v>
      </c>
      <c r="S140" s="22" t="s">
        <v>23</v>
      </c>
      <c r="T140" s="261"/>
      <c r="U140" s="19"/>
      <c r="V140" s="21" t="s">
        <v>20</v>
      </c>
      <c r="W140" s="22" t="s">
        <v>21</v>
      </c>
      <c r="X140" s="22" t="s">
        <v>22</v>
      </c>
      <c r="Y140" s="22" t="s">
        <v>23</v>
      </c>
      <c r="Z140" s="261"/>
      <c r="AA140" s="19"/>
      <c r="AB140" s="21">
        <v>1</v>
      </c>
      <c r="AC140" s="22">
        <v>2</v>
      </c>
      <c r="AD140" s="22">
        <v>3</v>
      </c>
      <c r="AE140" s="22">
        <v>4</v>
      </c>
      <c r="AF140" s="258"/>
      <c r="AM140" s="23"/>
      <c r="AN140" s="24"/>
      <c r="AO140" s="24"/>
    </row>
    <row r="141" spans="1:41" ht="15.75" thickTop="1" x14ac:dyDescent="0.25">
      <c r="A141" s="25">
        <v>1</v>
      </c>
      <c r="B141" s="59" t="str">
        <f>IF(DATOS!$B$17="","",DATOS!$B$17)</f>
        <v>ABOLLANEDA RIVERA, Leomar</v>
      </c>
      <c r="D141" s="26"/>
      <c r="E141" s="27"/>
      <c r="F141" s="27"/>
      <c r="G141" s="27"/>
      <c r="H141" s="149" t="str">
        <f>IF($B141="","",IF(COUNTBLANK(D141:G141)=4,"",IF(MAX(D141:G141)&gt;20,"E",ROUND(AVERAGE(D141:G141),0))))</f>
        <v/>
      </c>
      <c r="I141" s="28" t="str">
        <f>IF(H141="","",IF(NOT(ISNUMBER(H141)),"",IF(H141&lt;=10,1,IF(H141&lt;=13,2,IF(H141&lt;=17,3,4)))))</f>
        <v/>
      </c>
      <c r="J141" s="26"/>
      <c r="K141" s="27"/>
      <c r="L141" s="27"/>
      <c r="M141" s="27"/>
      <c r="N141" s="149" t="str">
        <f>IF($B141="","",IF(COUNTBLANK(J141:M141)=4,"",IF(MAX(J141:M141)&gt;20,"E",ROUND(AVERAGE(J141:M141),0))))</f>
        <v/>
      </c>
      <c r="O141" s="28" t="str">
        <f>IF(N141="","",IF(NOT(ISNUMBER(N141)),"",IF(N141&lt;=10,1,IF(N141&lt;=13,2,IF(N141&lt;=17,3,4)))))</f>
        <v/>
      </c>
      <c r="P141" s="26"/>
      <c r="Q141" s="27"/>
      <c r="R141" s="27"/>
      <c r="S141" s="27"/>
      <c r="T141" s="149" t="str">
        <f>IF($B141="","",IF(COUNTBLANK(P141:S141)=4,"",IF(MAX(P141:S141)&gt;20,"E",ROUND(AVERAGE(P141:S141),0))))</f>
        <v/>
      </c>
      <c r="U141" s="28" t="str">
        <f>IF(T141="","",IF(NOT(ISNUMBER(T141)),"",IF(T141&lt;=10,1,IF(T141&lt;=13,2,IF(T141&lt;=17,3,4)))))</f>
        <v/>
      </c>
      <c r="V141" s="26"/>
      <c r="W141" s="27"/>
      <c r="X141" s="27"/>
      <c r="Y141" s="27"/>
      <c r="Z141" s="149" t="str">
        <f>IF($B141="","",IF(COUNTBLANK(V141:Y141)=4,"",IF(MAX(V141:Y141)&gt;20,"E",ROUND(AVERAGE(V141:Y141),0))))</f>
        <v/>
      </c>
      <c r="AA141" s="28" t="str">
        <f>IF(Z141="","",IF(NOT(ISNUMBER(Z141)),"",IF(Z141&lt;=10,1,IF(Z141&lt;=13,2,IF(Z141&lt;=17,3,4)))))</f>
        <v/>
      </c>
      <c r="AB141" s="29" t="str">
        <f>IF($B141="","",IF(H141="","",H141))</f>
        <v/>
      </c>
      <c r="AC141" s="30" t="str">
        <f>IF($B141="","",IF(N141="","",N141))</f>
        <v/>
      </c>
      <c r="AD141" s="30" t="str">
        <f>IF($B141="","",IF(T141="","",T141))</f>
        <v/>
      </c>
      <c r="AE141" s="30" t="str">
        <f>IF($B141="","",IF(DATOS!$B$12="Trimestre","",IF(Z141="","",Z141)))</f>
        <v/>
      </c>
      <c r="AF141" s="149" t="str">
        <f ca="1">IF(B141="","",IF(DATOS!$W$14-TODAY()&gt;0,"",IF(ISERROR(ROUND(AVERAGE(AB141:AE141),0)),"",ROUND(AVERAGE(AB141:AE141),0))))</f>
        <v/>
      </c>
      <c r="AG141" s="31" t="str">
        <f ca="1">IF(AF141="","",IF(NOT(ISNUMBER(AF141)),"",IF(AF141&lt;=10,1,IF(AF141&lt;=13,2,IF(AF141&lt;=17,3,4)))))</f>
        <v/>
      </c>
      <c r="AH141" s="24"/>
      <c r="AI141" s="24"/>
      <c r="AJ141" s="24"/>
      <c r="AK141" s="24"/>
      <c r="AL141" s="24"/>
      <c r="AM141" s="32"/>
      <c r="AN141" s="33"/>
      <c r="AO141" s="33"/>
    </row>
    <row r="142" spans="1:41" x14ac:dyDescent="0.25">
      <c r="A142" s="34">
        <v>2</v>
      </c>
      <c r="B142" s="60" t="str">
        <f>IF(DATOS!$B$18="","",DATOS!$B$18)</f>
        <v>ALCARRAZ PEREZ, Fransy Danai</v>
      </c>
      <c r="D142" s="35"/>
      <c r="E142" s="36"/>
      <c r="F142" s="36"/>
      <c r="G142" s="36"/>
      <c r="H142" s="150" t="str">
        <f t="shared" ref="H142:H185" si="24">IF($B142="","",IF(COUNTBLANK(D142:G142)=4,"",IF(MAX(D142:G142)&gt;20,"E",ROUND(AVERAGE(D142:G142),0))))</f>
        <v/>
      </c>
      <c r="I142" s="28" t="str">
        <f t="shared" ref="I142:I185" si="25">IF(H142="","",IF(NOT(ISNUMBER(H142)),"",IF(H142&lt;=10,1,IF(H142&lt;=13,2,IF(H142&lt;=17,3,4)))))</f>
        <v/>
      </c>
      <c r="J142" s="35"/>
      <c r="K142" s="36"/>
      <c r="L142" s="36"/>
      <c r="M142" s="36"/>
      <c r="N142" s="150" t="str">
        <f t="shared" ref="N142:N185" si="26">IF($B142="","",IF(COUNTBLANK(J142:M142)=4,"",IF(MAX(J142:M142)&gt;20,"E",ROUND(AVERAGE(J142:M142),0))))</f>
        <v/>
      </c>
      <c r="O142" s="28" t="str">
        <f t="shared" ref="O142:O185" si="27">IF(N142="","",IF(NOT(ISNUMBER(N142)),"",IF(N142&lt;=10,1,IF(N142&lt;=13,2,IF(N142&lt;=17,3,4)))))</f>
        <v/>
      </c>
      <c r="P142" s="35"/>
      <c r="Q142" s="36"/>
      <c r="R142" s="36"/>
      <c r="S142" s="36"/>
      <c r="T142" s="150" t="str">
        <f t="shared" ref="T142:T185" si="28">IF($B142="","",IF(COUNTBLANK(P142:S142)=4,"",IF(MAX(P142:S142)&gt;20,"E",ROUND(AVERAGE(P142:S142),0))))</f>
        <v/>
      </c>
      <c r="U142" s="28" t="str">
        <f t="shared" ref="U142:U185" si="29">IF(T142="","",IF(NOT(ISNUMBER(T142)),"",IF(T142&lt;=10,1,IF(T142&lt;=13,2,IF(T142&lt;=17,3,4)))))</f>
        <v/>
      </c>
      <c r="V142" s="35"/>
      <c r="W142" s="36"/>
      <c r="X142" s="36"/>
      <c r="Y142" s="36"/>
      <c r="Z142" s="150" t="str">
        <f t="shared" ref="Z142:Z185" si="30">IF($B142="","",IF(COUNTBLANK(V142:Y142)=4,"",IF(MAX(V142:Y142)&gt;20,"E",ROUND(AVERAGE(V142:Y142),0))))</f>
        <v/>
      </c>
      <c r="AA142" s="28" t="str">
        <f t="shared" ref="AA142:AA185" si="31">IF(Z142="","",IF(NOT(ISNUMBER(Z142)),"",IF(Z142&lt;=10,1,IF(Z142&lt;=13,2,IF(Z142&lt;=17,3,4)))))</f>
        <v/>
      </c>
      <c r="AB142" s="37" t="str">
        <f t="shared" ref="AB142:AB185" si="32">IF($B142="","",IF(H142="","",H142))</f>
        <v/>
      </c>
      <c r="AC142" s="38" t="str">
        <f t="shared" ref="AC142:AC185" si="33">IF($B142="","",IF(N142="","",N142))</f>
        <v/>
      </c>
      <c r="AD142" s="38" t="str">
        <f t="shared" ref="AD142:AD185" si="34">IF($B142="","",IF(T142="","",T142))</f>
        <v/>
      </c>
      <c r="AE142" s="38" t="str">
        <f>IF($B142="","",IF(DATOS!$B$12="Trimestre","",IF(Z142="","",Z142)))</f>
        <v/>
      </c>
      <c r="AF142" s="150" t="str">
        <f ca="1">IF(B142="","",IF(DATOS!$W$14-TODAY()&gt;0,"",IF(ISERROR(ROUND(AVERAGE(AB142:AE142),0)),"",ROUND(AVERAGE(AB142:AE142),0))))</f>
        <v/>
      </c>
      <c r="AG142" s="31" t="str">
        <f t="shared" ref="AG142:AG185" ca="1" si="35">IF(AF142="","",IF(NOT(ISNUMBER(AF142)),"",IF(AF142&lt;=10,1,IF(AF142&lt;=13,2,IF(AF142&lt;=17,3,4)))))</f>
        <v/>
      </c>
      <c r="AH142" s="24"/>
      <c r="AI142" s="24"/>
      <c r="AJ142" s="24"/>
      <c r="AK142" s="24"/>
      <c r="AL142" s="24"/>
      <c r="AM142" s="32"/>
      <c r="AN142" s="33"/>
      <c r="AO142" s="33"/>
    </row>
    <row r="143" spans="1:41" x14ac:dyDescent="0.25">
      <c r="A143" s="34">
        <v>3</v>
      </c>
      <c r="B143" s="60" t="str">
        <f>IF(DATOS!$B$19="","",DATOS!$B$19)</f>
        <v>ANDIA NAVARRO, Angie Claribel</v>
      </c>
      <c r="D143" s="35"/>
      <c r="E143" s="36"/>
      <c r="F143" s="36"/>
      <c r="G143" s="36"/>
      <c r="H143" s="150" t="str">
        <f t="shared" si="24"/>
        <v/>
      </c>
      <c r="I143" s="28" t="str">
        <f t="shared" si="25"/>
        <v/>
      </c>
      <c r="J143" s="35"/>
      <c r="K143" s="36"/>
      <c r="L143" s="36"/>
      <c r="M143" s="36"/>
      <c r="N143" s="150" t="str">
        <f t="shared" si="26"/>
        <v/>
      </c>
      <c r="O143" s="28" t="str">
        <f t="shared" si="27"/>
        <v/>
      </c>
      <c r="P143" s="35"/>
      <c r="Q143" s="36"/>
      <c r="R143" s="36"/>
      <c r="S143" s="36"/>
      <c r="T143" s="150" t="str">
        <f t="shared" si="28"/>
        <v/>
      </c>
      <c r="U143" s="28" t="str">
        <f t="shared" si="29"/>
        <v/>
      </c>
      <c r="V143" s="35"/>
      <c r="W143" s="36"/>
      <c r="X143" s="36"/>
      <c r="Y143" s="36"/>
      <c r="Z143" s="150" t="str">
        <f t="shared" si="30"/>
        <v/>
      </c>
      <c r="AA143" s="28" t="str">
        <f t="shared" si="31"/>
        <v/>
      </c>
      <c r="AB143" s="37" t="str">
        <f t="shared" si="32"/>
        <v/>
      </c>
      <c r="AC143" s="38" t="str">
        <f t="shared" si="33"/>
        <v/>
      </c>
      <c r="AD143" s="38" t="str">
        <f t="shared" si="34"/>
        <v/>
      </c>
      <c r="AE143" s="38" t="str">
        <f>IF($B143="","",IF(DATOS!$B$12="Trimestre","",IF(Z143="","",Z143)))</f>
        <v/>
      </c>
      <c r="AF143" s="150" t="str">
        <f ca="1">IF(B143="","",IF(DATOS!$W$14-TODAY()&gt;0,"",IF(ISERROR(ROUND(AVERAGE(AB143:AE143),0)),"",ROUND(AVERAGE(AB143:AE143),0))))</f>
        <v/>
      </c>
      <c r="AG143" s="31" t="str">
        <f t="shared" ca="1" si="35"/>
        <v/>
      </c>
      <c r="AH143" s="24"/>
      <c r="AI143" s="24"/>
      <c r="AJ143" s="24"/>
      <c r="AK143" s="24"/>
      <c r="AL143" s="24"/>
      <c r="AM143" s="32"/>
      <c r="AN143" s="33"/>
      <c r="AO143" s="33"/>
    </row>
    <row r="144" spans="1:41" x14ac:dyDescent="0.25">
      <c r="A144" s="34">
        <v>4</v>
      </c>
      <c r="B144" s="60" t="str">
        <f>IF(DATOS!$B$20="","",DATOS!$B$20)</f>
        <v>BENAVENTE DIAZ, Hipollytte Brandon</v>
      </c>
      <c r="D144" s="35"/>
      <c r="E144" s="36"/>
      <c r="F144" s="36"/>
      <c r="G144" s="36"/>
      <c r="H144" s="150" t="str">
        <f t="shared" si="24"/>
        <v/>
      </c>
      <c r="I144" s="28" t="str">
        <f t="shared" si="25"/>
        <v/>
      </c>
      <c r="J144" s="35"/>
      <c r="K144" s="36"/>
      <c r="L144" s="36"/>
      <c r="M144" s="36"/>
      <c r="N144" s="150" t="str">
        <f t="shared" si="26"/>
        <v/>
      </c>
      <c r="O144" s="28" t="str">
        <f t="shared" si="27"/>
        <v/>
      </c>
      <c r="P144" s="35"/>
      <c r="Q144" s="36"/>
      <c r="R144" s="36"/>
      <c r="S144" s="36"/>
      <c r="T144" s="150" t="str">
        <f t="shared" si="28"/>
        <v/>
      </c>
      <c r="U144" s="28" t="str">
        <f t="shared" si="29"/>
        <v/>
      </c>
      <c r="V144" s="35"/>
      <c r="W144" s="36"/>
      <c r="X144" s="36"/>
      <c r="Y144" s="36"/>
      <c r="Z144" s="150" t="str">
        <f t="shared" si="30"/>
        <v/>
      </c>
      <c r="AA144" s="28" t="str">
        <f t="shared" si="31"/>
        <v/>
      </c>
      <c r="AB144" s="37" t="str">
        <f t="shared" si="32"/>
        <v/>
      </c>
      <c r="AC144" s="38" t="str">
        <f t="shared" si="33"/>
        <v/>
      </c>
      <c r="AD144" s="38" t="str">
        <f t="shared" si="34"/>
        <v/>
      </c>
      <c r="AE144" s="38" t="str">
        <f>IF($B144="","",IF(DATOS!$B$12="Trimestre","",IF(Z144="","",Z144)))</f>
        <v/>
      </c>
      <c r="AF144" s="150" t="str">
        <f ca="1">IF(B144="","",IF(DATOS!$W$14-TODAY()&gt;0,"",IF(ISERROR(ROUND(AVERAGE(AB144:AE144),0)),"",ROUND(AVERAGE(AB144:AE144),0))))</f>
        <v/>
      </c>
      <c r="AG144" s="31" t="str">
        <f t="shared" ca="1" si="35"/>
        <v/>
      </c>
      <c r="AH144" s="24"/>
      <c r="AI144" s="24"/>
      <c r="AJ144" s="24"/>
      <c r="AK144" s="24"/>
      <c r="AL144" s="24"/>
      <c r="AM144" s="32"/>
      <c r="AN144" s="33"/>
      <c r="AO144" s="33"/>
    </row>
    <row r="145" spans="1:41" x14ac:dyDescent="0.25">
      <c r="A145" s="34">
        <v>5</v>
      </c>
      <c r="B145" s="60" t="str">
        <f>IF(DATOS!$B$21="","",DATOS!$B$21)</f>
        <v>BORDA ROMERO, Milagros</v>
      </c>
      <c r="D145" s="35"/>
      <c r="E145" s="36"/>
      <c r="F145" s="36"/>
      <c r="G145" s="36"/>
      <c r="H145" s="150" t="str">
        <f t="shared" si="24"/>
        <v/>
      </c>
      <c r="I145" s="28" t="str">
        <f t="shared" si="25"/>
        <v/>
      </c>
      <c r="J145" s="35"/>
      <c r="K145" s="36"/>
      <c r="L145" s="36"/>
      <c r="M145" s="36"/>
      <c r="N145" s="150" t="str">
        <f t="shared" si="26"/>
        <v/>
      </c>
      <c r="O145" s="28" t="str">
        <f t="shared" si="27"/>
        <v/>
      </c>
      <c r="P145" s="35"/>
      <c r="Q145" s="36"/>
      <c r="R145" s="36"/>
      <c r="S145" s="36"/>
      <c r="T145" s="150" t="str">
        <f t="shared" si="28"/>
        <v/>
      </c>
      <c r="U145" s="28" t="str">
        <f t="shared" si="29"/>
        <v/>
      </c>
      <c r="V145" s="35"/>
      <c r="W145" s="36"/>
      <c r="X145" s="36"/>
      <c r="Y145" s="36"/>
      <c r="Z145" s="150" t="str">
        <f t="shared" si="30"/>
        <v/>
      </c>
      <c r="AA145" s="28" t="str">
        <f t="shared" si="31"/>
        <v/>
      </c>
      <c r="AB145" s="37" t="str">
        <f t="shared" si="32"/>
        <v/>
      </c>
      <c r="AC145" s="38" t="str">
        <f t="shared" si="33"/>
        <v/>
      </c>
      <c r="AD145" s="38" t="str">
        <f t="shared" si="34"/>
        <v/>
      </c>
      <c r="AE145" s="38" t="str">
        <f>IF($B145="","",IF(DATOS!$B$12="Trimestre","",IF(Z145="","",Z145)))</f>
        <v/>
      </c>
      <c r="AF145" s="150" t="str">
        <f ca="1">IF(B145="","",IF(DATOS!$W$14-TODAY()&gt;0,"",IF(ISERROR(ROUND(AVERAGE(AB145:AE145),0)),"",ROUND(AVERAGE(AB145:AE145),0))))</f>
        <v/>
      </c>
      <c r="AG145" s="31" t="str">
        <f t="shared" ca="1" si="35"/>
        <v/>
      </c>
      <c r="AH145" s="24"/>
      <c r="AI145" s="24"/>
      <c r="AJ145" s="24"/>
      <c r="AK145" s="24"/>
      <c r="AL145" s="24"/>
      <c r="AM145" s="32"/>
      <c r="AN145" s="33"/>
      <c r="AO145" s="33"/>
    </row>
    <row r="146" spans="1:41" x14ac:dyDescent="0.25">
      <c r="A146" s="34">
        <v>6</v>
      </c>
      <c r="B146" s="60" t="str">
        <f>IF(DATOS!$B$22="","",DATOS!$B$22)</f>
        <v>CAÑARI CCORIMANYA, Yanell Ariana</v>
      </c>
      <c r="D146" s="35"/>
      <c r="E146" s="36"/>
      <c r="F146" s="36"/>
      <c r="G146" s="36"/>
      <c r="H146" s="150" t="str">
        <f t="shared" si="24"/>
        <v/>
      </c>
      <c r="I146" s="28" t="str">
        <f t="shared" si="25"/>
        <v/>
      </c>
      <c r="J146" s="35"/>
      <c r="K146" s="36"/>
      <c r="L146" s="36"/>
      <c r="M146" s="36"/>
      <c r="N146" s="150" t="str">
        <f t="shared" si="26"/>
        <v/>
      </c>
      <c r="O146" s="28" t="str">
        <f t="shared" si="27"/>
        <v/>
      </c>
      <c r="P146" s="35"/>
      <c r="Q146" s="36"/>
      <c r="R146" s="36"/>
      <c r="S146" s="36"/>
      <c r="T146" s="150" t="str">
        <f t="shared" si="28"/>
        <v/>
      </c>
      <c r="U146" s="28" t="str">
        <f t="shared" si="29"/>
        <v/>
      </c>
      <c r="V146" s="35"/>
      <c r="W146" s="36"/>
      <c r="X146" s="36"/>
      <c r="Y146" s="36"/>
      <c r="Z146" s="150" t="str">
        <f t="shared" si="30"/>
        <v/>
      </c>
      <c r="AA146" s="28" t="str">
        <f t="shared" si="31"/>
        <v/>
      </c>
      <c r="AB146" s="37" t="str">
        <f t="shared" si="32"/>
        <v/>
      </c>
      <c r="AC146" s="38" t="str">
        <f t="shared" si="33"/>
        <v/>
      </c>
      <c r="AD146" s="38" t="str">
        <f t="shared" si="34"/>
        <v/>
      </c>
      <c r="AE146" s="38" t="str">
        <f>IF($B146="","",IF(DATOS!$B$12="Trimestre","",IF(Z146="","",Z146)))</f>
        <v/>
      </c>
      <c r="AF146" s="150" t="str">
        <f ca="1">IF(B146="","",IF(DATOS!$W$14-TODAY()&gt;0,"",IF(ISERROR(ROUND(AVERAGE(AB146:AE146),0)),"",ROUND(AVERAGE(AB146:AE146),0))))</f>
        <v/>
      </c>
      <c r="AG146" s="31" t="str">
        <f t="shared" ca="1" si="35"/>
        <v/>
      </c>
    </row>
    <row r="147" spans="1:41" x14ac:dyDescent="0.25">
      <c r="A147" s="34">
        <v>7</v>
      </c>
      <c r="B147" s="60" t="str">
        <f>IF(DATOS!$B$23="","",DATOS!$B$23)</f>
        <v>CAÑARI HUAMAN, Illari Tuire</v>
      </c>
      <c r="D147" s="35"/>
      <c r="E147" s="36"/>
      <c r="F147" s="36"/>
      <c r="G147" s="36"/>
      <c r="H147" s="150" t="str">
        <f t="shared" si="24"/>
        <v/>
      </c>
      <c r="I147" s="28" t="str">
        <f t="shared" si="25"/>
        <v/>
      </c>
      <c r="J147" s="35"/>
      <c r="K147" s="36"/>
      <c r="L147" s="36"/>
      <c r="M147" s="36"/>
      <c r="N147" s="150" t="str">
        <f t="shared" si="26"/>
        <v/>
      </c>
      <c r="O147" s="28" t="str">
        <f t="shared" si="27"/>
        <v/>
      </c>
      <c r="P147" s="35"/>
      <c r="Q147" s="36"/>
      <c r="R147" s="36"/>
      <c r="S147" s="36"/>
      <c r="T147" s="150" t="str">
        <f t="shared" si="28"/>
        <v/>
      </c>
      <c r="U147" s="28" t="str">
        <f t="shared" si="29"/>
        <v/>
      </c>
      <c r="V147" s="35"/>
      <c r="W147" s="36"/>
      <c r="X147" s="36"/>
      <c r="Y147" s="36"/>
      <c r="Z147" s="150" t="str">
        <f t="shared" si="30"/>
        <v/>
      </c>
      <c r="AA147" s="28" t="str">
        <f t="shared" si="31"/>
        <v/>
      </c>
      <c r="AB147" s="37" t="str">
        <f t="shared" si="32"/>
        <v/>
      </c>
      <c r="AC147" s="38" t="str">
        <f t="shared" si="33"/>
        <v/>
      </c>
      <c r="AD147" s="38" t="str">
        <f t="shared" si="34"/>
        <v/>
      </c>
      <c r="AE147" s="38" t="str">
        <f>IF($B147="","",IF(DATOS!$B$12="Trimestre","",IF(Z147="","",Z147)))</f>
        <v/>
      </c>
      <c r="AF147" s="150" t="str">
        <f ca="1">IF(B147="","",IF(DATOS!$W$14-TODAY()&gt;0,"",IF(ISERROR(ROUND(AVERAGE(AB147:AE147),0)),"",ROUND(AVERAGE(AB147:AE147),0))))</f>
        <v/>
      </c>
      <c r="AG147" s="31" t="str">
        <f t="shared" ca="1" si="35"/>
        <v/>
      </c>
      <c r="AH147" s="20"/>
    </row>
    <row r="148" spans="1:41" x14ac:dyDescent="0.25">
      <c r="A148" s="34">
        <v>8</v>
      </c>
      <c r="B148" s="60" t="str">
        <f>IF(DATOS!$B$24="","",DATOS!$B$24)</f>
        <v>CARRASCO GUTIERREZ, Lukas Adriano</v>
      </c>
      <c r="D148" s="35"/>
      <c r="E148" s="36"/>
      <c r="F148" s="36"/>
      <c r="G148" s="36"/>
      <c r="H148" s="150" t="str">
        <f t="shared" si="24"/>
        <v/>
      </c>
      <c r="I148" s="28" t="str">
        <f t="shared" si="25"/>
        <v/>
      </c>
      <c r="J148" s="35"/>
      <c r="K148" s="36"/>
      <c r="L148" s="36"/>
      <c r="M148" s="36"/>
      <c r="N148" s="150" t="str">
        <f t="shared" si="26"/>
        <v/>
      </c>
      <c r="O148" s="28" t="str">
        <f t="shared" si="27"/>
        <v/>
      </c>
      <c r="P148" s="35"/>
      <c r="Q148" s="36"/>
      <c r="R148" s="36"/>
      <c r="S148" s="36"/>
      <c r="T148" s="150" t="str">
        <f t="shared" si="28"/>
        <v/>
      </c>
      <c r="U148" s="28" t="str">
        <f t="shared" si="29"/>
        <v/>
      </c>
      <c r="V148" s="35"/>
      <c r="W148" s="36"/>
      <c r="X148" s="36"/>
      <c r="Y148" s="36"/>
      <c r="Z148" s="150" t="str">
        <f t="shared" si="30"/>
        <v/>
      </c>
      <c r="AA148" s="28" t="str">
        <f t="shared" si="31"/>
        <v/>
      </c>
      <c r="AB148" s="37" t="str">
        <f t="shared" si="32"/>
        <v/>
      </c>
      <c r="AC148" s="38" t="str">
        <f t="shared" si="33"/>
        <v/>
      </c>
      <c r="AD148" s="38" t="str">
        <f t="shared" si="34"/>
        <v/>
      </c>
      <c r="AE148" s="38" t="str">
        <f>IF($B148="","",IF(DATOS!$B$12="Trimestre","",IF(Z148="","",Z148)))</f>
        <v/>
      </c>
      <c r="AF148" s="150" t="str">
        <f ca="1">IF(B148="","",IF(DATOS!$W$14-TODAY()&gt;0,"",IF(ISERROR(ROUND(AVERAGE(AB148:AE148),0)),"",ROUND(AVERAGE(AB148:AE148),0))))</f>
        <v/>
      </c>
      <c r="AG148" s="31" t="str">
        <f t="shared" ca="1" si="35"/>
        <v/>
      </c>
      <c r="AK148" s="23"/>
      <c r="AL148" s="24"/>
      <c r="AM148" s="24"/>
    </row>
    <row r="149" spans="1:41" x14ac:dyDescent="0.25">
      <c r="A149" s="34">
        <v>9</v>
      </c>
      <c r="B149" s="60" t="str">
        <f>IF(DATOS!$B$25="","",DATOS!$B$25)</f>
        <v>CCORISAPRA LOPEZ, Gabriel</v>
      </c>
      <c r="D149" s="35"/>
      <c r="E149" s="36"/>
      <c r="F149" s="36"/>
      <c r="G149" s="36"/>
      <c r="H149" s="150" t="str">
        <f t="shared" si="24"/>
        <v/>
      </c>
      <c r="I149" s="28" t="str">
        <f t="shared" si="25"/>
        <v/>
      </c>
      <c r="J149" s="35"/>
      <c r="K149" s="36"/>
      <c r="L149" s="36"/>
      <c r="M149" s="36"/>
      <c r="N149" s="150" t="str">
        <f t="shared" si="26"/>
        <v/>
      </c>
      <c r="O149" s="28" t="str">
        <f t="shared" si="27"/>
        <v/>
      </c>
      <c r="P149" s="35"/>
      <c r="Q149" s="36"/>
      <c r="R149" s="36"/>
      <c r="S149" s="36"/>
      <c r="T149" s="150" t="str">
        <f t="shared" si="28"/>
        <v/>
      </c>
      <c r="U149" s="28" t="str">
        <f t="shared" si="29"/>
        <v/>
      </c>
      <c r="V149" s="35"/>
      <c r="W149" s="36"/>
      <c r="X149" s="36"/>
      <c r="Y149" s="36"/>
      <c r="Z149" s="150" t="str">
        <f t="shared" si="30"/>
        <v/>
      </c>
      <c r="AA149" s="28" t="str">
        <f t="shared" si="31"/>
        <v/>
      </c>
      <c r="AB149" s="37" t="str">
        <f t="shared" si="32"/>
        <v/>
      </c>
      <c r="AC149" s="38" t="str">
        <f t="shared" si="33"/>
        <v/>
      </c>
      <c r="AD149" s="38" t="str">
        <f t="shared" si="34"/>
        <v/>
      </c>
      <c r="AE149" s="38" t="str">
        <f>IF($B149="","",IF(DATOS!$B$12="Trimestre","",IF(Z149="","",Z149)))</f>
        <v/>
      </c>
      <c r="AF149" s="150" t="str">
        <f ca="1">IF(B149="","",IF(DATOS!$W$14-TODAY()&gt;0,"",IF(ISERROR(ROUND(AVERAGE(AB149:AE149),0)),"",ROUND(AVERAGE(AB149:AE149),0))))</f>
        <v/>
      </c>
      <c r="AG149" s="31" t="str">
        <f t="shared" ca="1" si="35"/>
        <v/>
      </c>
      <c r="AH149" s="39"/>
      <c r="AI149" s="39"/>
      <c r="AJ149" s="39"/>
      <c r="AK149" s="32"/>
      <c r="AL149" s="33"/>
      <c r="AM149" s="33"/>
    </row>
    <row r="150" spans="1:41" x14ac:dyDescent="0.25">
      <c r="A150" s="34">
        <v>10</v>
      </c>
      <c r="B150" s="60" t="str">
        <f>IF(DATOS!$B$26="","",DATOS!$B$26)</f>
        <v>CHAMPI LIZARME, Eimi</v>
      </c>
      <c r="D150" s="35"/>
      <c r="E150" s="36"/>
      <c r="F150" s="36"/>
      <c r="G150" s="36"/>
      <c r="H150" s="150" t="str">
        <f t="shared" si="24"/>
        <v/>
      </c>
      <c r="I150" s="28" t="str">
        <f t="shared" si="25"/>
        <v/>
      </c>
      <c r="J150" s="35"/>
      <c r="K150" s="36"/>
      <c r="L150" s="36"/>
      <c r="M150" s="36"/>
      <c r="N150" s="150" t="str">
        <f t="shared" si="26"/>
        <v/>
      </c>
      <c r="O150" s="28" t="str">
        <f t="shared" si="27"/>
        <v/>
      </c>
      <c r="P150" s="35"/>
      <c r="Q150" s="36"/>
      <c r="R150" s="36"/>
      <c r="S150" s="36"/>
      <c r="T150" s="150" t="str">
        <f t="shared" si="28"/>
        <v/>
      </c>
      <c r="U150" s="28" t="str">
        <f t="shared" si="29"/>
        <v/>
      </c>
      <c r="V150" s="35"/>
      <c r="W150" s="36"/>
      <c r="X150" s="36"/>
      <c r="Y150" s="36"/>
      <c r="Z150" s="150" t="str">
        <f t="shared" si="30"/>
        <v/>
      </c>
      <c r="AA150" s="28" t="str">
        <f t="shared" si="31"/>
        <v/>
      </c>
      <c r="AB150" s="37" t="str">
        <f t="shared" si="32"/>
        <v/>
      </c>
      <c r="AC150" s="38" t="str">
        <f t="shared" si="33"/>
        <v/>
      </c>
      <c r="AD150" s="38" t="str">
        <f t="shared" si="34"/>
        <v/>
      </c>
      <c r="AE150" s="38" t="str">
        <f>IF($B150="","",IF(DATOS!$B$12="Trimestre","",IF(Z150="","",Z150)))</f>
        <v/>
      </c>
      <c r="AF150" s="150" t="str">
        <f ca="1">IF(B150="","",IF(DATOS!$W$14-TODAY()&gt;0,"",IF(ISERROR(ROUND(AVERAGE(AB150:AE150),0)),"",ROUND(AVERAGE(AB150:AE150),0))))</f>
        <v/>
      </c>
      <c r="AG150" s="31" t="str">
        <f t="shared" ca="1" si="35"/>
        <v/>
      </c>
      <c r="AH150" s="39"/>
      <c r="AI150" s="39"/>
      <c r="AJ150" s="39"/>
      <c r="AK150" s="32"/>
      <c r="AL150" s="33"/>
      <c r="AM150" s="33"/>
    </row>
    <row r="151" spans="1:41" x14ac:dyDescent="0.25">
      <c r="A151" s="34">
        <v>11</v>
      </c>
      <c r="B151" s="60" t="str">
        <f>IF(DATOS!$B$27="","",DATOS!$B$27)</f>
        <v>DEL POZO VILLANO, Victor Benito</v>
      </c>
      <c r="D151" s="35"/>
      <c r="E151" s="36"/>
      <c r="F151" s="36"/>
      <c r="G151" s="36"/>
      <c r="H151" s="150" t="str">
        <f t="shared" si="24"/>
        <v/>
      </c>
      <c r="I151" s="28" t="str">
        <f t="shared" si="25"/>
        <v/>
      </c>
      <c r="J151" s="35"/>
      <c r="K151" s="36"/>
      <c r="L151" s="36"/>
      <c r="M151" s="36"/>
      <c r="N151" s="150" t="str">
        <f t="shared" si="26"/>
        <v/>
      </c>
      <c r="O151" s="28" t="str">
        <f t="shared" si="27"/>
        <v/>
      </c>
      <c r="P151" s="35"/>
      <c r="Q151" s="36"/>
      <c r="R151" s="36"/>
      <c r="S151" s="36"/>
      <c r="T151" s="150" t="str">
        <f t="shared" si="28"/>
        <v/>
      </c>
      <c r="U151" s="28" t="str">
        <f t="shared" si="29"/>
        <v/>
      </c>
      <c r="V151" s="35"/>
      <c r="W151" s="36"/>
      <c r="X151" s="36"/>
      <c r="Y151" s="36"/>
      <c r="Z151" s="150" t="str">
        <f t="shared" si="30"/>
        <v/>
      </c>
      <c r="AA151" s="28" t="str">
        <f t="shared" si="31"/>
        <v/>
      </c>
      <c r="AB151" s="37" t="str">
        <f t="shared" si="32"/>
        <v/>
      </c>
      <c r="AC151" s="38" t="str">
        <f t="shared" si="33"/>
        <v/>
      </c>
      <c r="AD151" s="38" t="str">
        <f t="shared" si="34"/>
        <v/>
      </c>
      <c r="AE151" s="38" t="str">
        <f>IF($B151="","",IF(DATOS!$B$12="Trimestre","",IF(Z151="","",Z151)))</f>
        <v/>
      </c>
      <c r="AF151" s="150" t="str">
        <f ca="1">IF(B151="","",IF(DATOS!$W$14-TODAY()&gt;0,"",IF(ISERROR(ROUND(AVERAGE(AB151:AE151),0)),"",ROUND(AVERAGE(AB151:AE151),0))))</f>
        <v/>
      </c>
      <c r="AG151" s="31" t="str">
        <f t="shared" ca="1" si="35"/>
        <v/>
      </c>
      <c r="AH151" s="39"/>
      <c r="AI151" s="39"/>
      <c r="AJ151" s="39"/>
      <c r="AK151" s="32"/>
      <c r="AL151" s="33"/>
      <c r="AM151" s="33"/>
    </row>
    <row r="152" spans="1:41" x14ac:dyDescent="0.25">
      <c r="A152" s="34">
        <v>12</v>
      </c>
      <c r="B152" s="60" t="str">
        <f>IF(DATOS!$B$28="","",DATOS!$B$28)</f>
        <v>DIAZ RIVAS, Andrea Paola</v>
      </c>
      <c r="D152" s="35"/>
      <c r="E152" s="36"/>
      <c r="F152" s="36"/>
      <c r="G152" s="36"/>
      <c r="H152" s="150" t="str">
        <f t="shared" si="24"/>
        <v/>
      </c>
      <c r="I152" s="28" t="str">
        <f t="shared" si="25"/>
        <v/>
      </c>
      <c r="J152" s="35"/>
      <c r="K152" s="36"/>
      <c r="L152" s="36"/>
      <c r="M152" s="36"/>
      <c r="N152" s="150" t="str">
        <f t="shared" si="26"/>
        <v/>
      </c>
      <c r="O152" s="28" t="str">
        <f t="shared" si="27"/>
        <v/>
      </c>
      <c r="P152" s="35"/>
      <c r="Q152" s="36"/>
      <c r="R152" s="36"/>
      <c r="S152" s="36"/>
      <c r="T152" s="150" t="str">
        <f t="shared" si="28"/>
        <v/>
      </c>
      <c r="U152" s="28" t="str">
        <f t="shared" si="29"/>
        <v/>
      </c>
      <c r="V152" s="35"/>
      <c r="W152" s="36"/>
      <c r="X152" s="36"/>
      <c r="Y152" s="36"/>
      <c r="Z152" s="150" t="str">
        <f t="shared" si="30"/>
        <v/>
      </c>
      <c r="AA152" s="28" t="str">
        <f t="shared" si="31"/>
        <v/>
      </c>
      <c r="AB152" s="37" t="str">
        <f t="shared" si="32"/>
        <v/>
      </c>
      <c r="AC152" s="38" t="str">
        <f t="shared" si="33"/>
        <v/>
      </c>
      <c r="AD152" s="38" t="str">
        <f t="shared" si="34"/>
        <v/>
      </c>
      <c r="AE152" s="38" t="str">
        <f>IF($B152="","",IF(DATOS!$B$12="Trimestre","",IF(Z152="","",Z152)))</f>
        <v/>
      </c>
      <c r="AF152" s="150" t="str">
        <f ca="1">IF(B152="","",IF(DATOS!$W$14-TODAY()&gt;0,"",IF(ISERROR(ROUND(AVERAGE(AB152:AE152),0)),"",ROUND(AVERAGE(AB152:AE152),0))))</f>
        <v/>
      </c>
      <c r="AG152" s="31" t="str">
        <f t="shared" ca="1" si="35"/>
        <v/>
      </c>
      <c r="AH152" s="39"/>
      <c r="AI152" s="39"/>
      <c r="AJ152" s="39"/>
      <c r="AK152" s="32"/>
      <c r="AL152" s="33"/>
      <c r="AM152" s="33"/>
    </row>
    <row r="153" spans="1:41" x14ac:dyDescent="0.25">
      <c r="A153" s="34">
        <v>13</v>
      </c>
      <c r="B153" s="60" t="str">
        <f>IF(DATOS!$B$29="","",DATOS!$B$29)</f>
        <v>ESPINOZA FRANCO, Flor Thalia</v>
      </c>
      <c r="D153" s="35"/>
      <c r="E153" s="36"/>
      <c r="F153" s="36"/>
      <c r="G153" s="36"/>
      <c r="H153" s="150" t="str">
        <f t="shared" si="24"/>
        <v/>
      </c>
      <c r="I153" s="28" t="str">
        <f t="shared" si="25"/>
        <v/>
      </c>
      <c r="J153" s="35"/>
      <c r="K153" s="36"/>
      <c r="L153" s="36"/>
      <c r="M153" s="36"/>
      <c r="N153" s="150" t="str">
        <f t="shared" si="26"/>
        <v/>
      </c>
      <c r="O153" s="28" t="str">
        <f t="shared" si="27"/>
        <v/>
      </c>
      <c r="P153" s="35"/>
      <c r="Q153" s="36"/>
      <c r="R153" s="36"/>
      <c r="S153" s="36"/>
      <c r="T153" s="150" t="str">
        <f t="shared" si="28"/>
        <v/>
      </c>
      <c r="U153" s="28" t="str">
        <f t="shared" si="29"/>
        <v/>
      </c>
      <c r="V153" s="35"/>
      <c r="W153" s="36"/>
      <c r="X153" s="36"/>
      <c r="Y153" s="36"/>
      <c r="Z153" s="150" t="str">
        <f t="shared" si="30"/>
        <v/>
      </c>
      <c r="AA153" s="28" t="str">
        <f t="shared" si="31"/>
        <v/>
      </c>
      <c r="AB153" s="37" t="str">
        <f t="shared" si="32"/>
        <v/>
      </c>
      <c r="AC153" s="38" t="str">
        <f t="shared" si="33"/>
        <v/>
      </c>
      <c r="AD153" s="38" t="str">
        <f t="shared" si="34"/>
        <v/>
      </c>
      <c r="AE153" s="38" t="str">
        <f>IF($B153="","",IF(DATOS!$B$12="Trimestre","",IF(Z153="","",Z153)))</f>
        <v/>
      </c>
      <c r="AF153" s="150" t="str">
        <f ca="1">IF(B153="","",IF(DATOS!$W$14-TODAY()&gt;0,"",IF(ISERROR(ROUND(AVERAGE(AB153:AE153),0)),"",ROUND(AVERAGE(AB153:AE153),0))))</f>
        <v/>
      </c>
      <c r="AG153" s="31" t="str">
        <f t="shared" ca="1" si="35"/>
        <v/>
      </c>
    </row>
    <row r="154" spans="1:41" x14ac:dyDescent="0.25">
      <c r="A154" s="34">
        <v>14</v>
      </c>
      <c r="B154" s="60" t="str">
        <f>IF(DATOS!$B$30="","",DATOS!$B$30)</f>
        <v>FRANCO MITMA, Mayte Araceli</v>
      </c>
      <c r="D154" s="35"/>
      <c r="E154" s="36"/>
      <c r="F154" s="36"/>
      <c r="G154" s="36"/>
      <c r="H154" s="150" t="str">
        <f t="shared" si="24"/>
        <v/>
      </c>
      <c r="I154" s="28" t="str">
        <f t="shared" si="25"/>
        <v/>
      </c>
      <c r="J154" s="35"/>
      <c r="K154" s="36"/>
      <c r="L154" s="36"/>
      <c r="M154" s="36"/>
      <c r="N154" s="150" t="str">
        <f t="shared" si="26"/>
        <v/>
      </c>
      <c r="O154" s="28" t="str">
        <f t="shared" si="27"/>
        <v/>
      </c>
      <c r="P154" s="35"/>
      <c r="Q154" s="36"/>
      <c r="R154" s="36"/>
      <c r="S154" s="36"/>
      <c r="T154" s="150" t="str">
        <f t="shared" si="28"/>
        <v/>
      </c>
      <c r="U154" s="28" t="str">
        <f t="shared" si="29"/>
        <v/>
      </c>
      <c r="V154" s="35"/>
      <c r="W154" s="36"/>
      <c r="X154" s="36"/>
      <c r="Y154" s="36"/>
      <c r="Z154" s="150" t="str">
        <f t="shared" si="30"/>
        <v/>
      </c>
      <c r="AA154" s="28" t="str">
        <f t="shared" si="31"/>
        <v/>
      </c>
      <c r="AB154" s="37" t="str">
        <f t="shared" si="32"/>
        <v/>
      </c>
      <c r="AC154" s="38" t="str">
        <f t="shared" si="33"/>
        <v/>
      </c>
      <c r="AD154" s="38" t="str">
        <f t="shared" si="34"/>
        <v/>
      </c>
      <c r="AE154" s="38" t="str">
        <f>IF($B154="","",IF(DATOS!$B$12="Trimestre","",IF(Z154="","",Z154)))</f>
        <v/>
      </c>
      <c r="AF154" s="150" t="str">
        <f ca="1">IF(B154="","",IF(DATOS!$W$14-TODAY()&gt;0,"",IF(ISERROR(ROUND(AVERAGE(AB154:AE154),0)),"",ROUND(AVERAGE(AB154:AE154),0))))</f>
        <v/>
      </c>
      <c r="AG154" s="31" t="str">
        <f t="shared" ca="1" si="35"/>
        <v/>
      </c>
    </row>
    <row r="155" spans="1:41" x14ac:dyDescent="0.25">
      <c r="A155" s="34">
        <v>15</v>
      </c>
      <c r="B155" s="60" t="str">
        <f>IF(DATOS!$B$31="","",DATOS!$B$31)</f>
        <v>GALINDO SANCHEZ, Jose Luis</v>
      </c>
      <c r="D155" s="35"/>
      <c r="E155" s="36"/>
      <c r="F155" s="36"/>
      <c r="G155" s="36"/>
      <c r="H155" s="150" t="str">
        <f t="shared" si="24"/>
        <v/>
      </c>
      <c r="I155" s="28" t="str">
        <f t="shared" si="25"/>
        <v/>
      </c>
      <c r="J155" s="35"/>
      <c r="K155" s="36"/>
      <c r="L155" s="36"/>
      <c r="M155" s="36"/>
      <c r="N155" s="150" t="str">
        <f t="shared" si="26"/>
        <v/>
      </c>
      <c r="O155" s="28" t="str">
        <f t="shared" si="27"/>
        <v/>
      </c>
      <c r="P155" s="35"/>
      <c r="Q155" s="36"/>
      <c r="R155" s="36"/>
      <c r="S155" s="36"/>
      <c r="T155" s="150" t="str">
        <f t="shared" si="28"/>
        <v/>
      </c>
      <c r="U155" s="28" t="str">
        <f t="shared" si="29"/>
        <v/>
      </c>
      <c r="V155" s="35"/>
      <c r="W155" s="36"/>
      <c r="X155" s="36"/>
      <c r="Y155" s="36"/>
      <c r="Z155" s="150" t="str">
        <f t="shared" si="30"/>
        <v/>
      </c>
      <c r="AA155" s="28" t="str">
        <f t="shared" si="31"/>
        <v/>
      </c>
      <c r="AB155" s="37" t="str">
        <f t="shared" si="32"/>
        <v/>
      </c>
      <c r="AC155" s="38" t="str">
        <f t="shared" si="33"/>
        <v/>
      </c>
      <c r="AD155" s="38" t="str">
        <f t="shared" si="34"/>
        <v/>
      </c>
      <c r="AE155" s="38" t="str">
        <f>IF($B155="","",IF(DATOS!$B$12="Trimestre","",IF(Z155="","",Z155)))</f>
        <v/>
      </c>
      <c r="AF155" s="150" t="str">
        <f ca="1">IF(B155="","",IF(DATOS!$W$14-TODAY()&gt;0,"",IF(ISERROR(ROUND(AVERAGE(AB155:AE155),0)),"",ROUND(AVERAGE(AB155:AE155),0))))</f>
        <v/>
      </c>
      <c r="AG155" s="31" t="str">
        <f t="shared" ca="1" si="35"/>
        <v/>
      </c>
    </row>
    <row r="156" spans="1:41" x14ac:dyDescent="0.25">
      <c r="A156" s="34">
        <v>16</v>
      </c>
      <c r="B156" s="60" t="str">
        <f>IF(DATOS!$B$32="","",DATOS!$B$32)</f>
        <v>GODOY ORTEGA, Isaac Alain</v>
      </c>
      <c r="D156" s="35"/>
      <c r="E156" s="36"/>
      <c r="F156" s="36"/>
      <c r="G156" s="36"/>
      <c r="H156" s="150" t="str">
        <f t="shared" si="24"/>
        <v/>
      </c>
      <c r="I156" s="28" t="str">
        <f t="shared" si="25"/>
        <v/>
      </c>
      <c r="J156" s="35"/>
      <c r="K156" s="36"/>
      <c r="L156" s="36"/>
      <c r="M156" s="36"/>
      <c r="N156" s="150" t="str">
        <f t="shared" si="26"/>
        <v/>
      </c>
      <c r="O156" s="28" t="str">
        <f t="shared" si="27"/>
        <v/>
      </c>
      <c r="P156" s="35"/>
      <c r="Q156" s="36"/>
      <c r="R156" s="36"/>
      <c r="S156" s="36"/>
      <c r="T156" s="150" t="str">
        <f t="shared" si="28"/>
        <v/>
      </c>
      <c r="U156" s="28" t="str">
        <f t="shared" si="29"/>
        <v/>
      </c>
      <c r="V156" s="35"/>
      <c r="W156" s="36"/>
      <c r="X156" s="36"/>
      <c r="Y156" s="36"/>
      <c r="Z156" s="150" t="str">
        <f t="shared" si="30"/>
        <v/>
      </c>
      <c r="AA156" s="28" t="str">
        <f t="shared" si="31"/>
        <v/>
      </c>
      <c r="AB156" s="37" t="str">
        <f t="shared" si="32"/>
        <v/>
      </c>
      <c r="AC156" s="38" t="str">
        <f t="shared" si="33"/>
        <v/>
      </c>
      <c r="AD156" s="38" t="str">
        <f t="shared" si="34"/>
        <v/>
      </c>
      <c r="AE156" s="38" t="str">
        <f>IF($B156="","",IF(DATOS!$B$12="Trimestre","",IF(Z156="","",Z156)))</f>
        <v/>
      </c>
      <c r="AF156" s="150" t="str">
        <f ca="1">IF(B156="","",IF(DATOS!$W$14-TODAY()&gt;0,"",IF(ISERROR(ROUND(AVERAGE(AB156:AE156),0)),"",ROUND(AVERAGE(AB156:AE156),0))))</f>
        <v/>
      </c>
      <c r="AG156" s="31" t="str">
        <f t="shared" ca="1" si="35"/>
        <v/>
      </c>
    </row>
    <row r="157" spans="1:41" x14ac:dyDescent="0.25">
      <c r="A157" s="34">
        <v>17</v>
      </c>
      <c r="B157" s="60" t="str">
        <f>IF(DATOS!$B$33="","",DATOS!$B$33)</f>
        <v>GONZALES CAMPOS, Adriano Elliam</v>
      </c>
      <c r="D157" s="35"/>
      <c r="E157" s="36"/>
      <c r="F157" s="36"/>
      <c r="G157" s="36"/>
      <c r="H157" s="150" t="str">
        <f t="shared" si="24"/>
        <v/>
      </c>
      <c r="I157" s="28" t="str">
        <f t="shared" si="25"/>
        <v/>
      </c>
      <c r="J157" s="35"/>
      <c r="K157" s="36"/>
      <c r="L157" s="36"/>
      <c r="M157" s="36"/>
      <c r="N157" s="150" t="str">
        <f t="shared" si="26"/>
        <v/>
      </c>
      <c r="O157" s="28" t="str">
        <f t="shared" si="27"/>
        <v/>
      </c>
      <c r="P157" s="35"/>
      <c r="Q157" s="36"/>
      <c r="R157" s="36"/>
      <c r="S157" s="36"/>
      <c r="T157" s="150" t="str">
        <f t="shared" si="28"/>
        <v/>
      </c>
      <c r="U157" s="28" t="str">
        <f t="shared" si="29"/>
        <v/>
      </c>
      <c r="V157" s="35"/>
      <c r="W157" s="36"/>
      <c r="X157" s="36"/>
      <c r="Y157" s="36"/>
      <c r="Z157" s="150" t="str">
        <f t="shared" si="30"/>
        <v/>
      </c>
      <c r="AA157" s="28" t="str">
        <f t="shared" si="31"/>
        <v/>
      </c>
      <c r="AB157" s="37" t="str">
        <f t="shared" si="32"/>
        <v/>
      </c>
      <c r="AC157" s="38" t="str">
        <f t="shared" si="33"/>
        <v/>
      </c>
      <c r="AD157" s="38" t="str">
        <f t="shared" si="34"/>
        <v/>
      </c>
      <c r="AE157" s="38" t="str">
        <f>IF($B157="","",IF(DATOS!$B$12="Trimestre","",IF(Z157="","",Z157)))</f>
        <v/>
      </c>
      <c r="AF157" s="150" t="str">
        <f ca="1">IF(B157="","",IF(DATOS!$W$14-TODAY()&gt;0,"",IF(ISERROR(ROUND(AVERAGE(AB157:AE157),0)),"",ROUND(AVERAGE(AB157:AE157),0))))</f>
        <v/>
      </c>
      <c r="AG157" s="31" t="str">
        <f t="shared" ca="1" si="35"/>
        <v/>
      </c>
    </row>
    <row r="158" spans="1:41" x14ac:dyDescent="0.25">
      <c r="A158" s="34">
        <v>18</v>
      </c>
      <c r="B158" s="60" t="str">
        <f>IF(DATOS!$B$34="","",DATOS!$B$34)</f>
        <v>GUTIERREZ AYVAR, Jorge Alex</v>
      </c>
      <c r="D158" s="35"/>
      <c r="E158" s="36"/>
      <c r="F158" s="36"/>
      <c r="G158" s="36"/>
      <c r="H158" s="150" t="str">
        <f t="shared" si="24"/>
        <v/>
      </c>
      <c r="I158" s="28" t="str">
        <f t="shared" si="25"/>
        <v/>
      </c>
      <c r="J158" s="35"/>
      <c r="K158" s="36"/>
      <c r="L158" s="36"/>
      <c r="M158" s="36"/>
      <c r="N158" s="150" t="str">
        <f t="shared" si="26"/>
        <v/>
      </c>
      <c r="O158" s="28" t="str">
        <f t="shared" si="27"/>
        <v/>
      </c>
      <c r="P158" s="35"/>
      <c r="Q158" s="36"/>
      <c r="R158" s="36"/>
      <c r="S158" s="36"/>
      <c r="T158" s="150" t="str">
        <f t="shared" si="28"/>
        <v/>
      </c>
      <c r="U158" s="28" t="str">
        <f t="shared" si="29"/>
        <v/>
      </c>
      <c r="V158" s="35"/>
      <c r="W158" s="36"/>
      <c r="X158" s="36"/>
      <c r="Y158" s="36"/>
      <c r="Z158" s="150" t="str">
        <f t="shared" si="30"/>
        <v/>
      </c>
      <c r="AA158" s="28" t="str">
        <f t="shared" si="31"/>
        <v/>
      </c>
      <c r="AB158" s="37" t="str">
        <f t="shared" si="32"/>
        <v/>
      </c>
      <c r="AC158" s="38" t="str">
        <f t="shared" si="33"/>
        <v/>
      </c>
      <c r="AD158" s="38" t="str">
        <f t="shared" si="34"/>
        <v/>
      </c>
      <c r="AE158" s="38" t="str">
        <f>IF($B158="","",IF(DATOS!$B$12="Trimestre","",IF(Z158="","",Z158)))</f>
        <v/>
      </c>
      <c r="AF158" s="150" t="str">
        <f ca="1">IF(B158="","",IF(DATOS!$W$14-TODAY()&gt;0,"",IF(ISERROR(ROUND(AVERAGE(AB158:AE158),0)),"",ROUND(AVERAGE(AB158:AE158),0))))</f>
        <v/>
      </c>
      <c r="AG158" s="31" t="str">
        <f t="shared" ca="1" si="35"/>
        <v/>
      </c>
    </row>
    <row r="159" spans="1:41" x14ac:dyDescent="0.25">
      <c r="A159" s="34">
        <v>19</v>
      </c>
      <c r="B159" s="60" t="str">
        <f>IF(DATOS!$B$35="","",DATOS!$B$35)</f>
        <v>LLOCCLLA QUISPE, Jimena Margoth</v>
      </c>
      <c r="D159" s="35"/>
      <c r="E159" s="36"/>
      <c r="F159" s="36"/>
      <c r="G159" s="36"/>
      <c r="H159" s="150" t="str">
        <f t="shared" si="24"/>
        <v/>
      </c>
      <c r="I159" s="28" t="str">
        <f t="shared" si="25"/>
        <v/>
      </c>
      <c r="J159" s="35"/>
      <c r="K159" s="36"/>
      <c r="L159" s="36"/>
      <c r="M159" s="36"/>
      <c r="N159" s="150" t="str">
        <f t="shared" si="26"/>
        <v/>
      </c>
      <c r="O159" s="28" t="str">
        <f t="shared" si="27"/>
        <v/>
      </c>
      <c r="P159" s="35"/>
      <c r="Q159" s="36"/>
      <c r="R159" s="36"/>
      <c r="S159" s="36"/>
      <c r="T159" s="150" t="str">
        <f t="shared" si="28"/>
        <v/>
      </c>
      <c r="U159" s="28" t="str">
        <f t="shared" si="29"/>
        <v/>
      </c>
      <c r="V159" s="35"/>
      <c r="W159" s="36"/>
      <c r="X159" s="36"/>
      <c r="Y159" s="36"/>
      <c r="Z159" s="150" t="str">
        <f t="shared" si="30"/>
        <v/>
      </c>
      <c r="AA159" s="28" t="str">
        <f t="shared" si="31"/>
        <v/>
      </c>
      <c r="AB159" s="37" t="str">
        <f t="shared" si="32"/>
        <v/>
      </c>
      <c r="AC159" s="38" t="str">
        <f t="shared" si="33"/>
        <v/>
      </c>
      <c r="AD159" s="38" t="str">
        <f t="shared" si="34"/>
        <v/>
      </c>
      <c r="AE159" s="38" t="str">
        <f>IF($B159="","",IF(DATOS!$B$12="Trimestre","",IF(Z159="","",Z159)))</f>
        <v/>
      </c>
      <c r="AF159" s="150" t="str">
        <f ca="1">IF(B159="","",IF(DATOS!$W$14-TODAY()&gt;0,"",IF(ISERROR(ROUND(AVERAGE(AB159:AE159),0)),"",ROUND(AVERAGE(AB159:AE159),0))))</f>
        <v/>
      </c>
      <c r="AG159" s="31" t="str">
        <f t="shared" ca="1" si="35"/>
        <v/>
      </c>
    </row>
    <row r="160" spans="1:41" x14ac:dyDescent="0.25">
      <c r="A160" s="34">
        <v>20</v>
      </c>
      <c r="B160" s="60" t="str">
        <f>IF(DATOS!$B$36="","",DATOS!$B$36)</f>
        <v>MEDINA CAMPOS, Sumaizhi Libertad</v>
      </c>
      <c r="D160" s="35"/>
      <c r="E160" s="36"/>
      <c r="F160" s="36"/>
      <c r="G160" s="36"/>
      <c r="H160" s="150" t="str">
        <f t="shared" si="24"/>
        <v/>
      </c>
      <c r="I160" s="28" t="str">
        <f t="shared" si="25"/>
        <v/>
      </c>
      <c r="J160" s="35"/>
      <c r="K160" s="36"/>
      <c r="L160" s="36"/>
      <c r="M160" s="36"/>
      <c r="N160" s="150" t="str">
        <f t="shared" si="26"/>
        <v/>
      </c>
      <c r="O160" s="28" t="str">
        <f t="shared" si="27"/>
        <v/>
      </c>
      <c r="P160" s="35"/>
      <c r="Q160" s="36"/>
      <c r="R160" s="36"/>
      <c r="S160" s="36"/>
      <c r="T160" s="150" t="str">
        <f t="shared" si="28"/>
        <v/>
      </c>
      <c r="U160" s="28" t="str">
        <f t="shared" si="29"/>
        <v/>
      </c>
      <c r="V160" s="35"/>
      <c r="W160" s="36"/>
      <c r="X160" s="36"/>
      <c r="Y160" s="36"/>
      <c r="Z160" s="150" t="str">
        <f t="shared" si="30"/>
        <v/>
      </c>
      <c r="AA160" s="28" t="str">
        <f t="shared" si="31"/>
        <v/>
      </c>
      <c r="AB160" s="37" t="str">
        <f t="shared" si="32"/>
        <v/>
      </c>
      <c r="AC160" s="38" t="str">
        <f t="shared" si="33"/>
        <v/>
      </c>
      <c r="AD160" s="38" t="str">
        <f t="shared" si="34"/>
        <v/>
      </c>
      <c r="AE160" s="38" t="str">
        <f>IF($B160="","",IF(DATOS!$B$12="Trimestre","",IF(Z160="","",Z160)))</f>
        <v/>
      </c>
      <c r="AF160" s="150" t="str">
        <f ca="1">IF(B160="","",IF(DATOS!$W$14-TODAY()&gt;0,"",IF(ISERROR(ROUND(AVERAGE(AB160:AE160),0)),"",ROUND(AVERAGE(AB160:AE160),0))))</f>
        <v/>
      </c>
      <c r="AG160" s="31" t="str">
        <f t="shared" ca="1" si="35"/>
        <v/>
      </c>
    </row>
    <row r="161" spans="1:33" x14ac:dyDescent="0.25">
      <c r="A161" s="34">
        <v>21</v>
      </c>
      <c r="B161" s="60" t="str">
        <f>IF(DATOS!$B$37="","",DATOS!$B$37)</f>
        <v>MITMA AREVALO, Mildred Esli</v>
      </c>
      <c r="D161" s="35"/>
      <c r="E161" s="36"/>
      <c r="F161" s="36"/>
      <c r="G161" s="36"/>
      <c r="H161" s="150" t="str">
        <f t="shared" si="24"/>
        <v/>
      </c>
      <c r="I161" s="28" t="str">
        <f t="shared" si="25"/>
        <v/>
      </c>
      <c r="J161" s="35"/>
      <c r="K161" s="36"/>
      <c r="L161" s="36"/>
      <c r="M161" s="36"/>
      <c r="N161" s="150" t="str">
        <f t="shared" si="26"/>
        <v/>
      </c>
      <c r="O161" s="28" t="str">
        <f t="shared" si="27"/>
        <v/>
      </c>
      <c r="P161" s="35"/>
      <c r="Q161" s="36"/>
      <c r="R161" s="36"/>
      <c r="S161" s="36"/>
      <c r="T161" s="150" t="str">
        <f t="shared" si="28"/>
        <v/>
      </c>
      <c r="U161" s="28" t="str">
        <f t="shared" si="29"/>
        <v/>
      </c>
      <c r="V161" s="35"/>
      <c r="W161" s="36"/>
      <c r="X161" s="36"/>
      <c r="Y161" s="36"/>
      <c r="Z161" s="150" t="str">
        <f t="shared" si="30"/>
        <v/>
      </c>
      <c r="AA161" s="28" t="str">
        <f t="shared" si="31"/>
        <v/>
      </c>
      <c r="AB161" s="37" t="str">
        <f t="shared" si="32"/>
        <v/>
      </c>
      <c r="AC161" s="38" t="str">
        <f t="shared" si="33"/>
        <v/>
      </c>
      <c r="AD161" s="38" t="str">
        <f t="shared" si="34"/>
        <v/>
      </c>
      <c r="AE161" s="38" t="str">
        <f>IF($B161="","",IF(DATOS!$B$12="Trimestre","",IF(Z161="","",Z161)))</f>
        <v/>
      </c>
      <c r="AF161" s="150" t="str">
        <f ca="1">IF(B161="","",IF(DATOS!$W$14-TODAY()&gt;0,"",IF(ISERROR(ROUND(AVERAGE(AB161:AE161),0)),"",ROUND(AVERAGE(AB161:AE161),0))))</f>
        <v/>
      </c>
      <c r="AG161" s="31" t="str">
        <f t="shared" ca="1" si="35"/>
        <v/>
      </c>
    </row>
    <row r="162" spans="1:33" x14ac:dyDescent="0.25">
      <c r="A162" s="34">
        <v>22</v>
      </c>
      <c r="B162" s="60" t="str">
        <f>IF(DATOS!$B$38="","",DATOS!$B$38)</f>
        <v>NOLASCO SANCHEZ, Rogelio</v>
      </c>
      <c r="D162" s="35"/>
      <c r="E162" s="36"/>
      <c r="F162" s="36"/>
      <c r="G162" s="36"/>
      <c r="H162" s="150" t="str">
        <f t="shared" si="24"/>
        <v/>
      </c>
      <c r="I162" s="28" t="str">
        <f t="shared" si="25"/>
        <v/>
      </c>
      <c r="J162" s="35"/>
      <c r="K162" s="36"/>
      <c r="L162" s="36"/>
      <c r="M162" s="36"/>
      <c r="N162" s="150" t="str">
        <f t="shared" si="26"/>
        <v/>
      </c>
      <c r="O162" s="28" t="str">
        <f t="shared" si="27"/>
        <v/>
      </c>
      <c r="P162" s="35"/>
      <c r="Q162" s="36"/>
      <c r="R162" s="36"/>
      <c r="S162" s="36"/>
      <c r="T162" s="150" t="str">
        <f t="shared" si="28"/>
        <v/>
      </c>
      <c r="U162" s="28" t="str">
        <f t="shared" si="29"/>
        <v/>
      </c>
      <c r="V162" s="35"/>
      <c r="W162" s="36"/>
      <c r="X162" s="36"/>
      <c r="Y162" s="36"/>
      <c r="Z162" s="150" t="str">
        <f t="shared" si="30"/>
        <v/>
      </c>
      <c r="AA162" s="28" t="str">
        <f t="shared" si="31"/>
        <v/>
      </c>
      <c r="AB162" s="37" t="str">
        <f t="shared" si="32"/>
        <v/>
      </c>
      <c r="AC162" s="38" t="str">
        <f t="shared" si="33"/>
        <v/>
      </c>
      <c r="AD162" s="38" t="str">
        <f t="shared" si="34"/>
        <v/>
      </c>
      <c r="AE162" s="38" t="str">
        <f>IF($B162="","",IF(DATOS!$B$12="Trimestre","",IF(Z162="","",Z162)))</f>
        <v/>
      </c>
      <c r="AF162" s="150" t="str">
        <f ca="1">IF(B162="","",IF(DATOS!$W$14-TODAY()&gt;0,"",IF(ISERROR(ROUND(AVERAGE(AB162:AE162),0)),"",ROUND(AVERAGE(AB162:AE162),0))))</f>
        <v/>
      </c>
      <c r="AG162" s="31" t="str">
        <f t="shared" ca="1" si="35"/>
        <v/>
      </c>
    </row>
    <row r="163" spans="1:33" x14ac:dyDescent="0.25">
      <c r="A163" s="34">
        <v>23</v>
      </c>
      <c r="B163" s="60" t="str">
        <f>IF(DATOS!$B$39="","",DATOS!$B$39)</f>
        <v>ORTIZ PEÑALOZA, Anghelina Brigitte</v>
      </c>
      <c r="D163" s="35"/>
      <c r="E163" s="36"/>
      <c r="F163" s="36"/>
      <c r="G163" s="36"/>
      <c r="H163" s="150" t="str">
        <f t="shared" si="24"/>
        <v/>
      </c>
      <c r="I163" s="28" t="str">
        <f t="shared" si="25"/>
        <v/>
      </c>
      <c r="J163" s="35"/>
      <c r="K163" s="36"/>
      <c r="L163" s="36"/>
      <c r="M163" s="36"/>
      <c r="N163" s="150" t="str">
        <f t="shared" si="26"/>
        <v/>
      </c>
      <c r="O163" s="28" t="str">
        <f t="shared" si="27"/>
        <v/>
      </c>
      <c r="P163" s="35"/>
      <c r="Q163" s="36"/>
      <c r="R163" s="36"/>
      <c r="S163" s="36"/>
      <c r="T163" s="150" t="str">
        <f t="shared" si="28"/>
        <v/>
      </c>
      <c r="U163" s="28" t="str">
        <f t="shared" si="29"/>
        <v/>
      </c>
      <c r="V163" s="35"/>
      <c r="W163" s="36"/>
      <c r="X163" s="36"/>
      <c r="Y163" s="36"/>
      <c r="Z163" s="150" t="str">
        <f t="shared" si="30"/>
        <v/>
      </c>
      <c r="AA163" s="28" t="str">
        <f t="shared" si="31"/>
        <v/>
      </c>
      <c r="AB163" s="37" t="str">
        <f t="shared" si="32"/>
        <v/>
      </c>
      <c r="AC163" s="38" t="str">
        <f t="shared" si="33"/>
        <v/>
      </c>
      <c r="AD163" s="38" t="str">
        <f t="shared" si="34"/>
        <v/>
      </c>
      <c r="AE163" s="38" t="str">
        <f>IF($B163="","",IF(DATOS!$B$12="Trimestre","",IF(Z163="","",Z163)))</f>
        <v/>
      </c>
      <c r="AF163" s="150" t="str">
        <f ca="1">IF(B163="","",IF(DATOS!$W$14-TODAY()&gt;0,"",IF(ISERROR(ROUND(AVERAGE(AB163:AE163),0)),"",ROUND(AVERAGE(AB163:AE163),0))))</f>
        <v/>
      </c>
      <c r="AG163" s="31" t="str">
        <f t="shared" ca="1" si="35"/>
        <v/>
      </c>
    </row>
    <row r="164" spans="1:33" x14ac:dyDescent="0.25">
      <c r="A164" s="34">
        <v>24</v>
      </c>
      <c r="B164" s="60" t="str">
        <f>IF(DATOS!$B$40="","",DATOS!$B$40)</f>
        <v>OSCCO ATAO, Antony</v>
      </c>
      <c r="D164" s="35"/>
      <c r="E164" s="36"/>
      <c r="F164" s="36"/>
      <c r="G164" s="36"/>
      <c r="H164" s="150" t="str">
        <f t="shared" si="24"/>
        <v/>
      </c>
      <c r="I164" s="28" t="str">
        <f t="shared" si="25"/>
        <v/>
      </c>
      <c r="J164" s="35"/>
      <c r="K164" s="36"/>
      <c r="L164" s="36"/>
      <c r="M164" s="36"/>
      <c r="N164" s="150" t="str">
        <f t="shared" si="26"/>
        <v/>
      </c>
      <c r="O164" s="28" t="str">
        <f t="shared" si="27"/>
        <v/>
      </c>
      <c r="P164" s="35"/>
      <c r="Q164" s="36"/>
      <c r="R164" s="36"/>
      <c r="S164" s="36"/>
      <c r="T164" s="150" t="str">
        <f t="shared" si="28"/>
        <v/>
      </c>
      <c r="U164" s="28" t="str">
        <f t="shared" si="29"/>
        <v/>
      </c>
      <c r="V164" s="35"/>
      <c r="W164" s="36"/>
      <c r="X164" s="36"/>
      <c r="Y164" s="36"/>
      <c r="Z164" s="150" t="str">
        <f t="shared" si="30"/>
        <v/>
      </c>
      <c r="AA164" s="28" t="str">
        <f t="shared" si="31"/>
        <v/>
      </c>
      <c r="AB164" s="37" t="str">
        <f t="shared" si="32"/>
        <v/>
      </c>
      <c r="AC164" s="38" t="str">
        <f t="shared" si="33"/>
        <v/>
      </c>
      <c r="AD164" s="38" t="str">
        <f t="shared" si="34"/>
        <v/>
      </c>
      <c r="AE164" s="38" t="str">
        <f>IF($B164="","",IF(DATOS!$B$12="Trimestre","",IF(Z164="","",Z164)))</f>
        <v/>
      </c>
      <c r="AF164" s="150" t="str">
        <f ca="1">IF(B164="","",IF(DATOS!$W$14-TODAY()&gt;0,"",IF(ISERROR(ROUND(AVERAGE(AB164:AE164),0)),"",ROUND(AVERAGE(AB164:AE164),0))))</f>
        <v/>
      </c>
      <c r="AG164" s="31" t="str">
        <f t="shared" ca="1" si="35"/>
        <v/>
      </c>
    </row>
    <row r="165" spans="1:33" x14ac:dyDescent="0.25">
      <c r="A165" s="34">
        <v>25</v>
      </c>
      <c r="B165" s="60" t="str">
        <f>IF(DATOS!$B$41="","",DATOS!$B$41)</f>
        <v>PAREDES VELASQUE, Angel Andre</v>
      </c>
      <c r="D165" s="35"/>
      <c r="E165" s="36"/>
      <c r="F165" s="36"/>
      <c r="G165" s="36"/>
      <c r="H165" s="150" t="str">
        <f t="shared" si="24"/>
        <v/>
      </c>
      <c r="I165" s="28" t="str">
        <f t="shared" si="25"/>
        <v/>
      </c>
      <c r="J165" s="35"/>
      <c r="K165" s="36"/>
      <c r="L165" s="36"/>
      <c r="M165" s="36"/>
      <c r="N165" s="150" t="str">
        <f t="shared" si="26"/>
        <v/>
      </c>
      <c r="O165" s="28" t="str">
        <f t="shared" si="27"/>
        <v/>
      </c>
      <c r="P165" s="35"/>
      <c r="Q165" s="36"/>
      <c r="R165" s="36"/>
      <c r="S165" s="36"/>
      <c r="T165" s="150" t="str">
        <f t="shared" si="28"/>
        <v/>
      </c>
      <c r="U165" s="28" t="str">
        <f t="shared" si="29"/>
        <v/>
      </c>
      <c r="V165" s="35"/>
      <c r="W165" s="36"/>
      <c r="X165" s="36"/>
      <c r="Y165" s="36"/>
      <c r="Z165" s="150" t="str">
        <f t="shared" si="30"/>
        <v/>
      </c>
      <c r="AA165" s="28" t="str">
        <f t="shared" si="31"/>
        <v/>
      </c>
      <c r="AB165" s="37" t="str">
        <f t="shared" si="32"/>
        <v/>
      </c>
      <c r="AC165" s="38" t="str">
        <f t="shared" si="33"/>
        <v/>
      </c>
      <c r="AD165" s="38" t="str">
        <f t="shared" si="34"/>
        <v/>
      </c>
      <c r="AE165" s="38" t="str">
        <f>IF($B165="","",IF(DATOS!$B$12="Trimestre","",IF(Z165="","",Z165)))</f>
        <v/>
      </c>
      <c r="AF165" s="150" t="str">
        <f ca="1">IF(B165="","",IF(DATOS!$W$14-TODAY()&gt;0,"",IF(ISERROR(ROUND(AVERAGE(AB165:AE165),0)),"",ROUND(AVERAGE(AB165:AE165),0))))</f>
        <v/>
      </c>
      <c r="AG165" s="31" t="str">
        <f t="shared" ca="1" si="35"/>
        <v/>
      </c>
    </row>
    <row r="166" spans="1:33" x14ac:dyDescent="0.25">
      <c r="A166" s="34">
        <v>26</v>
      </c>
      <c r="B166" s="60" t="str">
        <f>IF(DATOS!$B$42="","",DATOS!$B$42)</f>
        <v>PAREDES YACO, Jhael Alejandro</v>
      </c>
      <c r="D166" s="35"/>
      <c r="E166" s="36"/>
      <c r="F166" s="36"/>
      <c r="G166" s="36"/>
      <c r="H166" s="150" t="str">
        <f t="shared" si="24"/>
        <v/>
      </c>
      <c r="I166" s="28" t="str">
        <f t="shared" si="25"/>
        <v/>
      </c>
      <c r="J166" s="35"/>
      <c r="K166" s="36"/>
      <c r="L166" s="36"/>
      <c r="M166" s="36"/>
      <c r="N166" s="150" t="str">
        <f t="shared" si="26"/>
        <v/>
      </c>
      <c r="O166" s="28" t="str">
        <f t="shared" si="27"/>
        <v/>
      </c>
      <c r="P166" s="35"/>
      <c r="Q166" s="36"/>
      <c r="R166" s="36"/>
      <c r="S166" s="36"/>
      <c r="T166" s="150" t="str">
        <f t="shared" si="28"/>
        <v/>
      </c>
      <c r="U166" s="28" t="str">
        <f t="shared" si="29"/>
        <v/>
      </c>
      <c r="V166" s="35"/>
      <c r="W166" s="36"/>
      <c r="X166" s="36"/>
      <c r="Y166" s="36"/>
      <c r="Z166" s="150" t="str">
        <f t="shared" si="30"/>
        <v/>
      </c>
      <c r="AA166" s="28" t="str">
        <f t="shared" si="31"/>
        <v/>
      </c>
      <c r="AB166" s="37" t="str">
        <f t="shared" si="32"/>
        <v/>
      </c>
      <c r="AC166" s="38" t="str">
        <f t="shared" si="33"/>
        <v/>
      </c>
      <c r="AD166" s="38" t="str">
        <f t="shared" si="34"/>
        <v/>
      </c>
      <c r="AE166" s="38" t="str">
        <f>IF($B166="","",IF(DATOS!$B$12="Trimestre","",IF(Z166="","",Z166)))</f>
        <v/>
      </c>
      <c r="AF166" s="150" t="str">
        <f ca="1">IF(B166="","",IF(DATOS!$W$14-TODAY()&gt;0,"",IF(ISERROR(ROUND(AVERAGE(AB166:AE166),0)),"",ROUND(AVERAGE(AB166:AE166),0))))</f>
        <v/>
      </c>
      <c r="AG166" s="31" t="str">
        <f t="shared" ca="1" si="35"/>
        <v/>
      </c>
    </row>
    <row r="167" spans="1:33" x14ac:dyDescent="0.25">
      <c r="A167" s="34">
        <v>27</v>
      </c>
      <c r="B167" s="60" t="str">
        <f>IF(DATOS!$B$43="","",DATOS!$B$43)</f>
        <v>PEDRAZA PORRAS, Milagros</v>
      </c>
      <c r="D167" s="35"/>
      <c r="E167" s="36"/>
      <c r="F167" s="36"/>
      <c r="G167" s="36"/>
      <c r="H167" s="150" t="str">
        <f t="shared" si="24"/>
        <v/>
      </c>
      <c r="I167" s="28" t="str">
        <f t="shared" si="25"/>
        <v/>
      </c>
      <c r="J167" s="35"/>
      <c r="K167" s="36"/>
      <c r="L167" s="36"/>
      <c r="M167" s="36"/>
      <c r="N167" s="150" t="str">
        <f t="shared" si="26"/>
        <v/>
      </c>
      <c r="O167" s="28" t="str">
        <f t="shared" si="27"/>
        <v/>
      </c>
      <c r="P167" s="35"/>
      <c r="Q167" s="36"/>
      <c r="R167" s="36"/>
      <c r="S167" s="36"/>
      <c r="T167" s="150" t="str">
        <f t="shared" si="28"/>
        <v/>
      </c>
      <c r="U167" s="28" t="str">
        <f t="shared" si="29"/>
        <v/>
      </c>
      <c r="V167" s="35"/>
      <c r="W167" s="36"/>
      <c r="X167" s="36"/>
      <c r="Y167" s="36"/>
      <c r="Z167" s="150" t="str">
        <f t="shared" si="30"/>
        <v/>
      </c>
      <c r="AA167" s="28" t="str">
        <f t="shared" si="31"/>
        <v/>
      </c>
      <c r="AB167" s="37" t="str">
        <f t="shared" si="32"/>
        <v/>
      </c>
      <c r="AC167" s="38" t="str">
        <f t="shared" si="33"/>
        <v/>
      </c>
      <c r="AD167" s="38" t="str">
        <f t="shared" si="34"/>
        <v/>
      </c>
      <c r="AE167" s="38" t="str">
        <f>IF($B167="","",IF(DATOS!$B$12="Trimestre","",IF(Z167="","",Z167)))</f>
        <v/>
      </c>
      <c r="AF167" s="150" t="str">
        <f ca="1">IF(B167="","",IF(DATOS!$W$14-TODAY()&gt;0,"",IF(ISERROR(ROUND(AVERAGE(AB167:AE167),0)),"",ROUND(AVERAGE(AB167:AE167),0))))</f>
        <v/>
      </c>
      <c r="AG167" s="31" t="str">
        <f t="shared" ca="1" si="35"/>
        <v/>
      </c>
    </row>
    <row r="168" spans="1:33" x14ac:dyDescent="0.25">
      <c r="A168" s="34">
        <v>28</v>
      </c>
      <c r="B168" s="60" t="str">
        <f>IF(DATOS!$B$44="","",DATOS!$B$44)</f>
        <v>RIVERA PACHECO, Milene Octalis</v>
      </c>
      <c r="D168" s="35"/>
      <c r="E168" s="36"/>
      <c r="F168" s="36"/>
      <c r="G168" s="36"/>
      <c r="H168" s="150" t="str">
        <f t="shared" si="24"/>
        <v/>
      </c>
      <c r="I168" s="28" t="str">
        <f t="shared" si="25"/>
        <v/>
      </c>
      <c r="J168" s="35"/>
      <c r="K168" s="36"/>
      <c r="L168" s="36"/>
      <c r="M168" s="36"/>
      <c r="N168" s="150" t="str">
        <f t="shared" si="26"/>
        <v/>
      </c>
      <c r="O168" s="28" t="str">
        <f t="shared" si="27"/>
        <v/>
      </c>
      <c r="P168" s="35"/>
      <c r="Q168" s="36"/>
      <c r="R168" s="36"/>
      <c r="S168" s="36"/>
      <c r="T168" s="150" t="str">
        <f t="shared" si="28"/>
        <v/>
      </c>
      <c r="U168" s="28" t="str">
        <f t="shared" si="29"/>
        <v/>
      </c>
      <c r="V168" s="35"/>
      <c r="W168" s="36"/>
      <c r="X168" s="36"/>
      <c r="Y168" s="36"/>
      <c r="Z168" s="150" t="str">
        <f t="shared" si="30"/>
        <v/>
      </c>
      <c r="AA168" s="28" t="str">
        <f t="shared" si="31"/>
        <v/>
      </c>
      <c r="AB168" s="37" t="str">
        <f t="shared" si="32"/>
        <v/>
      </c>
      <c r="AC168" s="38" t="str">
        <f t="shared" si="33"/>
        <v/>
      </c>
      <c r="AD168" s="38" t="str">
        <f t="shared" si="34"/>
        <v/>
      </c>
      <c r="AE168" s="38" t="str">
        <f>IF($B168="","",IF(DATOS!$B$12="Trimestre","",IF(Z168="","",Z168)))</f>
        <v/>
      </c>
      <c r="AF168" s="150" t="str">
        <f ca="1">IF(B168="","",IF(DATOS!$W$14-TODAY()&gt;0,"",IF(ISERROR(ROUND(AVERAGE(AB168:AE168),0)),"",ROUND(AVERAGE(AB168:AE168),0))))</f>
        <v/>
      </c>
      <c r="AG168" s="31" t="str">
        <f t="shared" ca="1" si="35"/>
        <v/>
      </c>
    </row>
    <row r="169" spans="1:33" x14ac:dyDescent="0.25">
      <c r="A169" s="34">
        <v>29</v>
      </c>
      <c r="B169" s="60" t="str">
        <f>IF(DATOS!$B$45="","",DATOS!$B$45)</f>
        <v>ROJAS CARRILLO, Jhon Marcelino</v>
      </c>
      <c r="D169" s="35"/>
      <c r="E169" s="36"/>
      <c r="F169" s="36"/>
      <c r="G169" s="36"/>
      <c r="H169" s="150" t="str">
        <f t="shared" si="24"/>
        <v/>
      </c>
      <c r="I169" s="28" t="str">
        <f t="shared" si="25"/>
        <v/>
      </c>
      <c r="J169" s="35"/>
      <c r="K169" s="36"/>
      <c r="L169" s="36"/>
      <c r="M169" s="36"/>
      <c r="N169" s="150" t="str">
        <f t="shared" si="26"/>
        <v/>
      </c>
      <c r="O169" s="28" t="str">
        <f t="shared" si="27"/>
        <v/>
      </c>
      <c r="P169" s="35"/>
      <c r="Q169" s="36"/>
      <c r="R169" s="36"/>
      <c r="S169" s="36"/>
      <c r="T169" s="150" t="str">
        <f t="shared" si="28"/>
        <v/>
      </c>
      <c r="U169" s="28" t="str">
        <f t="shared" si="29"/>
        <v/>
      </c>
      <c r="V169" s="35"/>
      <c r="W169" s="36"/>
      <c r="X169" s="36"/>
      <c r="Y169" s="36"/>
      <c r="Z169" s="150" t="str">
        <f t="shared" si="30"/>
        <v/>
      </c>
      <c r="AA169" s="28" t="str">
        <f t="shared" si="31"/>
        <v/>
      </c>
      <c r="AB169" s="37" t="str">
        <f t="shared" si="32"/>
        <v/>
      </c>
      <c r="AC169" s="38" t="str">
        <f t="shared" si="33"/>
        <v/>
      </c>
      <c r="AD169" s="38" t="str">
        <f t="shared" si="34"/>
        <v/>
      </c>
      <c r="AE169" s="38" t="str">
        <f>IF($B169="","",IF(DATOS!$B$12="Trimestre","",IF(Z169="","",Z169)))</f>
        <v/>
      </c>
      <c r="AF169" s="150" t="str">
        <f ca="1">IF(B169="","",IF(DATOS!$W$14-TODAY()&gt;0,"",IF(ISERROR(ROUND(AVERAGE(AB169:AE169),0)),"",ROUND(AVERAGE(AB169:AE169),0))))</f>
        <v/>
      </c>
      <c r="AG169" s="31" t="str">
        <f t="shared" ca="1" si="35"/>
        <v/>
      </c>
    </row>
    <row r="170" spans="1:33" x14ac:dyDescent="0.25">
      <c r="A170" s="34">
        <v>30</v>
      </c>
      <c r="B170" s="60" t="str">
        <f>IF(DATOS!$B$46="","",DATOS!$B$46)</f>
        <v>ROSALES PUMAPILLO, Harasely Milagros</v>
      </c>
      <c r="D170" s="35"/>
      <c r="E170" s="36"/>
      <c r="F170" s="36"/>
      <c r="G170" s="36"/>
      <c r="H170" s="150" t="str">
        <f t="shared" si="24"/>
        <v/>
      </c>
      <c r="I170" s="28" t="str">
        <f t="shared" si="25"/>
        <v/>
      </c>
      <c r="J170" s="35"/>
      <c r="K170" s="36"/>
      <c r="L170" s="36"/>
      <c r="M170" s="36"/>
      <c r="N170" s="150" t="str">
        <f t="shared" si="26"/>
        <v/>
      </c>
      <c r="O170" s="28" t="str">
        <f t="shared" si="27"/>
        <v/>
      </c>
      <c r="P170" s="35"/>
      <c r="Q170" s="36"/>
      <c r="R170" s="36"/>
      <c r="S170" s="36"/>
      <c r="T170" s="150" t="str">
        <f t="shared" si="28"/>
        <v/>
      </c>
      <c r="U170" s="28" t="str">
        <f t="shared" si="29"/>
        <v/>
      </c>
      <c r="V170" s="35"/>
      <c r="W170" s="36"/>
      <c r="X170" s="36"/>
      <c r="Y170" s="36"/>
      <c r="Z170" s="150" t="str">
        <f t="shared" si="30"/>
        <v/>
      </c>
      <c r="AA170" s="28" t="str">
        <f t="shared" si="31"/>
        <v/>
      </c>
      <c r="AB170" s="37" t="str">
        <f t="shared" si="32"/>
        <v/>
      </c>
      <c r="AC170" s="38" t="str">
        <f t="shared" si="33"/>
        <v/>
      </c>
      <c r="AD170" s="38" t="str">
        <f t="shared" si="34"/>
        <v/>
      </c>
      <c r="AE170" s="38" t="str">
        <f>IF($B170="","",IF(DATOS!$B$12="Trimestre","",IF(Z170="","",Z170)))</f>
        <v/>
      </c>
      <c r="AF170" s="150" t="str">
        <f ca="1">IF(B170="","",IF(DATOS!$W$14-TODAY()&gt;0,"",IF(ISERROR(ROUND(AVERAGE(AB170:AE170),0)),"",ROUND(AVERAGE(AB170:AE170),0))))</f>
        <v/>
      </c>
      <c r="AG170" s="31" t="str">
        <f t="shared" ca="1" si="35"/>
        <v/>
      </c>
    </row>
    <row r="171" spans="1:33" x14ac:dyDescent="0.25">
      <c r="A171" s="34">
        <v>31</v>
      </c>
      <c r="B171" s="60" t="str">
        <f>IF(DATOS!$B$47="","",DATOS!$B$47)</f>
        <v>TAIRO TAPIA, Erwin Amstron</v>
      </c>
      <c r="D171" s="35"/>
      <c r="E171" s="36"/>
      <c r="F171" s="36"/>
      <c r="G171" s="36"/>
      <c r="H171" s="150" t="str">
        <f t="shared" si="24"/>
        <v/>
      </c>
      <c r="I171" s="28" t="str">
        <f t="shared" si="25"/>
        <v/>
      </c>
      <c r="J171" s="35"/>
      <c r="K171" s="36"/>
      <c r="L171" s="36"/>
      <c r="M171" s="36"/>
      <c r="N171" s="150" t="str">
        <f t="shared" si="26"/>
        <v/>
      </c>
      <c r="O171" s="28" t="str">
        <f t="shared" si="27"/>
        <v/>
      </c>
      <c r="P171" s="35"/>
      <c r="Q171" s="36"/>
      <c r="R171" s="36"/>
      <c r="S171" s="36"/>
      <c r="T171" s="150" t="str">
        <f t="shared" si="28"/>
        <v/>
      </c>
      <c r="U171" s="28" t="str">
        <f t="shared" si="29"/>
        <v/>
      </c>
      <c r="V171" s="35"/>
      <c r="W171" s="36"/>
      <c r="X171" s="36"/>
      <c r="Y171" s="36"/>
      <c r="Z171" s="150" t="str">
        <f t="shared" si="30"/>
        <v/>
      </c>
      <c r="AA171" s="28" t="str">
        <f t="shared" si="31"/>
        <v/>
      </c>
      <c r="AB171" s="37" t="str">
        <f t="shared" si="32"/>
        <v/>
      </c>
      <c r="AC171" s="38" t="str">
        <f t="shared" si="33"/>
        <v/>
      </c>
      <c r="AD171" s="38" t="str">
        <f t="shared" si="34"/>
        <v/>
      </c>
      <c r="AE171" s="38" t="str">
        <f>IF($B171="","",IF(DATOS!$B$12="Trimestre","",IF(Z171="","",Z171)))</f>
        <v/>
      </c>
      <c r="AF171" s="150" t="str">
        <f ca="1">IF(B171="","",IF(DATOS!$W$14-TODAY()&gt;0,"",IF(ISERROR(ROUND(AVERAGE(AB171:AE171),0)),"",ROUND(AVERAGE(AB171:AE171),0))))</f>
        <v/>
      </c>
      <c r="AG171" s="31" t="str">
        <f t="shared" ca="1" si="35"/>
        <v/>
      </c>
    </row>
    <row r="172" spans="1:33" x14ac:dyDescent="0.25">
      <c r="A172" s="34">
        <v>32</v>
      </c>
      <c r="B172" s="60" t="str">
        <f>IF(DATOS!$B$48="","",DATOS!$B$48)</f>
        <v>VERA VIGURIA, Sebastian Adriano</v>
      </c>
      <c r="D172" s="35"/>
      <c r="E172" s="36"/>
      <c r="F172" s="36"/>
      <c r="G172" s="36"/>
      <c r="H172" s="150" t="str">
        <f t="shared" si="24"/>
        <v/>
      </c>
      <c r="I172" s="28" t="str">
        <f t="shared" si="25"/>
        <v/>
      </c>
      <c r="J172" s="35"/>
      <c r="K172" s="36"/>
      <c r="L172" s="36"/>
      <c r="M172" s="36"/>
      <c r="N172" s="150" t="str">
        <f t="shared" si="26"/>
        <v/>
      </c>
      <c r="O172" s="28" t="str">
        <f t="shared" si="27"/>
        <v/>
      </c>
      <c r="P172" s="35"/>
      <c r="Q172" s="36"/>
      <c r="R172" s="36"/>
      <c r="S172" s="36"/>
      <c r="T172" s="150" t="str">
        <f t="shared" si="28"/>
        <v/>
      </c>
      <c r="U172" s="28" t="str">
        <f t="shared" si="29"/>
        <v/>
      </c>
      <c r="V172" s="35"/>
      <c r="W172" s="36"/>
      <c r="X172" s="36"/>
      <c r="Y172" s="36"/>
      <c r="Z172" s="150" t="str">
        <f t="shared" si="30"/>
        <v/>
      </c>
      <c r="AA172" s="28" t="str">
        <f t="shared" si="31"/>
        <v/>
      </c>
      <c r="AB172" s="37" t="str">
        <f t="shared" si="32"/>
        <v/>
      </c>
      <c r="AC172" s="38" t="str">
        <f t="shared" si="33"/>
        <v/>
      </c>
      <c r="AD172" s="38" t="str">
        <f t="shared" si="34"/>
        <v/>
      </c>
      <c r="AE172" s="38" t="str">
        <f>IF($B172="","",IF(DATOS!$B$12="Trimestre","",IF(Z172="","",Z172)))</f>
        <v/>
      </c>
      <c r="AF172" s="150" t="str">
        <f ca="1">IF(B172="","",IF(DATOS!$W$14-TODAY()&gt;0,"",IF(ISERROR(ROUND(AVERAGE(AB172:AE172),0)),"",ROUND(AVERAGE(AB172:AE172),0))))</f>
        <v/>
      </c>
      <c r="AG172" s="31" t="str">
        <f t="shared" ca="1" si="35"/>
        <v/>
      </c>
    </row>
    <row r="173" spans="1:33" x14ac:dyDescent="0.25">
      <c r="A173" s="34">
        <v>33</v>
      </c>
      <c r="B173" s="60" t="str">
        <f>IF(DATOS!$B$49="","",DATOS!$B$49)</f>
        <v>ZUÑIGA CCORISAPRA, Milagros</v>
      </c>
      <c r="D173" s="35"/>
      <c r="E173" s="36"/>
      <c r="F173" s="36"/>
      <c r="G173" s="36"/>
      <c r="H173" s="150" t="str">
        <f t="shared" si="24"/>
        <v/>
      </c>
      <c r="I173" s="28" t="str">
        <f t="shared" si="25"/>
        <v/>
      </c>
      <c r="J173" s="35"/>
      <c r="K173" s="36"/>
      <c r="L173" s="36"/>
      <c r="M173" s="36"/>
      <c r="N173" s="150" t="str">
        <f t="shared" si="26"/>
        <v/>
      </c>
      <c r="O173" s="28" t="str">
        <f t="shared" si="27"/>
        <v/>
      </c>
      <c r="P173" s="35"/>
      <c r="Q173" s="36"/>
      <c r="R173" s="36"/>
      <c r="S173" s="36"/>
      <c r="T173" s="150" t="str">
        <f t="shared" si="28"/>
        <v/>
      </c>
      <c r="U173" s="28" t="str">
        <f t="shared" si="29"/>
        <v/>
      </c>
      <c r="V173" s="35"/>
      <c r="W173" s="36"/>
      <c r="X173" s="36"/>
      <c r="Y173" s="36"/>
      <c r="Z173" s="150" t="str">
        <f t="shared" si="30"/>
        <v/>
      </c>
      <c r="AA173" s="28" t="str">
        <f t="shared" si="31"/>
        <v/>
      </c>
      <c r="AB173" s="37" t="str">
        <f t="shared" si="32"/>
        <v/>
      </c>
      <c r="AC173" s="38" t="str">
        <f t="shared" si="33"/>
        <v/>
      </c>
      <c r="AD173" s="38" t="str">
        <f t="shared" si="34"/>
        <v/>
      </c>
      <c r="AE173" s="38" t="str">
        <f>IF($B173="","",IF(DATOS!$B$12="Trimestre","",IF(Z173="","",Z173)))</f>
        <v/>
      </c>
      <c r="AF173" s="150" t="str">
        <f ca="1">IF(B173="","",IF(DATOS!$W$14-TODAY()&gt;0,"",IF(ISERROR(ROUND(AVERAGE(AB173:AE173),0)),"",ROUND(AVERAGE(AB173:AE173),0))))</f>
        <v/>
      </c>
      <c r="AG173" s="31" t="str">
        <f t="shared" ca="1" si="35"/>
        <v/>
      </c>
    </row>
    <row r="174" spans="1:33" x14ac:dyDescent="0.25">
      <c r="A174" s="34">
        <v>34</v>
      </c>
      <c r="B174" s="60" t="str">
        <f>IF(DATOS!$B$50="","",DATOS!$B$50)</f>
        <v/>
      </c>
      <c r="D174" s="35"/>
      <c r="E174" s="36"/>
      <c r="F174" s="36"/>
      <c r="G174" s="36"/>
      <c r="H174" s="150" t="str">
        <f t="shared" si="24"/>
        <v/>
      </c>
      <c r="I174" s="28" t="str">
        <f t="shared" si="25"/>
        <v/>
      </c>
      <c r="J174" s="35"/>
      <c r="K174" s="36"/>
      <c r="L174" s="36"/>
      <c r="M174" s="36"/>
      <c r="N174" s="150" t="str">
        <f t="shared" si="26"/>
        <v/>
      </c>
      <c r="O174" s="28" t="str">
        <f t="shared" si="27"/>
        <v/>
      </c>
      <c r="P174" s="35"/>
      <c r="Q174" s="36"/>
      <c r="R174" s="36"/>
      <c r="S174" s="36"/>
      <c r="T174" s="150" t="str">
        <f t="shared" si="28"/>
        <v/>
      </c>
      <c r="U174" s="28" t="str">
        <f t="shared" si="29"/>
        <v/>
      </c>
      <c r="V174" s="35"/>
      <c r="W174" s="36"/>
      <c r="X174" s="36"/>
      <c r="Y174" s="36"/>
      <c r="Z174" s="150" t="str">
        <f t="shared" si="30"/>
        <v/>
      </c>
      <c r="AA174" s="28" t="str">
        <f t="shared" si="31"/>
        <v/>
      </c>
      <c r="AB174" s="37" t="str">
        <f t="shared" si="32"/>
        <v/>
      </c>
      <c r="AC174" s="38" t="str">
        <f t="shared" si="33"/>
        <v/>
      </c>
      <c r="AD174" s="38" t="str">
        <f t="shared" si="34"/>
        <v/>
      </c>
      <c r="AE174" s="38" t="str">
        <f>IF($B174="","",IF(DATOS!$B$12="Trimestre","",IF(Z174="","",Z174)))</f>
        <v/>
      </c>
      <c r="AF174" s="150" t="str">
        <f ca="1">IF(B174="","",IF(DATOS!$W$14-TODAY()&gt;0,"",IF(ISERROR(ROUND(AVERAGE(AB174:AE174),0)),"",ROUND(AVERAGE(AB174:AE174),0))))</f>
        <v/>
      </c>
      <c r="AG174" s="31" t="str">
        <f t="shared" ca="1" si="35"/>
        <v/>
      </c>
    </row>
    <row r="175" spans="1:33" x14ac:dyDescent="0.25">
      <c r="A175" s="34">
        <v>35</v>
      </c>
      <c r="B175" s="60" t="str">
        <f>IF(DATOS!$B$51="","",DATOS!$B$51)</f>
        <v/>
      </c>
      <c r="D175" s="35"/>
      <c r="E175" s="36"/>
      <c r="F175" s="36"/>
      <c r="G175" s="36"/>
      <c r="H175" s="150" t="str">
        <f t="shared" si="24"/>
        <v/>
      </c>
      <c r="I175" s="28" t="str">
        <f t="shared" si="25"/>
        <v/>
      </c>
      <c r="J175" s="35"/>
      <c r="K175" s="36"/>
      <c r="L175" s="36"/>
      <c r="M175" s="36"/>
      <c r="N175" s="150" t="str">
        <f t="shared" si="26"/>
        <v/>
      </c>
      <c r="O175" s="28" t="str">
        <f t="shared" si="27"/>
        <v/>
      </c>
      <c r="P175" s="35"/>
      <c r="Q175" s="36"/>
      <c r="R175" s="36"/>
      <c r="S175" s="36"/>
      <c r="T175" s="150" t="str">
        <f t="shared" si="28"/>
        <v/>
      </c>
      <c r="U175" s="28" t="str">
        <f t="shared" si="29"/>
        <v/>
      </c>
      <c r="V175" s="35"/>
      <c r="W175" s="36"/>
      <c r="X175" s="36"/>
      <c r="Y175" s="36"/>
      <c r="Z175" s="150" t="str">
        <f t="shared" si="30"/>
        <v/>
      </c>
      <c r="AA175" s="28" t="str">
        <f t="shared" si="31"/>
        <v/>
      </c>
      <c r="AB175" s="37" t="str">
        <f t="shared" si="32"/>
        <v/>
      </c>
      <c r="AC175" s="38" t="str">
        <f t="shared" si="33"/>
        <v/>
      </c>
      <c r="AD175" s="38" t="str">
        <f t="shared" si="34"/>
        <v/>
      </c>
      <c r="AE175" s="38" t="str">
        <f>IF($B175="","",IF(DATOS!$B$12="Trimestre","",IF(Z175="","",Z175)))</f>
        <v/>
      </c>
      <c r="AF175" s="150" t="str">
        <f ca="1">IF(B175="","",IF(DATOS!$W$14-TODAY()&gt;0,"",IF(ISERROR(ROUND(AVERAGE(AB175:AE175),0)),"",ROUND(AVERAGE(AB175:AE175),0))))</f>
        <v/>
      </c>
      <c r="AG175" s="31" t="str">
        <f t="shared" ca="1" si="35"/>
        <v/>
      </c>
    </row>
    <row r="176" spans="1:33" x14ac:dyDescent="0.25">
      <c r="A176" s="34">
        <v>36</v>
      </c>
      <c r="B176" s="60" t="str">
        <f>IF(DATOS!$B$52="","",DATOS!$B$52)</f>
        <v/>
      </c>
      <c r="D176" s="35"/>
      <c r="E176" s="36"/>
      <c r="F176" s="36"/>
      <c r="G176" s="36"/>
      <c r="H176" s="150" t="str">
        <f t="shared" si="24"/>
        <v/>
      </c>
      <c r="I176" s="28" t="str">
        <f t="shared" si="25"/>
        <v/>
      </c>
      <c r="J176" s="35"/>
      <c r="K176" s="36"/>
      <c r="L176" s="36"/>
      <c r="M176" s="36"/>
      <c r="N176" s="150" t="str">
        <f t="shared" si="26"/>
        <v/>
      </c>
      <c r="O176" s="28" t="str">
        <f t="shared" si="27"/>
        <v/>
      </c>
      <c r="P176" s="35"/>
      <c r="Q176" s="36"/>
      <c r="R176" s="36"/>
      <c r="S176" s="36"/>
      <c r="T176" s="150" t="str">
        <f t="shared" si="28"/>
        <v/>
      </c>
      <c r="U176" s="28" t="str">
        <f t="shared" si="29"/>
        <v/>
      </c>
      <c r="V176" s="35"/>
      <c r="W176" s="36"/>
      <c r="X176" s="36"/>
      <c r="Y176" s="36"/>
      <c r="Z176" s="150" t="str">
        <f t="shared" si="30"/>
        <v/>
      </c>
      <c r="AA176" s="28" t="str">
        <f t="shared" si="31"/>
        <v/>
      </c>
      <c r="AB176" s="37" t="str">
        <f t="shared" si="32"/>
        <v/>
      </c>
      <c r="AC176" s="38" t="str">
        <f t="shared" si="33"/>
        <v/>
      </c>
      <c r="AD176" s="38" t="str">
        <f t="shared" si="34"/>
        <v/>
      </c>
      <c r="AE176" s="38" t="str">
        <f>IF($B176="","",IF(DATOS!$B$12="Trimestre","",IF(Z176="","",Z176)))</f>
        <v/>
      </c>
      <c r="AF176" s="150" t="str">
        <f ca="1">IF(B176="","",IF(DATOS!$W$14-TODAY()&gt;0,"",IF(ISERROR(ROUND(AVERAGE(AB176:AE176),0)),"",ROUND(AVERAGE(AB176:AE176),0))))</f>
        <v/>
      </c>
      <c r="AG176" s="31" t="str">
        <f t="shared" ca="1" si="35"/>
        <v/>
      </c>
    </row>
    <row r="177" spans="1:33" x14ac:dyDescent="0.25">
      <c r="A177" s="34">
        <v>37</v>
      </c>
      <c r="B177" s="60" t="str">
        <f>IF(DATOS!$B$53="","",DATOS!$B$53)</f>
        <v/>
      </c>
      <c r="D177" s="35"/>
      <c r="E177" s="36"/>
      <c r="F177" s="36"/>
      <c r="G177" s="36"/>
      <c r="H177" s="150" t="str">
        <f t="shared" si="24"/>
        <v/>
      </c>
      <c r="I177" s="28" t="str">
        <f t="shared" si="25"/>
        <v/>
      </c>
      <c r="J177" s="35"/>
      <c r="K177" s="36"/>
      <c r="L177" s="36"/>
      <c r="M177" s="36"/>
      <c r="N177" s="150" t="str">
        <f t="shared" si="26"/>
        <v/>
      </c>
      <c r="O177" s="28" t="str">
        <f t="shared" si="27"/>
        <v/>
      </c>
      <c r="P177" s="35"/>
      <c r="Q177" s="36"/>
      <c r="R177" s="36"/>
      <c r="S177" s="36"/>
      <c r="T177" s="150" t="str">
        <f t="shared" si="28"/>
        <v/>
      </c>
      <c r="U177" s="28" t="str">
        <f t="shared" si="29"/>
        <v/>
      </c>
      <c r="V177" s="35"/>
      <c r="W177" s="36"/>
      <c r="X177" s="36"/>
      <c r="Y177" s="36"/>
      <c r="Z177" s="150" t="str">
        <f t="shared" si="30"/>
        <v/>
      </c>
      <c r="AA177" s="28" t="str">
        <f t="shared" si="31"/>
        <v/>
      </c>
      <c r="AB177" s="37" t="str">
        <f t="shared" si="32"/>
        <v/>
      </c>
      <c r="AC177" s="38" t="str">
        <f t="shared" si="33"/>
        <v/>
      </c>
      <c r="AD177" s="38" t="str">
        <f t="shared" si="34"/>
        <v/>
      </c>
      <c r="AE177" s="38" t="str">
        <f>IF($B177="","",IF(DATOS!$B$12="Trimestre","",IF(Z177="","",Z177)))</f>
        <v/>
      </c>
      <c r="AF177" s="150" t="str">
        <f ca="1">IF(B177="","",IF(DATOS!$W$14-TODAY()&gt;0,"",IF(ISERROR(ROUND(AVERAGE(AB177:AE177),0)),"",ROUND(AVERAGE(AB177:AE177),0))))</f>
        <v/>
      </c>
      <c r="AG177" s="31" t="str">
        <f t="shared" ca="1" si="35"/>
        <v/>
      </c>
    </row>
    <row r="178" spans="1:33" x14ac:dyDescent="0.25">
      <c r="A178" s="34">
        <v>38</v>
      </c>
      <c r="B178" s="60" t="str">
        <f>IF(DATOS!$B$54="","",DATOS!$B$54)</f>
        <v/>
      </c>
      <c r="D178" s="35"/>
      <c r="E178" s="36"/>
      <c r="F178" s="36"/>
      <c r="G178" s="36"/>
      <c r="H178" s="150" t="str">
        <f t="shared" si="24"/>
        <v/>
      </c>
      <c r="I178" s="28" t="str">
        <f t="shared" si="25"/>
        <v/>
      </c>
      <c r="J178" s="35"/>
      <c r="K178" s="36"/>
      <c r="L178" s="36"/>
      <c r="M178" s="36"/>
      <c r="N178" s="150" t="str">
        <f t="shared" si="26"/>
        <v/>
      </c>
      <c r="O178" s="28" t="str">
        <f t="shared" si="27"/>
        <v/>
      </c>
      <c r="P178" s="35"/>
      <c r="Q178" s="36"/>
      <c r="R178" s="36"/>
      <c r="S178" s="36"/>
      <c r="T178" s="150" t="str">
        <f t="shared" si="28"/>
        <v/>
      </c>
      <c r="U178" s="28" t="str">
        <f t="shared" si="29"/>
        <v/>
      </c>
      <c r="V178" s="35"/>
      <c r="W178" s="36"/>
      <c r="X178" s="36"/>
      <c r="Y178" s="36"/>
      <c r="Z178" s="150" t="str">
        <f t="shared" si="30"/>
        <v/>
      </c>
      <c r="AA178" s="28" t="str">
        <f t="shared" si="31"/>
        <v/>
      </c>
      <c r="AB178" s="37" t="str">
        <f t="shared" si="32"/>
        <v/>
      </c>
      <c r="AC178" s="38" t="str">
        <f t="shared" si="33"/>
        <v/>
      </c>
      <c r="AD178" s="38" t="str">
        <f t="shared" si="34"/>
        <v/>
      </c>
      <c r="AE178" s="38" t="str">
        <f>IF($B178="","",IF(DATOS!$B$12="Trimestre","",IF(Z178="","",Z178)))</f>
        <v/>
      </c>
      <c r="AF178" s="150" t="str">
        <f ca="1">IF(B178="","",IF(DATOS!$W$14-TODAY()&gt;0,"",IF(ISERROR(ROUND(AVERAGE(AB178:AE178),0)),"",ROUND(AVERAGE(AB178:AE178),0))))</f>
        <v/>
      </c>
      <c r="AG178" s="31" t="str">
        <f t="shared" ca="1" si="35"/>
        <v/>
      </c>
    </row>
    <row r="179" spans="1:33" x14ac:dyDescent="0.25">
      <c r="A179" s="34">
        <v>39</v>
      </c>
      <c r="B179" s="60" t="str">
        <f>IF(DATOS!$B$55="","",DATOS!$B$55)</f>
        <v/>
      </c>
      <c r="D179" s="35"/>
      <c r="E179" s="36"/>
      <c r="F179" s="36"/>
      <c r="G179" s="36"/>
      <c r="H179" s="150" t="str">
        <f t="shared" si="24"/>
        <v/>
      </c>
      <c r="I179" s="28" t="str">
        <f t="shared" si="25"/>
        <v/>
      </c>
      <c r="J179" s="35"/>
      <c r="K179" s="36"/>
      <c r="L179" s="36"/>
      <c r="M179" s="36"/>
      <c r="N179" s="150" t="str">
        <f t="shared" si="26"/>
        <v/>
      </c>
      <c r="O179" s="28" t="str">
        <f t="shared" si="27"/>
        <v/>
      </c>
      <c r="P179" s="35"/>
      <c r="Q179" s="36"/>
      <c r="R179" s="36"/>
      <c r="S179" s="36"/>
      <c r="T179" s="150" t="str">
        <f t="shared" si="28"/>
        <v/>
      </c>
      <c r="U179" s="28" t="str">
        <f t="shared" si="29"/>
        <v/>
      </c>
      <c r="V179" s="35"/>
      <c r="W179" s="36"/>
      <c r="X179" s="36"/>
      <c r="Y179" s="36"/>
      <c r="Z179" s="150" t="str">
        <f t="shared" si="30"/>
        <v/>
      </c>
      <c r="AA179" s="28" t="str">
        <f t="shared" si="31"/>
        <v/>
      </c>
      <c r="AB179" s="37" t="str">
        <f t="shared" si="32"/>
        <v/>
      </c>
      <c r="AC179" s="38" t="str">
        <f t="shared" si="33"/>
        <v/>
      </c>
      <c r="AD179" s="38" t="str">
        <f t="shared" si="34"/>
        <v/>
      </c>
      <c r="AE179" s="38" t="str">
        <f>IF($B179="","",IF(DATOS!$B$12="Trimestre","",IF(Z179="","",Z179)))</f>
        <v/>
      </c>
      <c r="AF179" s="150" t="str">
        <f ca="1">IF(B179="","",IF(DATOS!$W$14-TODAY()&gt;0,"",IF(ISERROR(ROUND(AVERAGE(AB179:AE179),0)),"",ROUND(AVERAGE(AB179:AE179),0))))</f>
        <v/>
      </c>
      <c r="AG179" s="31" t="str">
        <f t="shared" ca="1" si="35"/>
        <v/>
      </c>
    </row>
    <row r="180" spans="1:33" x14ac:dyDescent="0.25">
      <c r="A180" s="34">
        <v>40</v>
      </c>
      <c r="B180" s="60" t="str">
        <f>IF(DATOS!$B$56="","",DATOS!$B$56)</f>
        <v/>
      </c>
      <c r="D180" s="35"/>
      <c r="E180" s="36"/>
      <c r="F180" s="36"/>
      <c r="G180" s="36"/>
      <c r="H180" s="150" t="str">
        <f t="shared" si="24"/>
        <v/>
      </c>
      <c r="I180" s="28" t="str">
        <f t="shared" si="25"/>
        <v/>
      </c>
      <c r="J180" s="35"/>
      <c r="K180" s="36"/>
      <c r="L180" s="36"/>
      <c r="M180" s="36"/>
      <c r="N180" s="150" t="str">
        <f t="shared" si="26"/>
        <v/>
      </c>
      <c r="O180" s="28" t="str">
        <f t="shared" si="27"/>
        <v/>
      </c>
      <c r="P180" s="35"/>
      <c r="Q180" s="36"/>
      <c r="R180" s="36"/>
      <c r="S180" s="36"/>
      <c r="T180" s="150" t="str">
        <f t="shared" si="28"/>
        <v/>
      </c>
      <c r="U180" s="28" t="str">
        <f t="shared" si="29"/>
        <v/>
      </c>
      <c r="V180" s="35"/>
      <c r="W180" s="36"/>
      <c r="X180" s="36"/>
      <c r="Y180" s="36"/>
      <c r="Z180" s="150" t="str">
        <f t="shared" si="30"/>
        <v/>
      </c>
      <c r="AA180" s="28" t="str">
        <f t="shared" si="31"/>
        <v/>
      </c>
      <c r="AB180" s="37" t="str">
        <f t="shared" si="32"/>
        <v/>
      </c>
      <c r="AC180" s="38" t="str">
        <f t="shared" si="33"/>
        <v/>
      </c>
      <c r="AD180" s="38" t="str">
        <f t="shared" si="34"/>
        <v/>
      </c>
      <c r="AE180" s="38" t="str">
        <f>IF($B180="","",IF(DATOS!$B$12="Trimestre","",IF(Z180="","",Z180)))</f>
        <v/>
      </c>
      <c r="AF180" s="150" t="str">
        <f ca="1">IF(B180="","",IF(DATOS!$W$14-TODAY()&gt;0,"",IF(ISERROR(ROUND(AVERAGE(AB180:AE180),0)),"",ROUND(AVERAGE(AB180:AE180),0))))</f>
        <v/>
      </c>
      <c r="AG180" s="31" t="str">
        <f t="shared" ca="1" si="35"/>
        <v/>
      </c>
    </row>
    <row r="181" spans="1:33" x14ac:dyDescent="0.25">
      <c r="A181" s="34">
        <v>41</v>
      </c>
      <c r="B181" s="60" t="str">
        <f>IF(DATOS!$B$57="","",DATOS!$B$57)</f>
        <v/>
      </c>
      <c r="D181" s="35"/>
      <c r="E181" s="36"/>
      <c r="F181" s="36"/>
      <c r="G181" s="36"/>
      <c r="H181" s="150" t="str">
        <f t="shared" si="24"/>
        <v/>
      </c>
      <c r="I181" s="28" t="str">
        <f t="shared" si="25"/>
        <v/>
      </c>
      <c r="J181" s="35"/>
      <c r="K181" s="36"/>
      <c r="L181" s="36"/>
      <c r="M181" s="36"/>
      <c r="N181" s="150" t="str">
        <f t="shared" si="26"/>
        <v/>
      </c>
      <c r="O181" s="28" t="str">
        <f t="shared" si="27"/>
        <v/>
      </c>
      <c r="P181" s="35"/>
      <c r="Q181" s="36"/>
      <c r="R181" s="36"/>
      <c r="S181" s="36"/>
      <c r="T181" s="150" t="str">
        <f t="shared" si="28"/>
        <v/>
      </c>
      <c r="U181" s="28" t="str">
        <f t="shared" si="29"/>
        <v/>
      </c>
      <c r="V181" s="35"/>
      <c r="W181" s="36"/>
      <c r="X181" s="36"/>
      <c r="Y181" s="36"/>
      <c r="Z181" s="150" t="str">
        <f t="shared" si="30"/>
        <v/>
      </c>
      <c r="AA181" s="28" t="str">
        <f t="shared" si="31"/>
        <v/>
      </c>
      <c r="AB181" s="37" t="str">
        <f t="shared" si="32"/>
        <v/>
      </c>
      <c r="AC181" s="38" t="str">
        <f t="shared" si="33"/>
        <v/>
      </c>
      <c r="AD181" s="38" t="str">
        <f t="shared" si="34"/>
        <v/>
      </c>
      <c r="AE181" s="38" t="str">
        <f>IF($B181="","",IF(DATOS!$B$12="Trimestre","",IF(Z181="","",Z181)))</f>
        <v/>
      </c>
      <c r="AF181" s="150" t="str">
        <f ca="1">IF(B181="","",IF(DATOS!$W$14-TODAY()&gt;0,"",IF(ISERROR(ROUND(AVERAGE(AB181:AE181),0)),"",ROUND(AVERAGE(AB181:AE181),0))))</f>
        <v/>
      </c>
      <c r="AG181" s="31" t="str">
        <f t="shared" ca="1" si="35"/>
        <v/>
      </c>
    </row>
    <row r="182" spans="1:33" x14ac:dyDescent="0.25">
      <c r="A182" s="34">
        <v>42</v>
      </c>
      <c r="B182" s="60" t="str">
        <f>IF(DATOS!$B$58="","",DATOS!$B$58)</f>
        <v/>
      </c>
      <c r="D182" s="35"/>
      <c r="E182" s="36"/>
      <c r="F182" s="36"/>
      <c r="G182" s="36"/>
      <c r="H182" s="150" t="str">
        <f t="shared" si="24"/>
        <v/>
      </c>
      <c r="I182" s="28" t="str">
        <f t="shared" si="25"/>
        <v/>
      </c>
      <c r="J182" s="35"/>
      <c r="K182" s="36"/>
      <c r="L182" s="36"/>
      <c r="M182" s="36"/>
      <c r="N182" s="150" t="str">
        <f t="shared" si="26"/>
        <v/>
      </c>
      <c r="O182" s="28" t="str">
        <f t="shared" si="27"/>
        <v/>
      </c>
      <c r="P182" s="35"/>
      <c r="Q182" s="36"/>
      <c r="R182" s="36"/>
      <c r="S182" s="36"/>
      <c r="T182" s="150" t="str">
        <f t="shared" si="28"/>
        <v/>
      </c>
      <c r="U182" s="28" t="str">
        <f t="shared" si="29"/>
        <v/>
      </c>
      <c r="V182" s="35"/>
      <c r="W182" s="36"/>
      <c r="X182" s="36"/>
      <c r="Y182" s="36"/>
      <c r="Z182" s="150" t="str">
        <f t="shared" si="30"/>
        <v/>
      </c>
      <c r="AA182" s="28" t="str">
        <f t="shared" si="31"/>
        <v/>
      </c>
      <c r="AB182" s="37" t="str">
        <f t="shared" si="32"/>
        <v/>
      </c>
      <c r="AC182" s="38" t="str">
        <f t="shared" si="33"/>
        <v/>
      </c>
      <c r="AD182" s="38" t="str">
        <f t="shared" si="34"/>
        <v/>
      </c>
      <c r="AE182" s="38" t="str">
        <f>IF($B182="","",IF(DATOS!$B$12="Trimestre","",IF(Z182="","",Z182)))</f>
        <v/>
      </c>
      <c r="AF182" s="150" t="str">
        <f ca="1">IF(B182="","",IF(DATOS!$W$14-TODAY()&gt;0,"",IF(ISERROR(ROUND(AVERAGE(AB182:AE182),0)),"",ROUND(AVERAGE(AB182:AE182),0))))</f>
        <v/>
      </c>
      <c r="AG182" s="31" t="str">
        <f t="shared" ca="1" si="35"/>
        <v/>
      </c>
    </row>
    <row r="183" spans="1:33" x14ac:dyDescent="0.25">
      <c r="A183" s="34">
        <v>43</v>
      </c>
      <c r="B183" s="60" t="str">
        <f>IF(DATOS!$B$59="","",DATOS!$B$59)</f>
        <v/>
      </c>
      <c r="D183" s="35"/>
      <c r="E183" s="36"/>
      <c r="F183" s="36"/>
      <c r="G183" s="36"/>
      <c r="H183" s="150" t="str">
        <f t="shared" si="24"/>
        <v/>
      </c>
      <c r="I183" s="28" t="str">
        <f t="shared" si="25"/>
        <v/>
      </c>
      <c r="J183" s="35"/>
      <c r="K183" s="36"/>
      <c r="L183" s="36"/>
      <c r="M183" s="36"/>
      <c r="N183" s="150" t="str">
        <f t="shared" si="26"/>
        <v/>
      </c>
      <c r="O183" s="28" t="str">
        <f t="shared" si="27"/>
        <v/>
      </c>
      <c r="P183" s="35"/>
      <c r="Q183" s="36"/>
      <c r="R183" s="36"/>
      <c r="S183" s="36"/>
      <c r="T183" s="150" t="str">
        <f t="shared" si="28"/>
        <v/>
      </c>
      <c r="U183" s="28" t="str">
        <f t="shared" si="29"/>
        <v/>
      </c>
      <c r="V183" s="35"/>
      <c r="W183" s="36"/>
      <c r="X183" s="36"/>
      <c r="Y183" s="36"/>
      <c r="Z183" s="150" t="str">
        <f t="shared" si="30"/>
        <v/>
      </c>
      <c r="AA183" s="28" t="str">
        <f t="shared" si="31"/>
        <v/>
      </c>
      <c r="AB183" s="37" t="str">
        <f t="shared" si="32"/>
        <v/>
      </c>
      <c r="AC183" s="38" t="str">
        <f t="shared" si="33"/>
        <v/>
      </c>
      <c r="AD183" s="38" t="str">
        <f t="shared" si="34"/>
        <v/>
      </c>
      <c r="AE183" s="38" t="str">
        <f>IF($B183="","",IF(DATOS!$B$12="Trimestre","",IF(Z183="","",Z183)))</f>
        <v/>
      </c>
      <c r="AF183" s="150" t="str">
        <f ca="1">IF(B183="","",IF(DATOS!$W$14-TODAY()&gt;0,"",IF(ISERROR(ROUND(AVERAGE(AB183:AE183),0)),"",ROUND(AVERAGE(AB183:AE183),0))))</f>
        <v/>
      </c>
      <c r="AG183" s="31" t="str">
        <f t="shared" ca="1" si="35"/>
        <v/>
      </c>
    </row>
    <row r="184" spans="1:33" x14ac:dyDescent="0.25">
      <c r="A184" s="34">
        <v>44</v>
      </c>
      <c r="B184" s="60" t="str">
        <f>IF(DATOS!$B$60="","",DATOS!$B$60)</f>
        <v/>
      </c>
      <c r="D184" s="35"/>
      <c r="E184" s="36"/>
      <c r="F184" s="36"/>
      <c r="G184" s="36"/>
      <c r="H184" s="150" t="str">
        <f t="shared" si="24"/>
        <v/>
      </c>
      <c r="I184" s="28" t="str">
        <f t="shared" si="25"/>
        <v/>
      </c>
      <c r="J184" s="35"/>
      <c r="K184" s="36"/>
      <c r="L184" s="36"/>
      <c r="M184" s="36"/>
      <c r="N184" s="150" t="str">
        <f t="shared" si="26"/>
        <v/>
      </c>
      <c r="O184" s="28" t="str">
        <f t="shared" si="27"/>
        <v/>
      </c>
      <c r="P184" s="35"/>
      <c r="Q184" s="36"/>
      <c r="R184" s="36"/>
      <c r="S184" s="36"/>
      <c r="T184" s="150" t="str">
        <f t="shared" si="28"/>
        <v/>
      </c>
      <c r="U184" s="28" t="str">
        <f t="shared" si="29"/>
        <v/>
      </c>
      <c r="V184" s="35"/>
      <c r="W184" s="36"/>
      <c r="X184" s="36"/>
      <c r="Y184" s="36"/>
      <c r="Z184" s="150" t="str">
        <f t="shared" si="30"/>
        <v/>
      </c>
      <c r="AA184" s="28" t="str">
        <f t="shared" si="31"/>
        <v/>
      </c>
      <c r="AB184" s="37" t="str">
        <f t="shared" si="32"/>
        <v/>
      </c>
      <c r="AC184" s="38" t="str">
        <f t="shared" si="33"/>
        <v/>
      </c>
      <c r="AD184" s="38" t="str">
        <f t="shared" si="34"/>
        <v/>
      </c>
      <c r="AE184" s="38" t="str">
        <f>IF($B184="","",IF(DATOS!$B$12="Trimestre","",IF(Z184="","",Z184)))</f>
        <v/>
      </c>
      <c r="AF184" s="150" t="str">
        <f ca="1">IF(B184="","",IF(DATOS!$W$14-TODAY()&gt;0,"",IF(ISERROR(ROUND(AVERAGE(AB184:AE184),0)),"",ROUND(AVERAGE(AB184:AE184),0))))</f>
        <v/>
      </c>
      <c r="AG184" s="31" t="str">
        <f t="shared" ca="1" si="35"/>
        <v/>
      </c>
    </row>
    <row r="185" spans="1:33" ht="15.75" thickBot="1" x14ac:dyDescent="0.3">
      <c r="A185" s="40">
        <v>45</v>
      </c>
      <c r="B185" s="61" t="str">
        <f>IF(DATOS!$B$61="","",DATOS!$B$61)</f>
        <v/>
      </c>
      <c r="D185" s="41"/>
      <c r="E185" s="42"/>
      <c r="F185" s="42"/>
      <c r="G185" s="42"/>
      <c r="H185" s="151" t="str">
        <f t="shared" si="24"/>
        <v/>
      </c>
      <c r="I185" s="28" t="str">
        <f t="shared" si="25"/>
        <v/>
      </c>
      <c r="J185" s="41"/>
      <c r="K185" s="42"/>
      <c r="L185" s="42"/>
      <c r="M185" s="42"/>
      <c r="N185" s="151" t="str">
        <f t="shared" si="26"/>
        <v/>
      </c>
      <c r="O185" s="28" t="str">
        <f t="shared" si="27"/>
        <v/>
      </c>
      <c r="P185" s="41"/>
      <c r="Q185" s="42"/>
      <c r="R185" s="42"/>
      <c r="S185" s="42"/>
      <c r="T185" s="151" t="str">
        <f t="shared" si="28"/>
        <v/>
      </c>
      <c r="U185" s="28" t="str">
        <f t="shared" si="29"/>
        <v/>
      </c>
      <c r="V185" s="41"/>
      <c r="W185" s="42"/>
      <c r="X185" s="42"/>
      <c r="Y185" s="42"/>
      <c r="Z185" s="151" t="str">
        <f t="shared" si="30"/>
        <v/>
      </c>
      <c r="AA185" s="28" t="str">
        <f t="shared" si="31"/>
        <v/>
      </c>
      <c r="AB185" s="43" t="str">
        <f t="shared" si="32"/>
        <v/>
      </c>
      <c r="AC185" s="44" t="str">
        <f t="shared" si="33"/>
        <v/>
      </c>
      <c r="AD185" s="44" t="str">
        <f t="shared" si="34"/>
        <v/>
      </c>
      <c r="AE185" s="44" t="str">
        <f>IF($B185="","",IF(DATOS!$B$12="Trimestre","",IF(Z185="","",Z185)))</f>
        <v/>
      </c>
      <c r="AF185" s="151" t="str">
        <f ca="1">IF(B185="","",IF(DATOS!$W$14-TODAY()&gt;0,"",IF(ISERROR(ROUND(AVERAGE(AB185:AE185),0)),"",ROUND(AVERAGE(AB185:AE185),0))))</f>
        <v/>
      </c>
      <c r="AG185" s="31" t="str">
        <f t="shared" ca="1" si="35"/>
        <v/>
      </c>
    </row>
    <row r="186" spans="1:33" ht="3.75" customHeight="1" thickTop="1" thickBot="1" x14ac:dyDescent="0.3"/>
    <row r="187" spans="1:33" ht="15.75" thickTop="1" x14ac:dyDescent="0.25">
      <c r="B187" s="262" t="str">
        <f>"Nivel de logro del Área de "&amp;B137</f>
        <v>Nivel de logro del Área de Inglés</v>
      </c>
      <c r="D187" s="249" t="s">
        <v>216</v>
      </c>
      <c r="E187" s="250"/>
      <c r="F187" s="250"/>
      <c r="G187" s="250"/>
      <c r="H187" s="251"/>
      <c r="J187" s="249" t="s">
        <v>147</v>
      </c>
      <c r="K187" s="250"/>
      <c r="L187" s="250"/>
      <c r="M187" s="250"/>
      <c r="N187" s="251"/>
      <c r="P187" s="249" t="s">
        <v>148</v>
      </c>
      <c r="Q187" s="250"/>
      <c r="R187" s="250"/>
      <c r="S187" s="250"/>
      <c r="T187" s="251"/>
      <c r="V187" s="249" t="s">
        <v>149</v>
      </c>
      <c r="W187" s="250"/>
      <c r="X187" s="250"/>
      <c r="Y187" s="250"/>
      <c r="Z187" s="251"/>
      <c r="AB187" s="264" t="s">
        <v>130</v>
      </c>
      <c r="AC187" s="265"/>
      <c r="AD187" s="265"/>
      <c r="AE187" s="265"/>
      <c r="AF187" s="266"/>
    </row>
    <row r="188" spans="1:33" ht="15.75" thickBot="1" x14ac:dyDescent="0.3">
      <c r="B188" s="263"/>
      <c r="D188" s="228" t="s">
        <v>123</v>
      </c>
      <c r="E188" s="229"/>
      <c r="F188" s="229" t="s">
        <v>124</v>
      </c>
      <c r="G188" s="229"/>
      <c r="H188" s="230"/>
      <c r="J188" s="228" t="s">
        <v>123</v>
      </c>
      <c r="K188" s="229"/>
      <c r="L188" s="229" t="s">
        <v>124</v>
      </c>
      <c r="M188" s="229"/>
      <c r="N188" s="230"/>
      <c r="P188" s="228" t="s">
        <v>123</v>
      </c>
      <c r="Q188" s="229"/>
      <c r="R188" s="229" t="s">
        <v>124</v>
      </c>
      <c r="S188" s="229"/>
      <c r="T188" s="230"/>
      <c r="V188" s="228" t="s">
        <v>123</v>
      </c>
      <c r="W188" s="229"/>
      <c r="X188" s="229" t="s">
        <v>124</v>
      </c>
      <c r="Y188" s="229"/>
      <c r="Z188" s="230"/>
      <c r="AB188" s="235" t="s">
        <v>123</v>
      </c>
      <c r="AC188" s="236"/>
      <c r="AD188" s="236" t="s">
        <v>124</v>
      </c>
      <c r="AE188" s="236"/>
      <c r="AF188" s="237"/>
    </row>
    <row r="189" spans="1:33" ht="15.75" thickTop="1" x14ac:dyDescent="0.25">
      <c r="B189" s="45" t="s">
        <v>129</v>
      </c>
      <c r="D189" s="220" t="str">
        <f>IF(COUNTBLANK(I141:I185)=45,"",COUNTIF(I141:I185,4))</f>
        <v/>
      </c>
      <c r="E189" s="221"/>
      <c r="F189" s="222" t="str">
        <f>IF(ISERROR(D189/SUM(D189:E192)),"",D189/SUM(D189:E192))</f>
        <v/>
      </c>
      <c r="G189" s="222"/>
      <c r="H189" s="223"/>
      <c r="J189" s="220" t="str">
        <f>IF(COUNTBLANK(O141:O185)=45,"",COUNTIF(O141:O185,4))</f>
        <v/>
      </c>
      <c r="K189" s="221"/>
      <c r="L189" s="222" t="str">
        <f>IF(ISERROR(J189/SUM(J189:K192)),"",J189/SUM(J189:K192))</f>
        <v/>
      </c>
      <c r="M189" s="222"/>
      <c r="N189" s="223"/>
      <c r="P189" s="220" t="str">
        <f>IF(COUNTBLANK(U141:U185)=45,"",COUNTIF(U141:U185,4))</f>
        <v/>
      </c>
      <c r="Q189" s="221"/>
      <c r="R189" s="222" t="str">
        <f>IF(ISERROR(P189/SUM(P189:Q192)),"",P189/SUM(P189:Q192))</f>
        <v/>
      </c>
      <c r="S189" s="222"/>
      <c r="T189" s="223"/>
      <c r="V189" s="220" t="str">
        <f>IF(COUNTBLANK(AA141:AA185)=45,"",COUNTIF(AA141:AA185,4))</f>
        <v/>
      </c>
      <c r="W189" s="221"/>
      <c r="X189" s="222" t="str">
        <f>IF(ISERROR(V189/SUM(V189:W192)),"",V189/SUM(V189:W192))</f>
        <v/>
      </c>
      <c r="Y189" s="222"/>
      <c r="Z189" s="223"/>
      <c r="AB189" s="220" t="str">
        <f ca="1">IF(COUNTBLANK(AG141:AG185)=45,"",COUNTIF(AG141:AG185,4))</f>
        <v/>
      </c>
      <c r="AC189" s="221"/>
      <c r="AD189" s="222" t="str">
        <f ca="1">IF(ISERROR(AB189/SUM(AB189:AC192)),"",AB189/SUM(AB189:AC192))</f>
        <v/>
      </c>
      <c r="AE189" s="222"/>
      <c r="AF189" s="223"/>
    </row>
    <row r="190" spans="1:33" x14ac:dyDescent="0.25">
      <c r="B190" s="45" t="s">
        <v>125</v>
      </c>
      <c r="D190" s="224" t="str">
        <f>IF(COUNTBLANK(I141:I185)=45,"",COUNTIF(I141:I185,3))</f>
        <v/>
      </c>
      <c r="E190" s="225"/>
      <c r="F190" s="226" t="str">
        <f>IF(ISERROR(D190/SUM(D189:E192)),"",D190/SUM(D189:E192))</f>
        <v/>
      </c>
      <c r="G190" s="226"/>
      <c r="H190" s="227"/>
      <c r="J190" s="224" t="str">
        <f>IF(COUNTBLANK(O141:O185)=45,"",COUNTIF(O141:O185,3))</f>
        <v/>
      </c>
      <c r="K190" s="225"/>
      <c r="L190" s="226" t="str">
        <f>IF(ISERROR(J190/SUM(J189:K192)),"",J190/SUM(J189:K192))</f>
        <v/>
      </c>
      <c r="M190" s="226"/>
      <c r="N190" s="227"/>
      <c r="P190" s="224" t="str">
        <f>IF(COUNTBLANK(U141:U185)=45,"",COUNTIF(U141:U185,3))</f>
        <v/>
      </c>
      <c r="Q190" s="225"/>
      <c r="R190" s="226" t="str">
        <f>IF(ISERROR(P190/SUM(P189:Q192)),"",P190/SUM(P189:Q192))</f>
        <v/>
      </c>
      <c r="S190" s="226"/>
      <c r="T190" s="227"/>
      <c r="V190" s="224" t="str">
        <f>IF(COUNTBLANK(AA141:AA185)=45,"",COUNTIF(AA141:AA185,3))</f>
        <v/>
      </c>
      <c r="W190" s="225"/>
      <c r="X190" s="226" t="str">
        <f>IF(ISERROR(V190/SUM(V189:W192)),"",V190/SUM(V189:W192))</f>
        <v/>
      </c>
      <c r="Y190" s="226"/>
      <c r="Z190" s="227"/>
      <c r="AB190" s="224" t="str">
        <f ca="1">IF(COUNTBLANK(AG141:AG185)=45,"",COUNTIF(AG141:AG185,3))</f>
        <v/>
      </c>
      <c r="AC190" s="225"/>
      <c r="AD190" s="226" t="str">
        <f ca="1">IF(ISERROR(AB190/SUM(AB189:AC192)),"",AB190/SUM(AB189:AC192))</f>
        <v/>
      </c>
      <c r="AE190" s="226"/>
      <c r="AF190" s="227"/>
    </row>
    <row r="191" spans="1:33" x14ac:dyDescent="0.25">
      <c r="B191" s="45" t="s">
        <v>126</v>
      </c>
      <c r="D191" s="224" t="str">
        <f>IF(COUNTBLANK(I141:I185)=45,"",COUNTIF(I141:I185,2))</f>
        <v/>
      </c>
      <c r="E191" s="225"/>
      <c r="F191" s="226" t="str">
        <f>IF(ISERROR(D191/SUM(D189:E192)),"",D191/SUM(D189:E192))</f>
        <v/>
      </c>
      <c r="G191" s="226"/>
      <c r="H191" s="227"/>
      <c r="J191" s="224" t="str">
        <f>IF(COUNTBLANK(O141:O185)=45,"",COUNTIF(O141:O185,2))</f>
        <v/>
      </c>
      <c r="K191" s="225"/>
      <c r="L191" s="226" t="str">
        <f>IF(ISERROR(J191/SUM(J189:K192)),"",J191/SUM(J189:K192))</f>
        <v/>
      </c>
      <c r="M191" s="226"/>
      <c r="N191" s="227"/>
      <c r="P191" s="224" t="str">
        <f>IF(COUNTBLANK(U141:U185)=45,"",COUNTIF(U141:U185,2))</f>
        <v/>
      </c>
      <c r="Q191" s="225"/>
      <c r="R191" s="226" t="str">
        <f>IF(ISERROR(P191/SUM(P189:Q192)),"",P191/SUM(P189:Q192))</f>
        <v/>
      </c>
      <c r="S191" s="226"/>
      <c r="T191" s="227"/>
      <c r="V191" s="224" t="str">
        <f>IF(COUNTBLANK(AA141:AA185)=45,"",COUNTIF(AA141:AA185,2))</f>
        <v/>
      </c>
      <c r="W191" s="225"/>
      <c r="X191" s="226" t="str">
        <f>IF(ISERROR(V191/SUM(V189:W192)),"",V191/SUM(V189:W192))</f>
        <v/>
      </c>
      <c r="Y191" s="226"/>
      <c r="Z191" s="227"/>
      <c r="AB191" s="224" t="str">
        <f ca="1">IF(COUNTBLANK(AG141:AG185)=45,"",COUNTIF(AG141:AG185,2))</f>
        <v/>
      </c>
      <c r="AC191" s="225"/>
      <c r="AD191" s="226" t="str">
        <f ca="1">IF(ISERROR(AB191/SUM(AB189:AC192)),"",AB191/SUM(AB189:AC192))</f>
        <v/>
      </c>
      <c r="AE191" s="226"/>
      <c r="AF191" s="227"/>
    </row>
    <row r="192" spans="1:33" ht="15.75" thickBot="1" x14ac:dyDescent="0.3">
      <c r="B192" s="45" t="s">
        <v>127</v>
      </c>
      <c r="D192" s="213" t="str">
        <f>IF(COUNTBLANK(I141:I185)=45,"",COUNTIF(I141:I185,1))</f>
        <v/>
      </c>
      <c r="E192" s="214"/>
      <c r="F192" s="215" t="str">
        <f>IF(ISERROR(D192/SUM(D189:E192)),"",D192/SUM(D189:E192))</f>
        <v/>
      </c>
      <c r="G192" s="215"/>
      <c r="H192" s="216"/>
      <c r="J192" s="213" t="str">
        <f>IF(COUNTBLANK(O141:O185)=45,"",COUNTIF(O141:O185,1))</f>
        <v/>
      </c>
      <c r="K192" s="214"/>
      <c r="L192" s="215" t="str">
        <f>IF(ISERROR(J192/SUM(J189:K192)),"",J192/SUM(J189:K192))</f>
        <v/>
      </c>
      <c r="M192" s="215"/>
      <c r="N192" s="216"/>
      <c r="P192" s="213" t="str">
        <f>IF(COUNTBLANK(U141:U185)=45,"",COUNTIF(U141:U185,1))</f>
        <v/>
      </c>
      <c r="Q192" s="214"/>
      <c r="R192" s="215" t="str">
        <f>IF(ISERROR(P192/SUM(P189:Q192)),"",P192/SUM(P189:Q192))</f>
        <v/>
      </c>
      <c r="S192" s="215"/>
      <c r="T192" s="216"/>
      <c r="V192" s="213" t="str">
        <f>IF(COUNTBLANK(AA141:AA185)=45,"",COUNTIF(AA141:AA185,1))</f>
        <v/>
      </c>
      <c r="W192" s="214"/>
      <c r="X192" s="215" t="str">
        <f>IF(ISERROR(V192/SUM(V189:W192)),"",V192/SUM(V189:W192))</f>
        <v/>
      </c>
      <c r="Y192" s="215"/>
      <c r="Z192" s="216"/>
      <c r="AB192" s="213" t="str">
        <f ca="1">IF(COUNTBLANK(AG141:AG185)=45,"",COUNTIF(AG141:AG185,1))</f>
        <v/>
      </c>
      <c r="AC192" s="214"/>
      <c r="AD192" s="215" t="str">
        <f ca="1">IF(ISERROR(AB192/SUM(AB189:AC192)),"",AB192/SUM(AB189:AC192))</f>
        <v/>
      </c>
      <c r="AE192" s="215"/>
      <c r="AF192" s="216"/>
    </row>
    <row r="193" spans="1:41" ht="6" customHeight="1" thickTop="1" thickBot="1" x14ac:dyDescent="0.3">
      <c r="B193" s="46"/>
      <c r="D193" s="47"/>
      <c r="E193" s="48"/>
      <c r="F193" s="48"/>
      <c r="G193" s="48"/>
    </row>
    <row r="194" spans="1:41" ht="16.5" thickTop="1" thickBot="1" x14ac:dyDescent="0.3">
      <c r="B194" s="49" t="s">
        <v>133</v>
      </c>
      <c r="D194" s="217" t="s">
        <v>123</v>
      </c>
      <c r="E194" s="218"/>
      <c r="F194" s="218" t="s">
        <v>124</v>
      </c>
      <c r="G194" s="218"/>
      <c r="H194" s="219"/>
      <c r="K194" s="231" t="s">
        <v>134</v>
      </c>
      <c r="L194" s="231"/>
      <c r="M194" s="231"/>
      <c r="N194" s="231"/>
      <c r="O194" s="231"/>
      <c r="P194" s="231"/>
      <c r="Q194" s="231"/>
      <c r="R194" s="231"/>
      <c r="S194" s="231"/>
      <c r="T194" s="232" t="str">
        <f ca="1">IF(COUNTBLANK(AF141:AF185)=45,"",MAX(AF141:AF185))</f>
        <v/>
      </c>
      <c r="U194" s="232"/>
      <c r="V194" s="232"/>
    </row>
    <row r="195" spans="1:41" ht="16.5" thickTop="1" thickBot="1" x14ac:dyDescent="0.3">
      <c r="B195" s="45" t="s">
        <v>132</v>
      </c>
      <c r="D195" s="220">
        <f>IF(COUNTBLANK(B141:B185)=45,"",45-COUNTBLANK(B141:B185))</f>
        <v>33</v>
      </c>
      <c r="E195" s="221"/>
      <c r="F195" s="222">
        <f>IF(ISERROR(D195/D195),"",D195/D195)</f>
        <v>1</v>
      </c>
      <c r="G195" s="222"/>
      <c r="H195" s="223"/>
      <c r="K195" s="233" t="s">
        <v>135</v>
      </c>
      <c r="L195" s="233"/>
      <c r="M195" s="233"/>
      <c r="N195" s="233"/>
      <c r="O195" s="233"/>
      <c r="P195" s="233"/>
      <c r="Q195" s="233"/>
      <c r="R195" s="233"/>
      <c r="S195" s="233"/>
      <c r="T195" s="246" t="str">
        <f ca="1">IF(COUNTBLANK(AF141:AF185)=45,"",ROUND(AVERAGE(AF141:AF185),2))</f>
        <v/>
      </c>
      <c r="U195" s="247"/>
      <c r="V195" s="248"/>
    </row>
    <row r="196" spans="1:41" x14ac:dyDescent="0.25">
      <c r="B196" s="45" t="s">
        <v>121</v>
      </c>
      <c r="D196" s="224" t="str">
        <f ca="1">IF(COUNTBLANK(AF141:AF185)=45,"",45-COUNTBLANK(AF141:AF185))</f>
        <v/>
      </c>
      <c r="E196" s="225"/>
      <c r="F196" s="226" t="str">
        <f ca="1">IF(ISERROR(D196/D195),"",D196/D195)</f>
        <v/>
      </c>
      <c r="G196" s="226"/>
      <c r="H196" s="227"/>
      <c r="K196" s="231" t="s">
        <v>136</v>
      </c>
      <c r="L196" s="231"/>
      <c r="M196" s="231"/>
      <c r="N196" s="231"/>
      <c r="O196" s="231"/>
      <c r="P196" s="231"/>
      <c r="Q196" s="231"/>
      <c r="R196" s="231"/>
      <c r="S196" s="231"/>
      <c r="T196" s="232" t="str">
        <f ca="1">IF(COUNTBLANK(AF141:AF185)=45,"",MIN(AF141:AF185))</f>
        <v/>
      </c>
      <c r="U196" s="232"/>
      <c r="V196" s="232"/>
    </row>
    <row r="197" spans="1:41" x14ac:dyDescent="0.25">
      <c r="B197" s="45" t="s">
        <v>128</v>
      </c>
      <c r="D197" s="224" t="str">
        <f ca="1">IF(COUNTBLANK(AF141:AF185)=45,"",D195-D196)</f>
        <v/>
      </c>
      <c r="E197" s="225"/>
      <c r="F197" s="226" t="str">
        <f ca="1">IF(ISERROR(D197/D195),"",D197/D195)</f>
        <v/>
      </c>
      <c r="G197" s="226"/>
      <c r="H197" s="227"/>
    </row>
    <row r="198" spans="1:41" x14ac:dyDescent="0.25">
      <c r="B198" s="45" t="s">
        <v>122</v>
      </c>
      <c r="D198" s="224" t="str">
        <f ca="1">IF(COUNTBLANK(AF141:AF185)=45,"",COUNTIF(AF141:AF185,"&gt;=11"))</f>
        <v/>
      </c>
      <c r="E198" s="225"/>
      <c r="F198" s="226" t="str">
        <f ca="1">IF(ISERROR(D198/D196),"",D198/D196)</f>
        <v/>
      </c>
      <c r="G198" s="226"/>
      <c r="H198" s="227"/>
    </row>
    <row r="199" spans="1:41" ht="15.75" thickBot="1" x14ac:dyDescent="0.3">
      <c r="B199" s="45" t="s">
        <v>131</v>
      </c>
      <c r="D199" s="213" t="str">
        <f ca="1">IF(COUNTBLANK(AF141:AF185)=45,"",COUNTIF(AF141:AF185,"&lt;11"))</f>
        <v/>
      </c>
      <c r="E199" s="214"/>
      <c r="F199" s="215" t="str">
        <f ca="1">IF(ISERROR(D199/D196),"",D199/D196)</f>
        <v/>
      </c>
      <c r="G199" s="215"/>
      <c r="H199" s="216"/>
    </row>
    <row r="200" spans="1:41" ht="15.75" thickTop="1" x14ac:dyDescent="0.25"/>
    <row r="202" spans="1:41" ht="18.75" x14ac:dyDescent="0.3">
      <c r="A202" s="234" t="str">
        <f>"CONSOLIDADO DE NOTAS - 2019 - "&amp;B204</f>
        <v>CONSOLIDADO DE NOTAS - 2019 - Arte y Cultura</v>
      </c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4"/>
      <c r="Y202" s="234"/>
      <c r="Z202" s="234"/>
      <c r="AA202" s="234"/>
      <c r="AB202" s="234"/>
      <c r="AC202" s="234"/>
      <c r="AD202" s="234"/>
      <c r="AE202" s="234"/>
      <c r="AF202" s="234"/>
      <c r="AG202" s="234"/>
      <c r="AH202" s="234"/>
    </row>
    <row r="203" spans="1:41" ht="8.25" customHeight="1" x14ac:dyDescent="0.25">
      <c r="B203" s="15"/>
    </row>
    <row r="204" spans="1:41" ht="15.75" thickBot="1" x14ac:dyDescent="0.3">
      <c r="B204" s="16" t="s">
        <v>7</v>
      </c>
      <c r="AF204" s="17" t="str">
        <f>IF(AND(DATOS!$B$10="",DATOS!$B$11=""),"",DATOS!$B$10&amp;DATOS!$B$11)</f>
        <v/>
      </c>
    </row>
    <row r="205" spans="1:41" ht="15.75" customHeight="1" thickTop="1" x14ac:dyDescent="0.25">
      <c r="A205" s="238" t="s">
        <v>19</v>
      </c>
      <c r="B205" s="241" t="s">
        <v>18</v>
      </c>
      <c r="D205" s="238" t="s">
        <v>176</v>
      </c>
      <c r="E205" s="244"/>
      <c r="F205" s="244"/>
      <c r="G205" s="244"/>
      <c r="H205" s="259" t="s">
        <v>180</v>
      </c>
      <c r="I205" s="18"/>
      <c r="J205" s="238" t="s">
        <v>177</v>
      </c>
      <c r="K205" s="244"/>
      <c r="L205" s="244"/>
      <c r="M205" s="244"/>
      <c r="N205" s="259" t="s">
        <v>181</v>
      </c>
      <c r="O205" s="18"/>
      <c r="P205" s="238" t="s">
        <v>178</v>
      </c>
      <c r="Q205" s="244"/>
      <c r="R205" s="244"/>
      <c r="S205" s="244"/>
      <c r="T205" s="259" t="s">
        <v>182</v>
      </c>
      <c r="U205" s="18"/>
      <c r="V205" s="238" t="s">
        <v>179</v>
      </c>
      <c r="W205" s="244"/>
      <c r="X205" s="244"/>
      <c r="Y205" s="244"/>
      <c r="Z205" s="259" t="s">
        <v>183</v>
      </c>
      <c r="AA205" s="18"/>
      <c r="AB205" s="252" t="s">
        <v>61</v>
      </c>
      <c r="AC205" s="253"/>
      <c r="AD205" s="253"/>
      <c r="AE205" s="253"/>
      <c r="AF205" s="256" t="s">
        <v>62</v>
      </c>
    </row>
    <row r="206" spans="1:41" ht="16.5" customHeight="1" x14ac:dyDescent="0.25">
      <c r="A206" s="239"/>
      <c r="B206" s="242"/>
      <c r="D206" s="239"/>
      <c r="E206" s="245"/>
      <c r="F206" s="245"/>
      <c r="G206" s="245"/>
      <c r="H206" s="260"/>
      <c r="I206" s="19"/>
      <c r="J206" s="239"/>
      <c r="K206" s="245"/>
      <c r="L206" s="245"/>
      <c r="M206" s="245"/>
      <c r="N206" s="260"/>
      <c r="O206" s="19"/>
      <c r="P206" s="239"/>
      <c r="Q206" s="245"/>
      <c r="R206" s="245"/>
      <c r="S206" s="245"/>
      <c r="T206" s="260"/>
      <c r="U206" s="19"/>
      <c r="V206" s="239"/>
      <c r="W206" s="245"/>
      <c r="X206" s="245"/>
      <c r="Y206" s="245"/>
      <c r="Z206" s="260"/>
      <c r="AA206" s="19"/>
      <c r="AB206" s="254"/>
      <c r="AC206" s="255"/>
      <c r="AD206" s="255"/>
      <c r="AE206" s="255"/>
      <c r="AF206" s="257"/>
      <c r="AH206" s="20"/>
    </row>
    <row r="207" spans="1:41" ht="16.5" customHeight="1" thickBot="1" x14ac:dyDescent="0.3">
      <c r="A207" s="240"/>
      <c r="B207" s="243"/>
      <c r="D207" s="21" t="s">
        <v>20</v>
      </c>
      <c r="E207" s="22" t="s">
        <v>21</v>
      </c>
      <c r="F207" s="22" t="s">
        <v>22</v>
      </c>
      <c r="G207" s="22" t="s">
        <v>23</v>
      </c>
      <c r="H207" s="261"/>
      <c r="I207" s="19"/>
      <c r="J207" s="21" t="s">
        <v>20</v>
      </c>
      <c r="K207" s="22" t="s">
        <v>21</v>
      </c>
      <c r="L207" s="22" t="s">
        <v>22</v>
      </c>
      <c r="M207" s="22" t="s">
        <v>23</v>
      </c>
      <c r="N207" s="261"/>
      <c r="O207" s="19"/>
      <c r="P207" s="21" t="s">
        <v>20</v>
      </c>
      <c r="Q207" s="22" t="s">
        <v>21</v>
      </c>
      <c r="R207" s="22" t="s">
        <v>22</v>
      </c>
      <c r="S207" s="22" t="s">
        <v>23</v>
      </c>
      <c r="T207" s="261"/>
      <c r="U207" s="19"/>
      <c r="V207" s="21" t="s">
        <v>20</v>
      </c>
      <c r="W207" s="22" t="s">
        <v>21</v>
      </c>
      <c r="X207" s="22" t="s">
        <v>22</v>
      </c>
      <c r="Y207" s="22" t="s">
        <v>23</v>
      </c>
      <c r="Z207" s="261"/>
      <c r="AA207" s="19"/>
      <c r="AB207" s="21">
        <v>1</v>
      </c>
      <c r="AC207" s="22">
        <v>2</v>
      </c>
      <c r="AD207" s="22">
        <v>3</v>
      </c>
      <c r="AE207" s="22">
        <v>4</v>
      </c>
      <c r="AF207" s="258"/>
      <c r="AM207" s="23"/>
      <c r="AN207" s="24"/>
      <c r="AO207" s="24"/>
    </row>
    <row r="208" spans="1:41" ht="15.75" thickTop="1" x14ac:dyDescent="0.25">
      <c r="A208" s="25">
        <v>1</v>
      </c>
      <c r="B208" s="59" t="str">
        <f>IF(DATOS!$B$17="","",DATOS!$B$17)</f>
        <v>ABOLLANEDA RIVERA, Leomar</v>
      </c>
      <c r="D208" s="26"/>
      <c r="E208" s="27"/>
      <c r="F208" s="27"/>
      <c r="G208" s="27"/>
      <c r="H208" s="149" t="str">
        <f>IF($B208="","",IF(COUNTBLANK(D208:G208)=4,"",IF(MAX(D208:G208)&gt;20,"E",ROUND(AVERAGE(D208:G208),0))))</f>
        <v/>
      </c>
      <c r="I208" s="28" t="str">
        <f>IF(H208="","",IF(NOT(ISNUMBER(H208)),"",IF(H208&lt;=10,1,IF(H208&lt;=13,2,IF(H208&lt;=17,3,4)))))</f>
        <v/>
      </c>
      <c r="J208" s="26"/>
      <c r="K208" s="27"/>
      <c r="L208" s="27"/>
      <c r="M208" s="27"/>
      <c r="N208" s="149" t="str">
        <f>IF($B208="","",IF(COUNTBLANK(J208:M208)=4,"",IF(MAX(J208:M208)&gt;20,"E",ROUND(AVERAGE(J208:M208),0))))</f>
        <v/>
      </c>
      <c r="O208" s="28" t="str">
        <f>IF(N208="","",IF(NOT(ISNUMBER(N208)),"",IF(N208&lt;=10,1,IF(N208&lt;=13,2,IF(N208&lt;=17,3,4)))))</f>
        <v/>
      </c>
      <c r="P208" s="26"/>
      <c r="Q208" s="27"/>
      <c r="R208" s="27"/>
      <c r="S208" s="27"/>
      <c r="T208" s="149" t="str">
        <f>IF($B208="","",IF(COUNTBLANK(P208:S208)=4,"",IF(MAX(P208:S208)&gt;20,"E",ROUND(AVERAGE(P208:S208),0))))</f>
        <v/>
      </c>
      <c r="U208" s="28" t="str">
        <f>IF(T208="","",IF(NOT(ISNUMBER(T208)),"",IF(T208&lt;=10,1,IF(T208&lt;=13,2,IF(T208&lt;=17,3,4)))))</f>
        <v/>
      </c>
      <c r="V208" s="26"/>
      <c r="W208" s="27"/>
      <c r="X208" s="27"/>
      <c r="Y208" s="27"/>
      <c r="Z208" s="146" t="str">
        <f>IF($B208="","",IF(COUNTBLANK(V208:Y208)=4,"",IF(MAX(V208:Y208)&gt;20,"E",ROUND(AVERAGE(V208:Y208),0))))</f>
        <v/>
      </c>
      <c r="AA208" s="28" t="str">
        <f>IF(Z208="","",IF(NOT(ISNUMBER(Z208)),"",IF(Z208&lt;=10,1,IF(Z208&lt;=13,2,IF(Z208&lt;=17,3,4)))))</f>
        <v/>
      </c>
      <c r="AB208" s="29" t="str">
        <f>IF($B208="","",IF(H208="","",H208))</f>
        <v/>
      </c>
      <c r="AC208" s="30" t="str">
        <f>IF($B208="","",IF(N208="","",N208))</f>
        <v/>
      </c>
      <c r="AD208" s="30" t="str">
        <f>IF($B208="","",IF(T208="","",T208))</f>
        <v/>
      </c>
      <c r="AE208" s="30" t="str">
        <f>IF($B208="","",IF(DATOS!$B$12="Trimestre","",IF(Z208="","",Z208)))</f>
        <v/>
      </c>
      <c r="AF208" s="149" t="str">
        <f ca="1">IF(B208="","",IF(DATOS!$W$14-TODAY()&gt;0,"",IF(ISERROR(ROUND(AVERAGE(AB208:AE208),0)),"",ROUND(AVERAGE(AB208:AE208),0))))</f>
        <v/>
      </c>
      <c r="AG208" s="31" t="str">
        <f ca="1">IF(AF208="","",IF(NOT(ISNUMBER(AF208)),"",IF(AF208&lt;=10,1,IF(AF208&lt;=13,2,IF(AF208&lt;=17,3,4)))))</f>
        <v/>
      </c>
      <c r="AH208" s="24"/>
      <c r="AI208" s="24"/>
      <c r="AJ208" s="24"/>
      <c r="AK208" s="24"/>
      <c r="AL208" s="24"/>
      <c r="AM208" s="32"/>
      <c r="AN208" s="33"/>
      <c r="AO208" s="33"/>
    </row>
    <row r="209" spans="1:41" x14ac:dyDescent="0.25">
      <c r="A209" s="34">
        <v>2</v>
      </c>
      <c r="B209" s="60" t="str">
        <f>IF(DATOS!$B$18="","",DATOS!$B$18)</f>
        <v>ALCARRAZ PEREZ, Fransy Danai</v>
      </c>
      <c r="D209" s="35"/>
      <c r="E209" s="36"/>
      <c r="F209" s="36"/>
      <c r="G209" s="36"/>
      <c r="H209" s="150" t="str">
        <f t="shared" ref="H209:H252" si="36">IF($B209="","",IF(COUNTBLANK(D209:G209)=4,"",IF(MAX(D209:G209)&gt;20,"E",ROUND(AVERAGE(D209:G209),0))))</f>
        <v/>
      </c>
      <c r="I209" s="28" t="str">
        <f t="shared" ref="I209:I252" si="37">IF(H209="","",IF(NOT(ISNUMBER(H209)),"",IF(H209&lt;=10,1,IF(H209&lt;=13,2,IF(H209&lt;=17,3,4)))))</f>
        <v/>
      </c>
      <c r="J209" s="35"/>
      <c r="K209" s="36"/>
      <c r="L209" s="36"/>
      <c r="M209" s="36"/>
      <c r="N209" s="150" t="str">
        <f t="shared" ref="N209:N252" si="38">IF($B209="","",IF(COUNTBLANK(J209:M209)=4,"",IF(MAX(J209:M209)&gt;20,"E",ROUND(AVERAGE(J209:M209),0))))</f>
        <v/>
      </c>
      <c r="O209" s="28" t="str">
        <f t="shared" ref="O209:O252" si="39">IF(N209="","",IF(NOT(ISNUMBER(N209)),"",IF(N209&lt;=10,1,IF(N209&lt;=13,2,IF(N209&lt;=17,3,4)))))</f>
        <v/>
      </c>
      <c r="P209" s="35"/>
      <c r="Q209" s="36"/>
      <c r="R209" s="36"/>
      <c r="S209" s="36"/>
      <c r="T209" s="150" t="str">
        <f t="shared" ref="T209:T252" si="40">IF($B209="","",IF(COUNTBLANK(P209:S209)=4,"",IF(MAX(P209:S209)&gt;20,"E",ROUND(AVERAGE(P209:S209),0))))</f>
        <v/>
      </c>
      <c r="U209" s="28" t="str">
        <f t="shared" ref="U209:U252" si="41">IF(T209="","",IF(NOT(ISNUMBER(T209)),"",IF(T209&lt;=10,1,IF(T209&lt;=13,2,IF(T209&lt;=17,3,4)))))</f>
        <v/>
      </c>
      <c r="V209" s="35"/>
      <c r="W209" s="36"/>
      <c r="X209" s="36"/>
      <c r="Y209" s="36"/>
      <c r="Z209" s="147" t="str">
        <f t="shared" ref="Z209:Z252" si="42">IF($B209="","",IF(COUNTBLANK(V209:Y209)=4,"",IF(MAX(V209:Y209)&gt;20,"E",ROUND(AVERAGE(V209:Y209),0))))</f>
        <v/>
      </c>
      <c r="AA209" s="28" t="str">
        <f t="shared" ref="AA209:AA252" si="43">IF(Z209="","",IF(NOT(ISNUMBER(Z209)),"",IF(Z209&lt;=10,1,IF(Z209&lt;=13,2,IF(Z209&lt;=17,3,4)))))</f>
        <v/>
      </c>
      <c r="AB209" s="37" t="str">
        <f t="shared" ref="AB209:AB252" si="44">IF($B209="","",IF(H209="","",H209))</f>
        <v/>
      </c>
      <c r="AC209" s="38" t="str">
        <f t="shared" ref="AC209:AC252" si="45">IF($B209="","",IF(N209="","",N209))</f>
        <v/>
      </c>
      <c r="AD209" s="38" t="str">
        <f t="shared" ref="AD209:AD252" si="46">IF($B209="","",IF(T209="","",T209))</f>
        <v/>
      </c>
      <c r="AE209" s="38" t="str">
        <f>IF($B209="","",IF(DATOS!$B$12="Trimestre","",IF(Z209="","",Z209)))</f>
        <v/>
      </c>
      <c r="AF209" s="150" t="str">
        <f ca="1">IF(B209="","",IF(DATOS!$W$14-TODAY()&gt;0,"",IF(ISERROR(ROUND(AVERAGE(AB209:AE209),0)),"",ROUND(AVERAGE(AB209:AE209),0))))</f>
        <v/>
      </c>
      <c r="AG209" s="31" t="str">
        <f t="shared" ref="AG209:AG252" ca="1" si="47">IF(AF209="","",IF(NOT(ISNUMBER(AF209)),"",IF(AF209&lt;=10,1,IF(AF209&lt;=13,2,IF(AF209&lt;=17,3,4)))))</f>
        <v/>
      </c>
      <c r="AH209" s="24"/>
      <c r="AI209" s="24"/>
      <c r="AJ209" s="24"/>
      <c r="AK209" s="24"/>
      <c r="AL209" s="24"/>
      <c r="AM209" s="32"/>
      <c r="AN209" s="33"/>
      <c r="AO209" s="33"/>
    </row>
    <row r="210" spans="1:41" x14ac:dyDescent="0.25">
      <c r="A210" s="34">
        <v>3</v>
      </c>
      <c r="B210" s="60" t="str">
        <f>IF(DATOS!$B$19="","",DATOS!$B$19)</f>
        <v>ANDIA NAVARRO, Angie Claribel</v>
      </c>
      <c r="D210" s="35"/>
      <c r="E210" s="36"/>
      <c r="F210" s="36"/>
      <c r="G210" s="36"/>
      <c r="H210" s="150" t="str">
        <f t="shared" si="36"/>
        <v/>
      </c>
      <c r="I210" s="28" t="str">
        <f t="shared" si="37"/>
        <v/>
      </c>
      <c r="J210" s="35"/>
      <c r="K210" s="36"/>
      <c r="L210" s="36"/>
      <c r="M210" s="36"/>
      <c r="N210" s="150" t="str">
        <f t="shared" si="38"/>
        <v/>
      </c>
      <c r="O210" s="28" t="str">
        <f t="shared" si="39"/>
        <v/>
      </c>
      <c r="P210" s="35"/>
      <c r="Q210" s="36"/>
      <c r="R210" s="36"/>
      <c r="S210" s="36"/>
      <c r="T210" s="150" t="str">
        <f t="shared" si="40"/>
        <v/>
      </c>
      <c r="U210" s="28" t="str">
        <f t="shared" si="41"/>
        <v/>
      </c>
      <c r="V210" s="35"/>
      <c r="W210" s="36"/>
      <c r="X210" s="36"/>
      <c r="Y210" s="36"/>
      <c r="Z210" s="147" t="str">
        <f t="shared" si="42"/>
        <v/>
      </c>
      <c r="AA210" s="28" t="str">
        <f t="shared" si="43"/>
        <v/>
      </c>
      <c r="AB210" s="37" t="str">
        <f t="shared" si="44"/>
        <v/>
      </c>
      <c r="AC210" s="38" t="str">
        <f t="shared" si="45"/>
        <v/>
      </c>
      <c r="AD210" s="38" t="str">
        <f t="shared" si="46"/>
        <v/>
      </c>
      <c r="AE210" s="38" t="str">
        <f>IF($B210="","",IF(DATOS!$B$12="Trimestre","",IF(Z210="","",Z210)))</f>
        <v/>
      </c>
      <c r="AF210" s="150" t="str">
        <f ca="1">IF(B210="","",IF(DATOS!$W$14-TODAY()&gt;0,"",IF(ISERROR(ROUND(AVERAGE(AB210:AE210),0)),"",ROUND(AVERAGE(AB210:AE210),0))))</f>
        <v/>
      </c>
      <c r="AG210" s="31" t="str">
        <f t="shared" ca="1" si="47"/>
        <v/>
      </c>
      <c r="AH210" s="24"/>
      <c r="AI210" s="24"/>
      <c r="AJ210" s="24"/>
      <c r="AK210" s="24"/>
      <c r="AL210" s="24"/>
      <c r="AM210" s="32"/>
      <c r="AN210" s="33"/>
      <c r="AO210" s="33"/>
    </row>
    <row r="211" spans="1:41" x14ac:dyDescent="0.25">
      <c r="A211" s="34">
        <v>4</v>
      </c>
      <c r="B211" s="60" t="str">
        <f>IF(DATOS!$B$20="","",DATOS!$B$20)</f>
        <v>BENAVENTE DIAZ, Hipollytte Brandon</v>
      </c>
      <c r="D211" s="35"/>
      <c r="E211" s="36"/>
      <c r="F211" s="36"/>
      <c r="G211" s="36"/>
      <c r="H211" s="150" t="str">
        <f t="shared" si="36"/>
        <v/>
      </c>
      <c r="I211" s="28" t="str">
        <f t="shared" si="37"/>
        <v/>
      </c>
      <c r="J211" s="35"/>
      <c r="K211" s="36"/>
      <c r="L211" s="36"/>
      <c r="M211" s="36"/>
      <c r="N211" s="150" t="str">
        <f t="shared" si="38"/>
        <v/>
      </c>
      <c r="O211" s="28" t="str">
        <f t="shared" si="39"/>
        <v/>
      </c>
      <c r="P211" s="35"/>
      <c r="Q211" s="36"/>
      <c r="R211" s="36"/>
      <c r="S211" s="36"/>
      <c r="T211" s="150" t="str">
        <f t="shared" si="40"/>
        <v/>
      </c>
      <c r="U211" s="28" t="str">
        <f t="shared" si="41"/>
        <v/>
      </c>
      <c r="V211" s="35"/>
      <c r="W211" s="36"/>
      <c r="X211" s="36"/>
      <c r="Y211" s="36"/>
      <c r="Z211" s="147" t="str">
        <f t="shared" si="42"/>
        <v/>
      </c>
      <c r="AA211" s="28" t="str">
        <f t="shared" si="43"/>
        <v/>
      </c>
      <c r="AB211" s="37" t="str">
        <f t="shared" si="44"/>
        <v/>
      </c>
      <c r="AC211" s="38" t="str">
        <f t="shared" si="45"/>
        <v/>
      </c>
      <c r="AD211" s="38" t="str">
        <f t="shared" si="46"/>
        <v/>
      </c>
      <c r="AE211" s="38" t="str">
        <f>IF($B211="","",IF(DATOS!$B$12="Trimestre","",IF(Z211="","",Z211)))</f>
        <v/>
      </c>
      <c r="AF211" s="150" t="str">
        <f ca="1">IF(B211="","",IF(DATOS!$W$14-TODAY()&gt;0,"",IF(ISERROR(ROUND(AVERAGE(AB211:AE211),0)),"",ROUND(AVERAGE(AB211:AE211),0))))</f>
        <v/>
      </c>
      <c r="AG211" s="31" t="str">
        <f t="shared" ca="1" si="47"/>
        <v/>
      </c>
      <c r="AH211" s="24"/>
      <c r="AI211" s="24"/>
      <c r="AJ211" s="24"/>
      <c r="AK211" s="24"/>
      <c r="AL211" s="24"/>
      <c r="AM211" s="32"/>
      <c r="AN211" s="33"/>
      <c r="AO211" s="33"/>
    </row>
    <row r="212" spans="1:41" x14ac:dyDescent="0.25">
      <c r="A212" s="34">
        <v>5</v>
      </c>
      <c r="B212" s="60" t="str">
        <f>IF(DATOS!$B$21="","",DATOS!$B$21)</f>
        <v>BORDA ROMERO, Milagros</v>
      </c>
      <c r="D212" s="35"/>
      <c r="E212" s="36"/>
      <c r="F212" s="36"/>
      <c r="G212" s="36"/>
      <c r="H212" s="150" t="str">
        <f t="shared" si="36"/>
        <v/>
      </c>
      <c r="I212" s="28" t="str">
        <f t="shared" si="37"/>
        <v/>
      </c>
      <c r="J212" s="35"/>
      <c r="K212" s="36"/>
      <c r="L212" s="36"/>
      <c r="M212" s="36"/>
      <c r="N212" s="150" t="str">
        <f t="shared" si="38"/>
        <v/>
      </c>
      <c r="O212" s="28" t="str">
        <f t="shared" si="39"/>
        <v/>
      </c>
      <c r="P212" s="35"/>
      <c r="Q212" s="36"/>
      <c r="R212" s="36"/>
      <c r="S212" s="36"/>
      <c r="T212" s="150" t="str">
        <f t="shared" si="40"/>
        <v/>
      </c>
      <c r="U212" s="28" t="str">
        <f t="shared" si="41"/>
        <v/>
      </c>
      <c r="V212" s="35"/>
      <c r="W212" s="36"/>
      <c r="X212" s="36"/>
      <c r="Y212" s="36"/>
      <c r="Z212" s="147" t="str">
        <f t="shared" si="42"/>
        <v/>
      </c>
      <c r="AA212" s="28" t="str">
        <f t="shared" si="43"/>
        <v/>
      </c>
      <c r="AB212" s="37" t="str">
        <f t="shared" si="44"/>
        <v/>
      </c>
      <c r="AC212" s="38" t="str">
        <f t="shared" si="45"/>
        <v/>
      </c>
      <c r="AD212" s="38" t="str">
        <f t="shared" si="46"/>
        <v/>
      </c>
      <c r="AE212" s="38" t="str">
        <f>IF($B212="","",IF(DATOS!$B$12="Trimestre","",IF(Z212="","",Z212)))</f>
        <v/>
      </c>
      <c r="AF212" s="150" t="str">
        <f ca="1">IF(B212="","",IF(DATOS!$W$14-TODAY()&gt;0,"",IF(ISERROR(ROUND(AVERAGE(AB212:AE212),0)),"",ROUND(AVERAGE(AB212:AE212),0))))</f>
        <v/>
      </c>
      <c r="AG212" s="31" t="str">
        <f t="shared" ca="1" si="47"/>
        <v/>
      </c>
      <c r="AH212" s="24"/>
      <c r="AI212" s="24"/>
      <c r="AJ212" s="24"/>
      <c r="AK212" s="24"/>
      <c r="AL212" s="24"/>
      <c r="AM212" s="32"/>
      <c r="AN212" s="33"/>
      <c r="AO212" s="33"/>
    </row>
    <row r="213" spans="1:41" x14ac:dyDescent="0.25">
      <c r="A213" s="34">
        <v>6</v>
      </c>
      <c r="B213" s="60" t="str">
        <f>IF(DATOS!$B$22="","",DATOS!$B$22)</f>
        <v>CAÑARI CCORIMANYA, Yanell Ariana</v>
      </c>
      <c r="D213" s="35"/>
      <c r="E213" s="36"/>
      <c r="F213" s="36"/>
      <c r="G213" s="36"/>
      <c r="H213" s="150" t="str">
        <f t="shared" si="36"/>
        <v/>
      </c>
      <c r="I213" s="28" t="str">
        <f t="shared" si="37"/>
        <v/>
      </c>
      <c r="J213" s="35"/>
      <c r="K213" s="36"/>
      <c r="L213" s="36"/>
      <c r="M213" s="36"/>
      <c r="N213" s="150" t="str">
        <f t="shared" si="38"/>
        <v/>
      </c>
      <c r="O213" s="28" t="str">
        <f t="shared" si="39"/>
        <v/>
      </c>
      <c r="P213" s="35"/>
      <c r="Q213" s="36"/>
      <c r="R213" s="36"/>
      <c r="S213" s="36"/>
      <c r="T213" s="150" t="str">
        <f t="shared" si="40"/>
        <v/>
      </c>
      <c r="U213" s="28" t="str">
        <f t="shared" si="41"/>
        <v/>
      </c>
      <c r="V213" s="35"/>
      <c r="W213" s="36"/>
      <c r="X213" s="36"/>
      <c r="Y213" s="36"/>
      <c r="Z213" s="147" t="str">
        <f t="shared" si="42"/>
        <v/>
      </c>
      <c r="AA213" s="28" t="str">
        <f t="shared" si="43"/>
        <v/>
      </c>
      <c r="AB213" s="37" t="str">
        <f t="shared" si="44"/>
        <v/>
      </c>
      <c r="AC213" s="38" t="str">
        <f t="shared" si="45"/>
        <v/>
      </c>
      <c r="AD213" s="38" t="str">
        <f t="shared" si="46"/>
        <v/>
      </c>
      <c r="AE213" s="38" t="str">
        <f>IF($B213="","",IF(DATOS!$B$12="Trimestre","",IF(Z213="","",Z213)))</f>
        <v/>
      </c>
      <c r="AF213" s="150" t="str">
        <f ca="1">IF(B213="","",IF(DATOS!$W$14-TODAY()&gt;0,"",IF(ISERROR(ROUND(AVERAGE(AB213:AE213),0)),"",ROUND(AVERAGE(AB213:AE213),0))))</f>
        <v/>
      </c>
      <c r="AG213" s="31" t="str">
        <f t="shared" ca="1" si="47"/>
        <v/>
      </c>
    </row>
    <row r="214" spans="1:41" x14ac:dyDescent="0.25">
      <c r="A214" s="34">
        <v>7</v>
      </c>
      <c r="B214" s="60" t="str">
        <f>IF(DATOS!$B$23="","",DATOS!$B$23)</f>
        <v>CAÑARI HUAMAN, Illari Tuire</v>
      </c>
      <c r="D214" s="35"/>
      <c r="E214" s="36"/>
      <c r="F214" s="36"/>
      <c r="G214" s="36"/>
      <c r="H214" s="150" t="str">
        <f t="shared" si="36"/>
        <v/>
      </c>
      <c r="I214" s="28" t="str">
        <f t="shared" si="37"/>
        <v/>
      </c>
      <c r="J214" s="35"/>
      <c r="K214" s="36"/>
      <c r="L214" s="36"/>
      <c r="M214" s="36"/>
      <c r="N214" s="150" t="str">
        <f t="shared" si="38"/>
        <v/>
      </c>
      <c r="O214" s="28" t="str">
        <f t="shared" si="39"/>
        <v/>
      </c>
      <c r="P214" s="35"/>
      <c r="Q214" s="36"/>
      <c r="R214" s="36"/>
      <c r="S214" s="36"/>
      <c r="T214" s="150" t="str">
        <f t="shared" si="40"/>
        <v/>
      </c>
      <c r="U214" s="28" t="str">
        <f t="shared" si="41"/>
        <v/>
      </c>
      <c r="V214" s="35"/>
      <c r="W214" s="36"/>
      <c r="X214" s="36"/>
      <c r="Y214" s="36"/>
      <c r="Z214" s="147" t="str">
        <f t="shared" si="42"/>
        <v/>
      </c>
      <c r="AA214" s="28" t="str">
        <f t="shared" si="43"/>
        <v/>
      </c>
      <c r="AB214" s="37" t="str">
        <f t="shared" si="44"/>
        <v/>
      </c>
      <c r="AC214" s="38" t="str">
        <f t="shared" si="45"/>
        <v/>
      </c>
      <c r="AD214" s="38" t="str">
        <f t="shared" si="46"/>
        <v/>
      </c>
      <c r="AE214" s="38" t="str">
        <f>IF($B214="","",IF(DATOS!$B$12="Trimestre","",IF(Z214="","",Z214)))</f>
        <v/>
      </c>
      <c r="AF214" s="150" t="str">
        <f ca="1">IF(B214="","",IF(DATOS!$W$14-TODAY()&gt;0,"",IF(ISERROR(ROUND(AVERAGE(AB214:AE214),0)),"",ROUND(AVERAGE(AB214:AE214),0))))</f>
        <v/>
      </c>
      <c r="AG214" s="31" t="str">
        <f t="shared" ca="1" si="47"/>
        <v/>
      </c>
      <c r="AH214" s="20"/>
    </row>
    <row r="215" spans="1:41" x14ac:dyDescent="0.25">
      <c r="A215" s="34">
        <v>8</v>
      </c>
      <c r="B215" s="60" t="str">
        <f>IF(DATOS!$B$24="","",DATOS!$B$24)</f>
        <v>CARRASCO GUTIERREZ, Lukas Adriano</v>
      </c>
      <c r="D215" s="35"/>
      <c r="E215" s="36"/>
      <c r="F215" s="36"/>
      <c r="G215" s="36"/>
      <c r="H215" s="150" t="str">
        <f t="shared" si="36"/>
        <v/>
      </c>
      <c r="I215" s="28" t="str">
        <f t="shared" si="37"/>
        <v/>
      </c>
      <c r="J215" s="35"/>
      <c r="K215" s="36"/>
      <c r="L215" s="36"/>
      <c r="M215" s="36"/>
      <c r="N215" s="150" t="str">
        <f t="shared" si="38"/>
        <v/>
      </c>
      <c r="O215" s="28" t="str">
        <f t="shared" si="39"/>
        <v/>
      </c>
      <c r="P215" s="35"/>
      <c r="Q215" s="36"/>
      <c r="R215" s="36"/>
      <c r="S215" s="36"/>
      <c r="T215" s="150" t="str">
        <f t="shared" si="40"/>
        <v/>
      </c>
      <c r="U215" s="28" t="str">
        <f t="shared" si="41"/>
        <v/>
      </c>
      <c r="V215" s="35"/>
      <c r="W215" s="36"/>
      <c r="X215" s="36"/>
      <c r="Y215" s="36"/>
      <c r="Z215" s="147" t="str">
        <f t="shared" si="42"/>
        <v/>
      </c>
      <c r="AA215" s="28" t="str">
        <f t="shared" si="43"/>
        <v/>
      </c>
      <c r="AB215" s="37" t="str">
        <f t="shared" si="44"/>
        <v/>
      </c>
      <c r="AC215" s="38" t="str">
        <f t="shared" si="45"/>
        <v/>
      </c>
      <c r="AD215" s="38" t="str">
        <f t="shared" si="46"/>
        <v/>
      </c>
      <c r="AE215" s="38" t="str">
        <f>IF($B215="","",IF(DATOS!$B$12="Trimestre","",IF(Z215="","",Z215)))</f>
        <v/>
      </c>
      <c r="AF215" s="150" t="str">
        <f ca="1">IF(B215="","",IF(DATOS!$W$14-TODAY()&gt;0,"",IF(ISERROR(ROUND(AVERAGE(AB215:AE215),0)),"",ROUND(AVERAGE(AB215:AE215),0))))</f>
        <v/>
      </c>
      <c r="AG215" s="31" t="str">
        <f t="shared" ca="1" si="47"/>
        <v/>
      </c>
      <c r="AK215" s="23"/>
      <c r="AL215" s="24"/>
      <c r="AM215" s="24"/>
    </row>
    <row r="216" spans="1:41" x14ac:dyDescent="0.25">
      <c r="A216" s="34">
        <v>9</v>
      </c>
      <c r="B216" s="60" t="str">
        <f>IF(DATOS!$B$25="","",DATOS!$B$25)</f>
        <v>CCORISAPRA LOPEZ, Gabriel</v>
      </c>
      <c r="D216" s="35"/>
      <c r="E216" s="36"/>
      <c r="F216" s="36"/>
      <c r="G216" s="36"/>
      <c r="H216" s="150" t="str">
        <f t="shared" si="36"/>
        <v/>
      </c>
      <c r="I216" s="28" t="str">
        <f t="shared" si="37"/>
        <v/>
      </c>
      <c r="J216" s="35"/>
      <c r="K216" s="36"/>
      <c r="L216" s="36"/>
      <c r="M216" s="36"/>
      <c r="N216" s="150" t="str">
        <f t="shared" si="38"/>
        <v/>
      </c>
      <c r="O216" s="28" t="str">
        <f t="shared" si="39"/>
        <v/>
      </c>
      <c r="P216" s="35"/>
      <c r="Q216" s="36"/>
      <c r="R216" s="36"/>
      <c r="S216" s="36"/>
      <c r="T216" s="150" t="str">
        <f t="shared" si="40"/>
        <v/>
      </c>
      <c r="U216" s="28" t="str">
        <f t="shared" si="41"/>
        <v/>
      </c>
      <c r="V216" s="35"/>
      <c r="W216" s="36"/>
      <c r="X216" s="36"/>
      <c r="Y216" s="36"/>
      <c r="Z216" s="147" t="str">
        <f t="shared" si="42"/>
        <v/>
      </c>
      <c r="AA216" s="28" t="str">
        <f t="shared" si="43"/>
        <v/>
      </c>
      <c r="AB216" s="37" t="str">
        <f t="shared" si="44"/>
        <v/>
      </c>
      <c r="AC216" s="38" t="str">
        <f t="shared" si="45"/>
        <v/>
      </c>
      <c r="AD216" s="38" t="str">
        <f t="shared" si="46"/>
        <v/>
      </c>
      <c r="AE216" s="38" t="str">
        <f>IF($B216="","",IF(DATOS!$B$12="Trimestre","",IF(Z216="","",Z216)))</f>
        <v/>
      </c>
      <c r="AF216" s="150" t="str">
        <f ca="1">IF(B216="","",IF(DATOS!$W$14-TODAY()&gt;0,"",IF(ISERROR(ROUND(AVERAGE(AB216:AE216),0)),"",ROUND(AVERAGE(AB216:AE216),0))))</f>
        <v/>
      </c>
      <c r="AG216" s="31" t="str">
        <f t="shared" ca="1" si="47"/>
        <v/>
      </c>
      <c r="AH216" s="39"/>
      <c r="AI216" s="39"/>
      <c r="AJ216" s="39"/>
      <c r="AK216" s="32"/>
      <c r="AL216" s="33"/>
      <c r="AM216" s="33"/>
    </row>
    <row r="217" spans="1:41" x14ac:dyDescent="0.25">
      <c r="A217" s="34">
        <v>10</v>
      </c>
      <c r="B217" s="60" t="str">
        <f>IF(DATOS!$B$26="","",DATOS!$B$26)</f>
        <v>CHAMPI LIZARME, Eimi</v>
      </c>
      <c r="D217" s="35"/>
      <c r="E217" s="36"/>
      <c r="F217" s="36"/>
      <c r="G217" s="36"/>
      <c r="H217" s="150" t="str">
        <f t="shared" si="36"/>
        <v/>
      </c>
      <c r="I217" s="28" t="str">
        <f t="shared" si="37"/>
        <v/>
      </c>
      <c r="J217" s="35"/>
      <c r="K217" s="36"/>
      <c r="L217" s="36"/>
      <c r="M217" s="36"/>
      <c r="N217" s="150" t="str">
        <f t="shared" si="38"/>
        <v/>
      </c>
      <c r="O217" s="28" t="str">
        <f t="shared" si="39"/>
        <v/>
      </c>
      <c r="P217" s="35"/>
      <c r="Q217" s="36"/>
      <c r="R217" s="36"/>
      <c r="S217" s="36"/>
      <c r="T217" s="150" t="str">
        <f t="shared" si="40"/>
        <v/>
      </c>
      <c r="U217" s="28" t="str">
        <f t="shared" si="41"/>
        <v/>
      </c>
      <c r="V217" s="35"/>
      <c r="W217" s="36"/>
      <c r="X217" s="36"/>
      <c r="Y217" s="36"/>
      <c r="Z217" s="147" t="str">
        <f t="shared" si="42"/>
        <v/>
      </c>
      <c r="AA217" s="28" t="str">
        <f t="shared" si="43"/>
        <v/>
      </c>
      <c r="AB217" s="37" t="str">
        <f t="shared" si="44"/>
        <v/>
      </c>
      <c r="AC217" s="38" t="str">
        <f t="shared" si="45"/>
        <v/>
      </c>
      <c r="AD217" s="38" t="str">
        <f t="shared" si="46"/>
        <v/>
      </c>
      <c r="AE217" s="38" t="str">
        <f>IF($B217="","",IF(DATOS!$B$12="Trimestre","",IF(Z217="","",Z217)))</f>
        <v/>
      </c>
      <c r="AF217" s="150" t="str">
        <f ca="1">IF(B217="","",IF(DATOS!$W$14-TODAY()&gt;0,"",IF(ISERROR(ROUND(AVERAGE(AB217:AE217),0)),"",ROUND(AVERAGE(AB217:AE217),0))))</f>
        <v/>
      </c>
      <c r="AG217" s="31" t="str">
        <f t="shared" ca="1" si="47"/>
        <v/>
      </c>
      <c r="AH217" s="39"/>
      <c r="AI217" s="39"/>
      <c r="AJ217" s="39"/>
      <c r="AK217" s="32"/>
      <c r="AL217" s="33"/>
      <c r="AM217" s="33"/>
    </row>
    <row r="218" spans="1:41" x14ac:dyDescent="0.25">
      <c r="A218" s="34">
        <v>11</v>
      </c>
      <c r="B218" s="60" t="str">
        <f>IF(DATOS!$B$27="","",DATOS!$B$27)</f>
        <v>DEL POZO VILLANO, Victor Benito</v>
      </c>
      <c r="D218" s="35"/>
      <c r="E218" s="36"/>
      <c r="F218" s="36"/>
      <c r="G218" s="36"/>
      <c r="H218" s="150" t="str">
        <f t="shared" si="36"/>
        <v/>
      </c>
      <c r="I218" s="28" t="str">
        <f t="shared" si="37"/>
        <v/>
      </c>
      <c r="J218" s="35"/>
      <c r="K218" s="36"/>
      <c r="L218" s="36"/>
      <c r="M218" s="36"/>
      <c r="N218" s="150" t="str">
        <f t="shared" si="38"/>
        <v/>
      </c>
      <c r="O218" s="28" t="str">
        <f t="shared" si="39"/>
        <v/>
      </c>
      <c r="P218" s="35"/>
      <c r="Q218" s="36"/>
      <c r="R218" s="36"/>
      <c r="S218" s="36"/>
      <c r="T218" s="150" t="str">
        <f t="shared" si="40"/>
        <v/>
      </c>
      <c r="U218" s="28" t="str">
        <f t="shared" si="41"/>
        <v/>
      </c>
      <c r="V218" s="35"/>
      <c r="W218" s="36"/>
      <c r="X218" s="36"/>
      <c r="Y218" s="36"/>
      <c r="Z218" s="147" t="str">
        <f t="shared" si="42"/>
        <v/>
      </c>
      <c r="AA218" s="28" t="str">
        <f t="shared" si="43"/>
        <v/>
      </c>
      <c r="AB218" s="37" t="str">
        <f t="shared" si="44"/>
        <v/>
      </c>
      <c r="AC218" s="38" t="str">
        <f t="shared" si="45"/>
        <v/>
      </c>
      <c r="AD218" s="38" t="str">
        <f t="shared" si="46"/>
        <v/>
      </c>
      <c r="AE218" s="38" t="str">
        <f>IF($B218="","",IF(DATOS!$B$12="Trimestre","",IF(Z218="","",Z218)))</f>
        <v/>
      </c>
      <c r="AF218" s="150" t="str">
        <f ca="1">IF(B218="","",IF(DATOS!$W$14-TODAY()&gt;0,"",IF(ISERROR(ROUND(AVERAGE(AB218:AE218),0)),"",ROUND(AVERAGE(AB218:AE218),0))))</f>
        <v/>
      </c>
      <c r="AG218" s="31" t="str">
        <f t="shared" ca="1" si="47"/>
        <v/>
      </c>
      <c r="AH218" s="39"/>
      <c r="AI218" s="39"/>
      <c r="AJ218" s="39"/>
      <c r="AK218" s="32"/>
      <c r="AL218" s="33"/>
      <c r="AM218" s="33"/>
    </row>
    <row r="219" spans="1:41" x14ac:dyDescent="0.25">
      <c r="A219" s="34">
        <v>12</v>
      </c>
      <c r="B219" s="60" t="str">
        <f>IF(DATOS!$B$28="","",DATOS!$B$28)</f>
        <v>DIAZ RIVAS, Andrea Paola</v>
      </c>
      <c r="D219" s="35"/>
      <c r="E219" s="36"/>
      <c r="F219" s="36"/>
      <c r="G219" s="36"/>
      <c r="H219" s="150" t="str">
        <f t="shared" si="36"/>
        <v/>
      </c>
      <c r="I219" s="28" t="str">
        <f t="shared" si="37"/>
        <v/>
      </c>
      <c r="J219" s="35"/>
      <c r="K219" s="36"/>
      <c r="L219" s="36"/>
      <c r="M219" s="36"/>
      <c r="N219" s="150" t="str">
        <f t="shared" si="38"/>
        <v/>
      </c>
      <c r="O219" s="28" t="str">
        <f t="shared" si="39"/>
        <v/>
      </c>
      <c r="P219" s="35"/>
      <c r="Q219" s="36"/>
      <c r="R219" s="36"/>
      <c r="S219" s="36"/>
      <c r="T219" s="150" t="str">
        <f t="shared" si="40"/>
        <v/>
      </c>
      <c r="U219" s="28" t="str">
        <f t="shared" si="41"/>
        <v/>
      </c>
      <c r="V219" s="35"/>
      <c r="W219" s="36"/>
      <c r="X219" s="36"/>
      <c r="Y219" s="36"/>
      <c r="Z219" s="147" t="str">
        <f t="shared" si="42"/>
        <v/>
      </c>
      <c r="AA219" s="28" t="str">
        <f t="shared" si="43"/>
        <v/>
      </c>
      <c r="AB219" s="37" t="str">
        <f t="shared" si="44"/>
        <v/>
      </c>
      <c r="AC219" s="38" t="str">
        <f t="shared" si="45"/>
        <v/>
      </c>
      <c r="AD219" s="38" t="str">
        <f t="shared" si="46"/>
        <v/>
      </c>
      <c r="AE219" s="38" t="str">
        <f>IF($B219="","",IF(DATOS!$B$12="Trimestre","",IF(Z219="","",Z219)))</f>
        <v/>
      </c>
      <c r="AF219" s="150" t="str">
        <f ca="1">IF(B219="","",IF(DATOS!$W$14-TODAY()&gt;0,"",IF(ISERROR(ROUND(AVERAGE(AB219:AE219),0)),"",ROUND(AVERAGE(AB219:AE219),0))))</f>
        <v/>
      </c>
      <c r="AG219" s="31" t="str">
        <f t="shared" ca="1" si="47"/>
        <v/>
      </c>
      <c r="AH219" s="39"/>
      <c r="AI219" s="39"/>
      <c r="AJ219" s="39"/>
      <c r="AK219" s="32"/>
      <c r="AL219" s="33"/>
      <c r="AM219" s="33"/>
    </row>
    <row r="220" spans="1:41" x14ac:dyDescent="0.25">
      <c r="A220" s="34">
        <v>13</v>
      </c>
      <c r="B220" s="60" t="str">
        <f>IF(DATOS!$B$29="","",DATOS!$B$29)</f>
        <v>ESPINOZA FRANCO, Flor Thalia</v>
      </c>
      <c r="D220" s="35"/>
      <c r="E220" s="36"/>
      <c r="F220" s="36"/>
      <c r="G220" s="36"/>
      <c r="H220" s="150" t="str">
        <f t="shared" si="36"/>
        <v/>
      </c>
      <c r="I220" s="28" t="str">
        <f t="shared" si="37"/>
        <v/>
      </c>
      <c r="J220" s="35"/>
      <c r="K220" s="36"/>
      <c r="L220" s="36"/>
      <c r="M220" s="36"/>
      <c r="N220" s="150" t="str">
        <f t="shared" si="38"/>
        <v/>
      </c>
      <c r="O220" s="28" t="str">
        <f t="shared" si="39"/>
        <v/>
      </c>
      <c r="P220" s="35"/>
      <c r="Q220" s="36"/>
      <c r="R220" s="36"/>
      <c r="S220" s="36"/>
      <c r="T220" s="150" t="str">
        <f t="shared" si="40"/>
        <v/>
      </c>
      <c r="U220" s="28" t="str">
        <f t="shared" si="41"/>
        <v/>
      </c>
      <c r="V220" s="35"/>
      <c r="W220" s="36"/>
      <c r="X220" s="36"/>
      <c r="Y220" s="36"/>
      <c r="Z220" s="147" t="str">
        <f t="shared" si="42"/>
        <v/>
      </c>
      <c r="AA220" s="28" t="str">
        <f t="shared" si="43"/>
        <v/>
      </c>
      <c r="AB220" s="37" t="str">
        <f t="shared" si="44"/>
        <v/>
      </c>
      <c r="AC220" s="38" t="str">
        <f t="shared" si="45"/>
        <v/>
      </c>
      <c r="AD220" s="38" t="str">
        <f t="shared" si="46"/>
        <v/>
      </c>
      <c r="AE220" s="38" t="str">
        <f>IF($B220="","",IF(DATOS!$B$12="Trimestre","",IF(Z220="","",Z220)))</f>
        <v/>
      </c>
      <c r="AF220" s="150" t="str">
        <f ca="1">IF(B220="","",IF(DATOS!$W$14-TODAY()&gt;0,"",IF(ISERROR(ROUND(AVERAGE(AB220:AE220),0)),"",ROUND(AVERAGE(AB220:AE220),0))))</f>
        <v/>
      </c>
      <c r="AG220" s="31" t="str">
        <f t="shared" ca="1" si="47"/>
        <v/>
      </c>
    </row>
    <row r="221" spans="1:41" x14ac:dyDescent="0.25">
      <c r="A221" s="34">
        <v>14</v>
      </c>
      <c r="B221" s="60" t="str">
        <f>IF(DATOS!$B$30="","",DATOS!$B$30)</f>
        <v>FRANCO MITMA, Mayte Araceli</v>
      </c>
      <c r="D221" s="35"/>
      <c r="E221" s="36"/>
      <c r="F221" s="36"/>
      <c r="G221" s="36"/>
      <c r="H221" s="150" t="str">
        <f t="shared" si="36"/>
        <v/>
      </c>
      <c r="I221" s="28" t="str">
        <f t="shared" si="37"/>
        <v/>
      </c>
      <c r="J221" s="35"/>
      <c r="K221" s="36"/>
      <c r="L221" s="36"/>
      <c r="M221" s="36"/>
      <c r="N221" s="150" t="str">
        <f t="shared" si="38"/>
        <v/>
      </c>
      <c r="O221" s="28" t="str">
        <f t="shared" si="39"/>
        <v/>
      </c>
      <c r="P221" s="35"/>
      <c r="Q221" s="36"/>
      <c r="R221" s="36"/>
      <c r="S221" s="36"/>
      <c r="T221" s="150" t="str">
        <f t="shared" si="40"/>
        <v/>
      </c>
      <c r="U221" s="28" t="str">
        <f t="shared" si="41"/>
        <v/>
      </c>
      <c r="V221" s="35"/>
      <c r="W221" s="36"/>
      <c r="X221" s="36"/>
      <c r="Y221" s="36"/>
      <c r="Z221" s="147" t="str">
        <f t="shared" si="42"/>
        <v/>
      </c>
      <c r="AA221" s="28" t="str">
        <f t="shared" si="43"/>
        <v/>
      </c>
      <c r="AB221" s="37" t="str">
        <f t="shared" si="44"/>
        <v/>
      </c>
      <c r="AC221" s="38" t="str">
        <f t="shared" si="45"/>
        <v/>
      </c>
      <c r="AD221" s="38" t="str">
        <f t="shared" si="46"/>
        <v/>
      </c>
      <c r="AE221" s="38" t="str">
        <f>IF($B221="","",IF(DATOS!$B$12="Trimestre","",IF(Z221="","",Z221)))</f>
        <v/>
      </c>
      <c r="AF221" s="150" t="str">
        <f ca="1">IF(B221="","",IF(DATOS!$W$14-TODAY()&gt;0,"",IF(ISERROR(ROUND(AVERAGE(AB221:AE221),0)),"",ROUND(AVERAGE(AB221:AE221),0))))</f>
        <v/>
      </c>
      <c r="AG221" s="31" t="str">
        <f t="shared" ca="1" si="47"/>
        <v/>
      </c>
    </row>
    <row r="222" spans="1:41" x14ac:dyDescent="0.25">
      <c r="A222" s="34">
        <v>15</v>
      </c>
      <c r="B222" s="60" t="str">
        <f>IF(DATOS!$B$31="","",DATOS!$B$31)</f>
        <v>GALINDO SANCHEZ, Jose Luis</v>
      </c>
      <c r="D222" s="35"/>
      <c r="E222" s="36"/>
      <c r="F222" s="36"/>
      <c r="G222" s="36"/>
      <c r="H222" s="150" t="str">
        <f t="shared" si="36"/>
        <v/>
      </c>
      <c r="I222" s="28" t="str">
        <f t="shared" si="37"/>
        <v/>
      </c>
      <c r="J222" s="35"/>
      <c r="K222" s="36"/>
      <c r="L222" s="36"/>
      <c r="M222" s="36"/>
      <c r="N222" s="150" t="str">
        <f t="shared" si="38"/>
        <v/>
      </c>
      <c r="O222" s="28" t="str">
        <f t="shared" si="39"/>
        <v/>
      </c>
      <c r="P222" s="35"/>
      <c r="Q222" s="36"/>
      <c r="R222" s="36"/>
      <c r="S222" s="36"/>
      <c r="T222" s="150" t="str">
        <f t="shared" si="40"/>
        <v/>
      </c>
      <c r="U222" s="28" t="str">
        <f t="shared" si="41"/>
        <v/>
      </c>
      <c r="V222" s="35"/>
      <c r="W222" s="36"/>
      <c r="X222" s="36"/>
      <c r="Y222" s="36"/>
      <c r="Z222" s="147" t="str">
        <f t="shared" si="42"/>
        <v/>
      </c>
      <c r="AA222" s="28" t="str">
        <f t="shared" si="43"/>
        <v/>
      </c>
      <c r="AB222" s="37" t="str">
        <f t="shared" si="44"/>
        <v/>
      </c>
      <c r="AC222" s="38" t="str">
        <f t="shared" si="45"/>
        <v/>
      </c>
      <c r="AD222" s="38" t="str">
        <f t="shared" si="46"/>
        <v/>
      </c>
      <c r="AE222" s="38" t="str">
        <f>IF($B222="","",IF(DATOS!$B$12="Trimestre","",IF(Z222="","",Z222)))</f>
        <v/>
      </c>
      <c r="AF222" s="150" t="str">
        <f ca="1">IF(B222="","",IF(DATOS!$W$14-TODAY()&gt;0,"",IF(ISERROR(ROUND(AVERAGE(AB222:AE222),0)),"",ROUND(AVERAGE(AB222:AE222),0))))</f>
        <v/>
      </c>
      <c r="AG222" s="31" t="str">
        <f t="shared" ca="1" si="47"/>
        <v/>
      </c>
    </row>
    <row r="223" spans="1:41" x14ac:dyDescent="0.25">
      <c r="A223" s="34">
        <v>16</v>
      </c>
      <c r="B223" s="60" t="str">
        <f>IF(DATOS!$B$32="","",DATOS!$B$32)</f>
        <v>GODOY ORTEGA, Isaac Alain</v>
      </c>
      <c r="D223" s="35"/>
      <c r="E223" s="36"/>
      <c r="F223" s="36"/>
      <c r="G223" s="36"/>
      <c r="H223" s="150" t="str">
        <f t="shared" si="36"/>
        <v/>
      </c>
      <c r="I223" s="28" t="str">
        <f t="shared" si="37"/>
        <v/>
      </c>
      <c r="J223" s="35"/>
      <c r="K223" s="36"/>
      <c r="L223" s="36"/>
      <c r="M223" s="36"/>
      <c r="N223" s="150" t="str">
        <f t="shared" si="38"/>
        <v/>
      </c>
      <c r="O223" s="28" t="str">
        <f t="shared" si="39"/>
        <v/>
      </c>
      <c r="P223" s="35"/>
      <c r="Q223" s="36"/>
      <c r="R223" s="36"/>
      <c r="S223" s="36"/>
      <c r="T223" s="150" t="str">
        <f t="shared" si="40"/>
        <v/>
      </c>
      <c r="U223" s="28" t="str">
        <f t="shared" si="41"/>
        <v/>
      </c>
      <c r="V223" s="35"/>
      <c r="W223" s="36"/>
      <c r="X223" s="36"/>
      <c r="Y223" s="36"/>
      <c r="Z223" s="147" t="str">
        <f t="shared" si="42"/>
        <v/>
      </c>
      <c r="AA223" s="28" t="str">
        <f t="shared" si="43"/>
        <v/>
      </c>
      <c r="AB223" s="37" t="str">
        <f t="shared" si="44"/>
        <v/>
      </c>
      <c r="AC223" s="38" t="str">
        <f t="shared" si="45"/>
        <v/>
      </c>
      <c r="AD223" s="38" t="str">
        <f t="shared" si="46"/>
        <v/>
      </c>
      <c r="AE223" s="38" t="str">
        <f>IF($B223="","",IF(DATOS!$B$12="Trimestre","",IF(Z223="","",Z223)))</f>
        <v/>
      </c>
      <c r="AF223" s="150" t="str">
        <f ca="1">IF(B223="","",IF(DATOS!$W$14-TODAY()&gt;0,"",IF(ISERROR(ROUND(AVERAGE(AB223:AE223),0)),"",ROUND(AVERAGE(AB223:AE223),0))))</f>
        <v/>
      </c>
      <c r="AG223" s="31" t="str">
        <f t="shared" ca="1" si="47"/>
        <v/>
      </c>
    </row>
    <row r="224" spans="1:41" x14ac:dyDescent="0.25">
      <c r="A224" s="34">
        <v>17</v>
      </c>
      <c r="B224" s="60" t="str">
        <f>IF(DATOS!$B$33="","",DATOS!$B$33)</f>
        <v>GONZALES CAMPOS, Adriano Elliam</v>
      </c>
      <c r="D224" s="35"/>
      <c r="E224" s="36"/>
      <c r="F224" s="36"/>
      <c r="G224" s="36"/>
      <c r="H224" s="150" t="str">
        <f t="shared" si="36"/>
        <v/>
      </c>
      <c r="I224" s="28" t="str">
        <f t="shared" si="37"/>
        <v/>
      </c>
      <c r="J224" s="35"/>
      <c r="K224" s="36"/>
      <c r="L224" s="36"/>
      <c r="M224" s="36"/>
      <c r="N224" s="150" t="str">
        <f t="shared" si="38"/>
        <v/>
      </c>
      <c r="O224" s="28" t="str">
        <f t="shared" si="39"/>
        <v/>
      </c>
      <c r="P224" s="35"/>
      <c r="Q224" s="36"/>
      <c r="R224" s="36"/>
      <c r="S224" s="36"/>
      <c r="T224" s="150" t="str">
        <f t="shared" si="40"/>
        <v/>
      </c>
      <c r="U224" s="28" t="str">
        <f t="shared" si="41"/>
        <v/>
      </c>
      <c r="V224" s="35"/>
      <c r="W224" s="36"/>
      <c r="X224" s="36"/>
      <c r="Y224" s="36"/>
      <c r="Z224" s="147" t="str">
        <f t="shared" si="42"/>
        <v/>
      </c>
      <c r="AA224" s="28" t="str">
        <f t="shared" si="43"/>
        <v/>
      </c>
      <c r="AB224" s="37" t="str">
        <f t="shared" si="44"/>
        <v/>
      </c>
      <c r="AC224" s="38" t="str">
        <f t="shared" si="45"/>
        <v/>
      </c>
      <c r="AD224" s="38" t="str">
        <f t="shared" si="46"/>
        <v/>
      </c>
      <c r="AE224" s="38" t="str">
        <f>IF($B224="","",IF(DATOS!$B$12="Trimestre","",IF(Z224="","",Z224)))</f>
        <v/>
      </c>
      <c r="AF224" s="150" t="str">
        <f ca="1">IF(B224="","",IF(DATOS!$W$14-TODAY()&gt;0,"",IF(ISERROR(ROUND(AVERAGE(AB224:AE224),0)),"",ROUND(AVERAGE(AB224:AE224),0))))</f>
        <v/>
      </c>
      <c r="AG224" s="31" t="str">
        <f t="shared" ca="1" si="47"/>
        <v/>
      </c>
    </row>
    <row r="225" spans="1:33" x14ac:dyDescent="0.25">
      <c r="A225" s="34">
        <v>18</v>
      </c>
      <c r="B225" s="60" t="str">
        <f>IF(DATOS!$B$34="","",DATOS!$B$34)</f>
        <v>GUTIERREZ AYVAR, Jorge Alex</v>
      </c>
      <c r="D225" s="35"/>
      <c r="E225" s="36"/>
      <c r="F225" s="36"/>
      <c r="G225" s="36"/>
      <c r="H225" s="150" t="str">
        <f t="shared" si="36"/>
        <v/>
      </c>
      <c r="I225" s="28" t="str">
        <f t="shared" si="37"/>
        <v/>
      </c>
      <c r="J225" s="35"/>
      <c r="K225" s="36"/>
      <c r="L225" s="36"/>
      <c r="M225" s="36"/>
      <c r="N225" s="150" t="str">
        <f t="shared" si="38"/>
        <v/>
      </c>
      <c r="O225" s="28" t="str">
        <f t="shared" si="39"/>
        <v/>
      </c>
      <c r="P225" s="35"/>
      <c r="Q225" s="36"/>
      <c r="R225" s="36"/>
      <c r="S225" s="36"/>
      <c r="T225" s="150" t="str">
        <f t="shared" si="40"/>
        <v/>
      </c>
      <c r="U225" s="28" t="str">
        <f t="shared" si="41"/>
        <v/>
      </c>
      <c r="V225" s="35"/>
      <c r="W225" s="36"/>
      <c r="X225" s="36"/>
      <c r="Y225" s="36"/>
      <c r="Z225" s="147" t="str">
        <f t="shared" si="42"/>
        <v/>
      </c>
      <c r="AA225" s="28" t="str">
        <f t="shared" si="43"/>
        <v/>
      </c>
      <c r="AB225" s="37" t="str">
        <f t="shared" si="44"/>
        <v/>
      </c>
      <c r="AC225" s="38" t="str">
        <f t="shared" si="45"/>
        <v/>
      </c>
      <c r="AD225" s="38" t="str">
        <f t="shared" si="46"/>
        <v/>
      </c>
      <c r="AE225" s="38" t="str">
        <f>IF($B225="","",IF(DATOS!$B$12="Trimestre","",IF(Z225="","",Z225)))</f>
        <v/>
      </c>
      <c r="AF225" s="150" t="str">
        <f ca="1">IF(B225="","",IF(DATOS!$W$14-TODAY()&gt;0,"",IF(ISERROR(ROUND(AVERAGE(AB225:AE225),0)),"",ROUND(AVERAGE(AB225:AE225),0))))</f>
        <v/>
      </c>
      <c r="AG225" s="31" t="str">
        <f t="shared" ca="1" si="47"/>
        <v/>
      </c>
    </row>
    <row r="226" spans="1:33" x14ac:dyDescent="0.25">
      <c r="A226" s="34">
        <v>19</v>
      </c>
      <c r="B226" s="60" t="str">
        <f>IF(DATOS!$B$35="","",DATOS!$B$35)</f>
        <v>LLOCCLLA QUISPE, Jimena Margoth</v>
      </c>
      <c r="D226" s="35"/>
      <c r="E226" s="36"/>
      <c r="F226" s="36"/>
      <c r="G226" s="36"/>
      <c r="H226" s="150" t="str">
        <f t="shared" si="36"/>
        <v/>
      </c>
      <c r="I226" s="28" t="str">
        <f t="shared" si="37"/>
        <v/>
      </c>
      <c r="J226" s="35"/>
      <c r="K226" s="36"/>
      <c r="L226" s="36"/>
      <c r="M226" s="36"/>
      <c r="N226" s="150" t="str">
        <f t="shared" si="38"/>
        <v/>
      </c>
      <c r="O226" s="28" t="str">
        <f t="shared" si="39"/>
        <v/>
      </c>
      <c r="P226" s="35"/>
      <c r="Q226" s="36"/>
      <c r="R226" s="36"/>
      <c r="S226" s="36"/>
      <c r="T226" s="150" t="str">
        <f t="shared" si="40"/>
        <v/>
      </c>
      <c r="U226" s="28" t="str">
        <f t="shared" si="41"/>
        <v/>
      </c>
      <c r="V226" s="35"/>
      <c r="W226" s="36"/>
      <c r="X226" s="36"/>
      <c r="Y226" s="36"/>
      <c r="Z226" s="147" t="str">
        <f t="shared" si="42"/>
        <v/>
      </c>
      <c r="AA226" s="28" t="str">
        <f t="shared" si="43"/>
        <v/>
      </c>
      <c r="AB226" s="37" t="str">
        <f t="shared" si="44"/>
        <v/>
      </c>
      <c r="AC226" s="38" t="str">
        <f t="shared" si="45"/>
        <v/>
      </c>
      <c r="AD226" s="38" t="str">
        <f t="shared" si="46"/>
        <v/>
      </c>
      <c r="AE226" s="38" t="str">
        <f>IF($B226="","",IF(DATOS!$B$12="Trimestre","",IF(Z226="","",Z226)))</f>
        <v/>
      </c>
      <c r="AF226" s="150" t="str">
        <f ca="1">IF(B226="","",IF(DATOS!$W$14-TODAY()&gt;0,"",IF(ISERROR(ROUND(AVERAGE(AB226:AE226),0)),"",ROUND(AVERAGE(AB226:AE226),0))))</f>
        <v/>
      </c>
      <c r="AG226" s="31" t="str">
        <f t="shared" ca="1" si="47"/>
        <v/>
      </c>
    </row>
    <row r="227" spans="1:33" x14ac:dyDescent="0.25">
      <c r="A227" s="34">
        <v>20</v>
      </c>
      <c r="B227" s="60" t="str">
        <f>IF(DATOS!$B$36="","",DATOS!$B$36)</f>
        <v>MEDINA CAMPOS, Sumaizhi Libertad</v>
      </c>
      <c r="D227" s="35"/>
      <c r="E227" s="36"/>
      <c r="F227" s="36"/>
      <c r="G227" s="36"/>
      <c r="H227" s="150" t="str">
        <f t="shared" si="36"/>
        <v/>
      </c>
      <c r="I227" s="28" t="str">
        <f t="shared" si="37"/>
        <v/>
      </c>
      <c r="J227" s="35"/>
      <c r="K227" s="36"/>
      <c r="L227" s="36"/>
      <c r="M227" s="36"/>
      <c r="N227" s="150" t="str">
        <f t="shared" si="38"/>
        <v/>
      </c>
      <c r="O227" s="28" t="str">
        <f t="shared" si="39"/>
        <v/>
      </c>
      <c r="P227" s="35"/>
      <c r="Q227" s="36"/>
      <c r="R227" s="36"/>
      <c r="S227" s="36"/>
      <c r="T227" s="150" t="str">
        <f t="shared" si="40"/>
        <v/>
      </c>
      <c r="U227" s="28" t="str">
        <f t="shared" si="41"/>
        <v/>
      </c>
      <c r="V227" s="35"/>
      <c r="W227" s="36"/>
      <c r="X227" s="36"/>
      <c r="Y227" s="36"/>
      <c r="Z227" s="147" t="str">
        <f t="shared" si="42"/>
        <v/>
      </c>
      <c r="AA227" s="28" t="str">
        <f t="shared" si="43"/>
        <v/>
      </c>
      <c r="AB227" s="37" t="str">
        <f t="shared" si="44"/>
        <v/>
      </c>
      <c r="AC227" s="38" t="str">
        <f t="shared" si="45"/>
        <v/>
      </c>
      <c r="AD227" s="38" t="str">
        <f t="shared" si="46"/>
        <v/>
      </c>
      <c r="AE227" s="38" t="str">
        <f>IF($B227="","",IF(DATOS!$B$12="Trimestre","",IF(Z227="","",Z227)))</f>
        <v/>
      </c>
      <c r="AF227" s="150" t="str">
        <f ca="1">IF(B227="","",IF(DATOS!$W$14-TODAY()&gt;0,"",IF(ISERROR(ROUND(AVERAGE(AB227:AE227),0)),"",ROUND(AVERAGE(AB227:AE227),0))))</f>
        <v/>
      </c>
      <c r="AG227" s="31" t="str">
        <f t="shared" ca="1" si="47"/>
        <v/>
      </c>
    </row>
    <row r="228" spans="1:33" x14ac:dyDescent="0.25">
      <c r="A228" s="34">
        <v>21</v>
      </c>
      <c r="B228" s="60" t="str">
        <f>IF(DATOS!$B$37="","",DATOS!$B$37)</f>
        <v>MITMA AREVALO, Mildred Esli</v>
      </c>
      <c r="D228" s="35"/>
      <c r="E228" s="36"/>
      <c r="F228" s="36"/>
      <c r="G228" s="36"/>
      <c r="H228" s="150" t="str">
        <f t="shared" si="36"/>
        <v/>
      </c>
      <c r="I228" s="28" t="str">
        <f t="shared" si="37"/>
        <v/>
      </c>
      <c r="J228" s="35"/>
      <c r="K228" s="36"/>
      <c r="L228" s="36"/>
      <c r="M228" s="36"/>
      <c r="N228" s="150" t="str">
        <f t="shared" si="38"/>
        <v/>
      </c>
      <c r="O228" s="28" t="str">
        <f t="shared" si="39"/>
        <v/>
      </c>
      <c r="P228" s="35"/>
      <c r="Q228" s="36"/>
      <c r="R228" s="36"/>
      <c r="S228" s="36"/>
      <c r="T228" s="150" t="str">
        <f t="shared" si="40"/>
        <v/>
      </c>
      <c r="U228" s="28" t="str">
        <f t="shared" si="41"/>
        <v/>
      </c>
      <c r="V228" s="35"/>
      <c r="W228" s="36"/>
      <c r="X228" s="36"/>
      <c r="Y228" s="36"/>
      <c r="Z228" s="147" t="str">
        <f t="shared" si="42"/>
        <v/>
      </c>
      <c r="AA228" s="28" t="str">
        <f t="shared" si="43"/>
        <v/>
      </c>
      <c r="AB228" s="37" t="str">
        <f t="shared" si="44"/>
        <v/>
      </c>
      <c r="AC228" s="38" t="str">
        <f t="shared" si="45"/>
        <v/>
      </c>
      <c r="AD228" s="38" t="str">
        <f t="shared" si="46"/>
        <v/>
      </c>
      <c r="AE228" s="38" t="str">
        <f>IF($B228="","",IF(DATOS!$B$12="Trimestre","",IF(Z228="","",Z228)))</f>
        <v/>
      </c>
      <c r="AF228" s="150" t="str">
        <f ca="1">IF(B228="","",IF(DATOS!$W$14-TODAY()&gt;0,"",IF(ISERROR(ROUND(AVERAGE(AB228:AE228),0)),"",ROUND(AVERAGE(AB228:AE228),0))))</f>
        <v/>
      </c>
      <c r="AG228" s="31" t="str">
        <f t="shared" ca="1" si="47"/>
        <v/>
      </c>
    </row>
    <row r="229" spans="1:33" x14ac:dyDescent="0.25">
      <c r="A229" s="34">
        <v>22</v>
      </c>
      <c r="B229" s="60" t="str">
        <f>IF(DATOS!$B$38="","",DATOS!$B$38)</f>
        <v>NOLASCO SANCHEZ, Rogelio</v>
      </c>
      <c r="D229" s="35"/>
      <c r="E229" s="36"/>
      <c r="F229" s="36"/>
      <c r="G229" s="36"/>
      <c r="H229" s="150" t="str">
        <f t="shared" si="36"/>
        <v/>
      </c>
      <c r="I229" s="28" t="str">
        <f t="shared" si="37"/>
        <v/>
      </c>
      <c r="J229" s="35"/>
      <c r="K229" s="36"/>
      <c r="L229" s="36"/>
      <c r="M229" s="36"/>
      <c r="N229" s="150" t="str">
        <f t="shared" si="38"/>
        <v/>
      </c>
      <c r="O229" s="28" t="str">
        <f t="shared" si="39"/>
        <v/>
      </c>
      <c r="P229" s="35"/>
      <c r="Q229" s="36"/>
      <c r="R229" s="36"/>
      <c r="S229" s="36"/>
      <c r="T229" s="150" t="str">
        <f t="shared" si="40"/>
        <v/>
      </c>
      <c r="U229" s="28" t="str">
        <f t="shared" si="41"/>
        <v/>
      </c>
      <c r="V229" s="35"/>
      <c r="W229" s="36"/>
      <c r="X229" s="36"/>
      <c r="Y229" s="36"/>
      <c r="Z229" s="147" t="str">
        <f t="shared" si="42"/>
        <v/>
      </c>
      <c r="AA229" s="28" t="str">
        <f t="shared" si="43"/>
        <v/>
      </c>
      <c r="AB229" s="37" t="str">
        <f t="shared" si="44"/>
        <v/>
      </c>
      <c r="AC229" s="38" t="str">
        <f t="shared" si="45"/>
        <v/>
      </c>
      <c r="AD229" s="38" t="str">
        <f t="shared" si="46"/>
        <v/>
      </c>
      <c r="AE229" s="38" t="str">
        <f>IF($B229="","",IF(DATOS!$B$12="Trimestre","",IF(Z229="","",Z229)))</f>
        <v/>
      </c>
      <c r="AF229" s="150" t="str">
        <f ca="1">IF(B229="","",IF(DATOS!$W$14-TODAY()&gt;0,"",IF(ISERROR(ROUND(AVERAGE(AB229:AE229),0)),"",ROUND(AVERAGE(AB229:AE229),0))))</f>
        <v/>
      </c>
      <c r="AG229" s="31" t="str">
        <f t="shared" ca="1" si="47"/>
        <v/>
      </c>
    </row>
    <row r="230" spans="1:33" x14ac:dyDescent="0.25">
      <c r="A230" s="34">
        <v>23</v>
      </c>
      <c r="B230" s="60" t="str">
        <f>IF(DATOS!$B$39="","",DATOS!$B$39)</f>
        <v>ORTIZ PEÑALOZA, Anghelina Brigitte</v>
      </c>
      <c r="D230" s="35"/>
      <c r="E230" s="36"/>
      <c r="F230" s="36"/>
      <c r="G230" s="36"/>
      <c r="H230" s="150" t="str">
        <f t="shared" si="36"/>
        <v/>
      </c>
      <c r="I230" s="28" t="str">
        <f t="shared" si="37"/>
        <v/>
      </c>
      <c r="J230" s="35"/>
      <c r="K230" s="36"/>
      <c r="L230" s="36"/>
      <c r="M230" s="36"/>
      <c r="N230" s="150" t="str">
        <f t="shared" si="38"/>
        <v/>
      </c>
      <c r="O230" s="28" t="str">
        <f t="shared" si="39"/>
        <v/>
      </c>
      <c r="P230" s="35"/>
      <c r="Q230" s="36"/>
      <c r="R230" s="36"/>
      <c r="S230" s="36"/>
      <c r="T230" s="150" t="str">
        <f t="shared" si="40"/>
        <v/>
      </c>
      <c r="U230" s="28" t="str">
        <f t="shared" si="41"/>
        <v/>
      </c>
      <c r="V230" s="35"/>
      <c r="W230" s="36"/>
      <c r="X230" s="36"/>
      <c r="Y230" s="36"/>
      <c r="Z230" s="147" t="str">
        <f t="shared" si="42"/>
        <v/>
      </c>
      <c r="AA230" s="28" t="str">
        <f t="shared" si="43"/>
        <v/>
      </c>
      <c r="AB230" s="37" t="str">
        <f t="shared" si="44"/>
        <v/>
      </c>
      <c r="AC230" s="38" t="str">
        <f t="shared" si="45"/>
        <v/>
      </c>
      <c r="AD230" s="38" t="str">
        <f t="shared" si="46"/>
        <v/>
      </c>
      <c r="AE230" s="38" t="str">
        <f>IF($B230="","",IF(DATOS!$B$12="Trimestre","",IF(Z230="","",Z230)))</f>
        <v/>
      </c>
      <c r="AF230" s="150" t="str">
        <f ca="1">IF(B230="","",IF(DATOS!$W$14-TODAY()&gt;0,"",IF(ISERROR(ROUND(AVERAGE(AB230:AE230),0)),"",ROUND(AVERAGE(AB230:AE230),0))))</f>
        <v/>
      </c>
      <c r="AG230" s="31" t="str">
        <f t="shared" ca="1" si="47"/>
        <v/>
      </c>
    </row>
    <row r="231" spans="1:33" x14ac:dyDescent="0.25">
      <c r="A231" s="34">
        <v>24</v>
      </c>
      <c r="B231" s="60" t="str">
        <f>IF(DATOS!$B$40="","",DATOS!$B$40)</f>
        <v>OSCCO ATAO, Antony</v>
      </c>
      <c r="D231" s="35"/>
      <c r="E231" s="36"/>
      <c r="F231" s="36"/>
      <c r="G231" s="36"/>
      <c r="H231" s="150" t="str">
        <f t="shared" si="36"/>
        <v/>
      </c>
      <c r="I231" s="28" t="str">
        <f t="shared" si="37"/>
        <v/>
      </c>
      <c r="J231" s="35"/>
      <c r="K231" s="36"/>
      <c r="L231" s="36"/>
      <c r="M231" s="36"/>
      <c r="N231" s="150" t="str">
        <f t="shared" si="38"/>
        <v/>
      </c>
      <c r="O231" s="28" t="str">
        <f t="shared" si="39"/>
        <v/>
      </c>
      <c r="P231" s="35"/>
      <c r="Q231" s="36"/>
      <c r="R231" s="36"/>
      <c r="S231" s="36"/>
      <c r="T231" s="150" t="str">
        <f t="shared" si="40"/>
        <v/>
      </c>
      <c r="U231" s="28" t="str">
        <f t="shared" si="41"/>
        <v/>
      </c>
      <c r="V231" s="35"/>
      <c r="W231" s="36"/>
      <c r="X231" s="36"/>
      <c r="Y231" s="36"/>
      <c r="Z231" s="147" t="str">
        <f t="shared" si="42"/>
        <v/>
      </c>
      <c r="AA231" s="28" t="str">
        <f t="shared" si="43"/>
        <v/>
      </c>
      <c r="AB231" s="37" t="str">
        <f t="shared" si="44"/>
        <v/>
      </c>
      <c r="AC231" s="38" t="str">
        <f t="shared" si="45"/>
        <v/>
      </c>
      <c r="AD231" s="38" t="str">
        <f t="shared" si="46"/>
        <v/>
      </c>
      <c r="AE231" s="38" t="str">
        <f>IF($B231="","",IF(DATOS!$B$12="Trimestre","",IF(Z231="","",Z231)))</f>
        <v/>
      </c>
      <c r="AF231" s="150" t="str">
        <f ca="1">IF(B231="","",IF(DATOS!$W$14-TODAY()&gt;0,"",IF(ISERROR(ROUND(AVERAGE(AB231:AE231),0)),"",ROUND(AVERAGE(AB231:AE231),0))))</f>
        <v/>
      </c>
      <c r="AG231" s="31" t="str">
        <f t="shared" ca="1" si="47"/>
        <v/>
      </c>
    </row>
    <row r="232" spans="1:33" x14ac:dyDescent="0.25">
      <c r="A232" s="34">
        <v>25</v>
      </c>
      <c r="B232" s="60" t="str">
        <f>IF(DATOS!$B$41="","",DATOS!$B$41)</f>
        <v>PAREDES VELASQUE, Angel Andre</v>
      </c>
      <c r="D232" s="35"/>
      <c r="E232" s="36"/>
      <c r="F232" s="36"/>
      <c r="G232" s="36"/>
      <c r="H232" s="150" t="str">
        <f t="shared" si="36"/>
        <v/>
      </c>
      <c r="I232" s="28" t="str">
        <f t="shared" si="37"/>
        <v/>
      </c>
      <c r="J232" s="35"/>
      <c r="K232" s="36"/>
      <c r="L232" s="36"/>
      <c r="M232" s="36"/>
      <c r="N232" s="150" t="str">
        <f t="shared" si="38"/>
        <v/>
      </c>
      <c r="O232" s="28" t="str">
        <f t="shared" si="39"/>
        <v/>
      </c>
      <c r="P232" s="35"/>
      <c r="Q232" s="36"/>
      <c r="R232" s="36"/>
      <c r="S232" s="36"/>
      <c r="T232" s="150" t="str">
        <f t="shared" si="40"/>
        <v/>
      </c>
      <c r="U232" s="28" t="str">
        <f t="shared" si="41"/>
        <v/>
      </c>
      <c r="V232" s="35"/>
      <c r="W232" s="36"/>
      <c r="X232" s="36"/>
      <c r="Y232" s="36"/>
      <c r="Z232" s="147" t="str">
        <f t="shared" si="42"/>
        <v/>
      </c>
      <c r="AA232" s="28" t="str">
        <f t="shared" si="43"/>
        <v/>
      </c>
      <c r="AB232" s="37" t="str">
        <f t="shared" si="44"/>
        <v/>
      </c>
      <c r="AC232" s="38" t="str">
        <f t="shared" si="45"/>
        <v/>
      </c>
      <c r="AD232" s="38" t="str">
        <f t="shared" si="46"/>
        <v/>
      </c>
      <c r="AE232" s="38" t="str">
        <f>IF($B232="","",IF(DATOS!$B$12="Trimestre","",IF(Z232="","",Z232)))</f>
        <v/>
      </c>
      <c r="AF232" s="150" t="str">
        <f ca="1">IF(B232="","",IF(DATOS!$W$14-TODAY()&gt;0,"",IF(ISERROR(ROUND(AVERAGE(AB232:AE232),0)),"",ROUND(AVERAGE(AB232:AE232),0))))</f>
        <v/>
      </c>
      <c r="AG232" s="31" t="str">
        <f t="shared" ca="1" si="47"/>
        <v/>
      </c>
    </row>
    <row r="233" spans="1:33" x14ac:dyDescent="0.25">
      <c r="A233" s="34">
        <v>26</v>
      </c>
      <c r="B233" s="60" t="str">
        <f>IF(DATOS!$B$42="","",DATOS!$B$42)</f>
        <v>PAREDES YACO, Jhael Alejandro</v>
      </c>
      <c r="D233" s="35"/>
      <c r="E233" s="36"/>
      <c r="F233" s="36"/>
      <c r="G233" s="36"/>
      <c r="H233" s="150" t="str">
        <f t="shared" si="36"/>
        <v/>
      </c>
      <c r="I233" s="28" t="str">
        <f t="shared" si="37"/>
        <v/>
      </c>
      <c r="J233" s="35"/>
      <c r="K233" s="36"/>
      <c r="L233" s="36"/>
      <c r="M233" s="36"/>
      <c r="N233" s="150" t="str">
        <f t="shared" si="38"/>
        <v/>
      </c>
      <c r="O233" s="28" t="str">
        <f t="shared" si="39"/>
        <v/>
      </c>
      <c r="P233" s="35"/>
      <c r="Q233" s="36"/>
      <c r="R233" s="36"/>
      <c r="S233" s="36"/>
      <c r="T233" s="150" t="str">
        <f t="shared" si="40"/>
        <v/>
      </c>
      <c r="U233" s="28" t="str">
        <f t="shared" si="41"/>
        <v/>
      </c>
      <c r="V233" s="35"/>
      <c r="W233" s="36"/>
      <c r="X233" s="36"/>
      <c r="Y233" s="36"/>
      <c r="Z233" s="147" t="str">
        <f t="shared" si="42"/>
        <v/>
      </c>
      <c r="AA233" s="28" t="str">
        <f t="shared" si="43"/>
        <v/>
      </c>
      <c r="AB233" s="37" t="str">
        <f t="shared" si="44"/>
        <v/>
      </c>
      <c r="AC233" s="38" t="str">
        <f t="shared" si="45"/>
        <v/>
      </c>
      <c r="AD233" s="38" t="str">
        <f t="shared" si="46"/>
        <v/>
      </c>
      <c r="AE233" s="38" t="str">
        <f>IF($B233="","",IF(DATOS!$B$12="Trimestre","",IF(Z233="","",Z233)))</f>
        <v/>
      </c>
      <c r="AF233" s="150" t="str">
        <f ca="1">IF(B233="","",IF(DATOS!$W$14-TODAY()&gt;0,"",IF(ISERROR(ROUND(AVERAGE(AB233:AE233),0)),"",ROUND(AVERAGE(AB233:AE233),0))))</f>
        <v/>
      </c>
      <c r="AG233" s="31" t="str">
        <f t="shared" ca="1" si="47"/>
        <v/>
      </c>
    </row>
    <row r="234" spans="1:33" x14ac:dyDescent="0.25">
      <c r="A234" s="34">
        <v>27</v>
      </c>
      <c r="B234" s="60" t="str">
        <f>IF(DATOS!$B$43="","",DATOS!$B$43)</f>
        <v>PEDRAZA PORRAS, Milagros</v>
      </c>
      <c r="D234" s="35"/>
      <c r="E234" s="36"/>
      <c r="F234" s="36"/>
      <c r="G234" s="36"/>
      <c r="H234" s="150" t="str">
        <f t="shared" si="36"/>
        <v/>
      </c>
      <c r="I234" s="28" t="str">
        <f t="shared" si="37"/>
        <v/>
      </c>
      <c r="J234" s="35"/>
      <c r="K234" s="36"/>
      <c r="L234" s="36"/>
      <c r="M234" s="36"/>
      <c r="N234" s="150" t="str">
        <f t="shared" si="38"/>
        <v/>
      </c>
      <c r="O234" s="28" t="str">
        <f t="shared" si="39"/>
        <v/>
      </c>
      <c r="P234" s="35"/>
      <c r="Q234" s="36"/>
      <c r="R234" s="36"/>
      <c r="S234" s="36"/>
      <c r="T234" s="150" t="str">
        <f t="shared" si="40"/>
        <v/>
      </c>
      <c r="U234" s="28" t="str">
        <f t="shared" si="41"/>
        <v/>
      </c>
      <c r="V234" s="35"/>
      <c r="W234" s="36"/>
      <c r="X234" s="36"/>
      <c r="Y234" s="36"/>
      <c r="Z234" s="147" t="str">
        <f t="shared" si="42"/>
        <v/>
      </c>
      <c r="AA234" s="28" t="str">
        <f t="shared" si="43"/>
        <v/>
      </c>
      <c r="AB234" s="37" t="str">
        <f t="shared" si="44"/>
        <v/>
      </c>
      <c r="AC234" s="38" t="str">
        <f t="shared" si="45"/>
        <v/>
      </c>
      <c r="AD234" s="38" t="str">
        <f t="shared" si="46"/>
        <v/>
      </c>
      <c r="AE234" s="38" t="str">
        <f>IF($B234="","",IF(DATOS!$B$12="Trimestre","",IF(Z234="","",Z234)))</f>
        <v/>
      </c>
      <c r="AF234" s="150" t="str">
        <f ca="1">IF(B234="","",IF(DATOS!$W$14-TODAY()&gt;0,"",IF(ISERROR(ROUND(AVERAGE(AB234:AE234),0)),"",ROUND(AVERAGE(AB234:AE234),0))))</f>
        <v/>
      </c>
      <c r="AG234" s="31" t="str">
        <f t="shared" ca="1" si="47"/>
        <v/>
      </c>
    </row>
    <row r="235" spans="1:33" x14ac:dyDescent="0.25">
      <c r="A235" s="34">
        <v>28</v>
      </c>
      <c r="B235" s="60" t="str">
        <f>IF(DATOS!$B$44="","",DATOS!$B$44)</f>
        <v>RIVERA PACHECO, Milene Octalis</v>
      </c>
      <c r="D235" s="35"/>
      <c r="E235" s="36"/>
      <c r="F235" s="36"/>
      <c r="G235" s="36"/>
      <c r="H235" s="150" t="str">
        <f t="shared" si="36"/>
        <v/>
      </c>
      <c r="I235" s="28" t="str">
        <f t="shared" si="37"/>
        <v/>
      </c>
      <c r="J235" s="35"/>
      <c r="K235" s="36"/>
      <c r="L235" s="36"/>
      <c r="M235" s="36"/>
      <c r="N235" s="150" t="str">
        <f t="shared" si="38"/>
        <v/>
      </c>
      <c r="O235" s="28" t="str">
        <f t="shared" si="39"/>
        <v/>
      </c>
      <c r="P235" s="35"/>
      <c r="Q235" s="36"/>
      <c r="R235" s="36"/>
      <c r="S235" s="36"/>
      <c r="T235" s="150" t="str">
        <f t="shared" si="40"/>
        <v/>
      </c>
      <c r="U235" s="28" t="str">
        <f t="shared" si="41"/>
        <v/>
      </c>
      <c r="V235" s="35"/>
      <c r="W235" s="36"/>
      <c r="X235" s="36"/>
      <c r="Y235" s="36"/>
      <c r="Z235" s="147" t="str">
        <f t="shared" si="42"/>
        <v/>
      </c>
      <c r="AA235" s="28" t="str">
        <f t="shared" si="43"/>
        <v/>
      </c>
      <c r="AB235" s="37" t="str">
        <f t="shared" si="44"/>
        <v/>
      </c>
      <c r="AC235" s="38" t="str">
        <f t="shared" si="45"/>
        <v/>
      </c>
      <c r="AD235" s="38" t="str">
        <f t="shared" si="46"/>
        <v/>
      </c>
      <c r="AE235" s="38" t="str">
        <f>IF($B235="","",IF(DATOS!$B$12="Trimestre","",IF(Z235="","",Z235)))</f>
        <v/>
      </c>
      <c r="AF235" s="150" t="str">
        <f ca="1">IF(B235="","",IF(DATOS!$W$14-TODAY()&gt;0,"",IF(ISERROR(ROUND(AVERAGE(AB235:AE235),0)),"",ROUND(AVERAGE(AB235:AE235),0))))</f>
        <v/>
      </c>
      <c r="AG235" s="31" t="str">
        <f t="shared" ca="1" si="47"/>
        <v/>
      </c>
    </row>
    <row r="236" spans="1:33" x14ac:dyDescent="0.25">
      <c r="A236" s="34">
        <v>29</v>
      </c>
      <c r="B236" s="60" t="str">
        <f>IF(DATOS!$B$45="","",DATOS!$B$45)</f>
        <v>ROJAS CARRILLO, Jhon Marcelino</v>
      </c>
      <c r="D236" s="35"/>
      <c r="E236" s="36"/>
      <c r="F236" s="36"/>
      <c r="G236" s="36"/>
      <c r="H236" s="150" t="str">
        <f t="shared" si="36"/>
        <v/>
      </c>
      <c r="I236" s="28" t="str">
        <f t="shared" si="37"/>
        <v/>
      </c>
      <c r="J236" s="35"/>
      <c r="K236" s="36"/>
      <c r="L236" s="36"/>
      <c r="M236" s="36"/>
      <c r="N236" s="150" t="str">
        <f t="shared" si="38"/>
        <v/>
      </c>
      <c r="O236" s="28" t="str">
        <f t="shared" si="39"/>
        <v/>
      </c>
      <c r="P236" s="35"/>
      <c r="Q236" s="36"/>
      <c r="R236" s="36"/>
      <c r="S236" s="36"/>
      <c r="T236" s="150" t="str">
        <f t="shared" si="40"/>
        <v/>
      </c>
      <c r="U236" s="28" t="str">
        <f t="shared" si="41"/>
        <v/>
      </c>
      <c r="V236" s="35"/>
      <c r="W236" s="36"/>
      <c r="X236" s="36"/>
      <c r="Y236" s="36"/>
      <c r="Z236" s="147" t="str">
        <f t="shared" si="42"/>
        <v/>
      </c>
      <c r="AA236" s="28" t="str">
        <f t="shared" si="43"/>
        <v/>
      </c>
      <c r="AB236" s="37" t="str">
        <f t="shared" si="44"/>
        <v/>
      </c>
      <c r="AC236" s="38" t="str">
        <f t="shared" si="45"/>
        <v/>
      </c>
      <c r="AD236" s="38" t="str">
        <f t="shared" si="46"/>
        <v/>
      </c>
      <c r="AE236" s="38" t="str">
        <f>IF($B236="","",IF(DATOS!$B$12="Trimestre","",IF(Z236="","",Z236)))</f>
        <v/>
      </c>
      <c r="AF236" s="150" t="str">
        <f ca="1">IF(B236="","",IF(DATOS!$W$14-TODAY()&gt;0,"",IF(ISERROR(ROUND(AVERAGE(AB236:AE236),0)),"",ROUND(AVERAGE(AB236:AE236),0))))</f>
        <v/>
      </c>
      <c r="AG236" s="31" t="str">
        <f t="shared" ca="1" si="47"/>
        <v/>
      </c>
    </row>
    <row r="237" spans="1:33" x14ac:dyDescent="0.25">
      <c r="A237" s="34">
        <v>30</v>
      </c>
      <c r="B237" s="60" t="str">
        <f>IF(DATOS!$B$46="","",DATOS!$B$46)</f>
        <v>ROSALES PUMAPILLO, Harasely Milagros</v>
      </c>
      <c r="D237" s="35"/>
      <c r="E237" s="36"/>
      <c r="F237" s="36"/>
      <c r="G237" s="36"/>
      <c r="H237" s="150" t="str">
        <f t="shared" si="36"/>
        <v/>
      </c>
      <c r="I237" s="28" t="str">
        <f t="shared" si="37"/>
        <v/>
      </c>
      <c r="J237" s="35"/>
      <c r="K237" s="36"/>
      <c r="L237" s="36"/>
      <c r="M237" s="36"/>
      <c r="N237" s="150" t="str">
        <f t="shared" si="38"/>
        <v/>
      </c>
      <c r="O237" s="28" t="str">
        <f t="shared" si="39"/>
        <v/>
      </c>
      <c r="P237" s="35"/>
      <c r="Q237" s="36"/>
      <c r="R237" s="36"/>
      <c r="S237" s="36"/>
      <c r="T237" s="150" t="str">
        <f t="shared" si="40"/>
        <v/>
      </c>
      <c r="U237" s="28" t="str">
        <f t="shared" si="41"/>
        <v/>
      </c>
      <c r="V237" s="35"/>
      <c r="W237" s="36"/>
      <c r="X237" s="36"/>
      <c r="Y237" s="36"/>
      <c r="Z237" s="147" t="str">
        <f t="shared" si="42"/>
        <v/>
      </c>
      <c r="AA237" s="28" t="str">
        <f t="shared" si="43"/>
        <v/>
      </c>
      <c r="AB237" s="37" t="str">
        <f t="shared" si="44"/>
        <v/>
      </c>
      <c r="AC237" s="38" t="str">
        <f t="shared" si="45"/>
        <v/>
      </c>
      <c r="AD237" s="38" t="str">
        <f t="shared" si="46"/>
        <v/>
      </c>
      <c r="AE237" s="38" t="str">
        <f>IF($B237="","",IF(DATOS!$B$12="Trimestre","",IF(Z237="","",Z237)))</f>
        <v/>
      </c>
      <c r="AF237" s="150" t="str">
        <f ca="1">IF(B237="","",IF(DATOS!$W$14-TODAY()&gt;0,"",IF(ISERROR(ROUND(AVERAGE(AB237:AE237),0)),"",ROUND(AVERAGE(AB237:AE237),0))))</f>
        <v/>
      </c>
      <c r="AG237" s="31" t="str">
        <f t="shared" ca="1" si="47"/>
        <v/>
      </c>
    </row>
    <row r="238" spans="1:33" x14ac:dyDescent="0.25">
      <c r="A238" s="34">
        <v>31</v>
      </c>
      <c r="B238" s="60" t="str">
        <f>IF(DATOS!$B$47="","",DATOS!$B$47)</f>
        <v>TAIRO TAPIA, Erwin Amstron</v>
      </c>
      <c r="D238" s="35"/>
      <c r="E238" s="36"/>
      <c r="F238" s="36"/>
      <c r="G238" s="36"/>
      <c r="H238" s="150" t="str">
        <f t="shared" si="36"/>
        <v/>
      </c>
      <c r="I238" s="28" t="str">
        <f t="shared" si="37"/>
        <v/>
      </c>
      <c r="J238" s="35"/>
      <c r="K238" s="36"/>
      <c r="L238" s="36"/>
      <c r="M238" s="36"/>
      <c r="N238" s="150" t="str">
        <f t="shared" si="38"/>
        <v/>
      </c>
      <c r="O238" s="28" t="str">
        <f t="shared" si="39"/>
        <v/>
      </c>
      <c r="P238" s="35"/>
      <c r="Q238" s="36"/>
      <c r="R238" s="36"/>
      <c r="S238" s="36"/>
      <c r="T238" s="150" t="str">
        <f t="shared" si="40"/>
        <v/>
      </c>
      <c r="U238" s="28" t="str">
        <f t="shared" si="41"/>
        <v/>
      </c>
      <c r="V238" s="35"/>
      <c r="W238" s="36"/>
      <c r="X238" s="36"/>
      <c r="Y238" s="36"/>
      <c r="Z238" s="147" t="str">
        <f t="shared" si="42"/>
        <v/>
      </c>
      <c r="AA238" s="28" t="str">
        <f t="shared" si="43"/>
        <v/>
      </c>
      <c r="AB238" s="37" t="str">
        <f t="shared" si="44"/>
        <v/>
      </c>
      <c r="AC238" s="38" t="str">
        <f t="shared" si="45"/>
        <v/>
      </c>
      <c r="AD238" s="38" t="str">
        <f t="shared" si="46"/>
        <v/>
      </c>
      <c r="AE238" s="38" t="str">
        <f>IF($B238="","",IF(DATOS!$B$12="Trimestre","",IF(Z238="","",Z238)))</f>
        <v/>
      </c>
      <c r="AF238" s="150" t="str">
        <f ca="1">IF(B238="","",IF(DATOS!$W$14-TODAY()&gt;0,"",IF(ISERROR(ROUND(AVERAGE(AB238:AE238),0)),"",ROUND(AVERAGE(AB238:AE238),0))))</f>
        <v/>
      </c>
      <c r="AG238" s="31" t="str">
        <f t="shared" ca="1" si="47"/>
        <v/>
      </c>
    </row>
    <row r="239" spans="1:33" x14ac:dyDescent="0.25">
      <c r="A239" s="34">
        <v>32</v>
      </c>
      <c r="B239" s="60" t="str">
        <f>IF(DATOS!$B$48="","",DATOS!$B$48)</f>
        <v>VERA VIGURIA, Sebastian Adriano</v>
      </c>
      <c r="D239" s="35"/>
      <c r="E239" s="36"/>
      <c r="F239" s="36"/>
      <c r="G239" s="36"/>
      <c r="H239" s="150" t="str">
        <f t="shared" si="36"/>
        <v/>
      </c>
      <c r="I239" s="28" t="str">
        <f t="shared" si="37"/>
        <v/>
      </c>
      <c r="J239" s="35"/>
      <c r="K239" s="36"/>
      <c r="L239" s="36"/>
      <c r="M239" s="36"/>
      <c r="N239" s="150" t="str">
        <f t="shared" si="38"/>
        <v/>
      </c>
      <c r="O239" s="28" t="str">
        <f t="shared" si="39"/>
        <v/>
      </c>
      <c r="P239" s="35"/>
      <c r="Q239" s="36"/>
      <c r="R239" s="36"/>
      <c r="S239" s="36"/>
      <c r="T239" s="150" t="str">
        <f t="shared" si="40"/>
        <v/>
      </c>
      <c r="U239" s="28" t="str">
        <f t="shared" si="41"/>
        <v/>
      </c>
      <c r="V239" s="35"/>
      <c r="W239" s="36"/>
      <c r="X239" s="36"/>
      <c r="Y239" s="36"/>
      <c r="Z239" s="147" t="str">
        <f t="shared" si="42"/>
        <v/>
      </c>
      <c r="AA239" s="28" t="str">
        <f t="shared" si="43"/>
        <v/>
      </c>
      <c r="AB239" s="37" t="str">
        <f t="shared" si="44"/>
        <v/>
      </c>
      <c r="AC239" s="38" t="str">
        <f t="shared" si="45"/>
        <v/>
      </c>
      <c r="AD239" s="38" t="str">
        <f t="shared" si="46"/>
        <v/>
      </c>
      <c r="AE239" s="38" t="str">
        <f>IF($B239="","",IF(DATOS!$B$12="Trimestre","",IF(Z239="","",Z239)))</f>
        <v/>
      </c>
      <c r="AF239" s="150" t="str">
        <f ca="1">IF(B239="","",IF(DATOS!$W$14-TODAY()&gt;0,"",IF(ISERROR(ROUND(AVERAGE(AB239:AE239),0)),"",ROUND(AVERAGE(AB239:AE239),0))))</f>
        <v/>
      </c>
      <c r="AG239" s="31" t="str">
        <f t="shared" ca="1" si="47"/>
        <v/>
      </c>
    </row>
    <row r="240" spans="1:33" x14ac:dyDescent="0.25">
      <c r="A240" s="34">
        <v>33</v>
      </c>
      <c r="B240" s="60" t="str">
        <f>IF(DATOS!$B$49="","",DATOS!$B$49)</f>
        <v>ZUÑIGA CCORISAPRA, Milagros</v>
      </c>
      <c r="D240" s="35"/>
      <c r="E240" s="36"/>
      <c r="F240" s="36"/>
      <c r="G240" s="36"/>
      <c r="H240" s="150" t="str">
        <f t="shared" si="36"/>
        <v/>
      </c>
      <c r="I240" s="28" t="str">
        <f t="shared" si="37"/>
        <v/>
      </c>
      <c r="J240" s="35"/>
      <c r="K240" s="36"/>
      <c r="L240" s="36"/>
      <c r="M240" s="36"/>
      <c r="N240" s="150" t="str">
        <f t="shared" si="38"/>
        <v/>
      </c>
      <c r="O240" s="28" t="str">
        <f t="shared" si="39"/>
        <v/>
      </c>
      <c r="P240" s="35"/>
      <c r="Q240" s="36"/>
      <c r="R240" s="36"/>
      <c r="S240" s="36"/>
      <c r="T240" s="150" t="str">
        <f t="shared" si="40"/>
        <v/>
      </c>
      <c r="U240" s="28" t="str">
        <f t="shared" si="41"/>
        <v/>
      </c>
      <c r="V240" s="35"/>
      <c r="W240" s="36"/>
      <c r="X240" s="36"/>
      <c r="Y240" s="36"/>
      <c r="Z240" s="147" t="str">
        <f t="shared" si="42"/>
        <v/>
      </c>
      <c r="AA240" s="28" t="str">
        <f t="shared" si="43"/>
        <v/>
      </c>
      <c r="AB240" s="37" t="str">
        <f t="shared" si="44"/>
        <v/>
      </c>
      <c r="AC240" s="38" t="str">
        <f t="shared" si="45"/>
        <v/>
      </c>
      <c r="AD240" s="38" t="str">
        <f t="shared" si="46"/>
        <v/>
      </c>
      <c r="AE240" s="38" t="str">
        <f>IF($B240="","",IF(DATOS!$B$12="Trimestre","",IF(Z240="","",Z240)))</f>
        <v/>
      </c>
      <c r="AF240" s="150" t="str">
        <f ca="1">IF(B240="","",IF(DATOS!$W$14-TODAY()&gt;0,"",IF(ISERROR(ROUND(AVERAGE(AB240:AE240),0)),"",ROUND(AVERAGE(AB240:AE240),0))))</f>
        <v/>
      </c>
      <c r="AG240" s="31" t="str">
        <f t="shared" ca="1" si="47"/>
        <v/>
      </c>
    </row>
    <row r="241" spans="1:33" x14ac:dyDescent="0.25">
      <c r="A241" s="34">
        <v>34</v>
      </c>
      <c r="B241" s="60" t="str">
        <f>IF(DATOS!$B$50="","",DATOS!$B$50)</f>
        <v/>
      </c>
      <c r="D241" s="35"/>
      <c r="E241" s="36"/>
      <c r="F241" s="36"/>
      <c r="G241" s="36"/>
      <c r="H241" s="150" t="str">
        <f t="shared" si="36"/>
        <v/>
      </c>
      <c r="I241" s="28" t="str">
        <f t="shared" si="37"/>
        <v/>
      </c>
      <c r="J241" s="35"/>
      <c r="K241" s="36"/>
      <c r="L241" s="36"/>
      <c r="M241" s="36"/>
      <c r="N241" s="150" t="str">
        <f t="shared" si="38"/>
        <v/>
      </c>
      <c r="O241" s="28" t="str">
        <f t="shared" si="39"/>
        <v/>
      </c>
      <c r="P241" s="35"/>
      <c r="Q241" s="36"/>
      <c r="R241" s="36"/>
      <c r="S241" s="36"/>
      <c r="T241" s="150" t="str">
        <f t="shared" si="40"/>
        <v/>
      </c>
      <c r="U241" s="28" t="str">
        <f t="shared" si="41"/>
        <v/>
      </c>
      <c r="V241" s="35"/>
      <c r="W241" s="36"/>
      <c r="X241" s="36"/>
      <c r="Y241" s="36"/>
      <c r="Z241" s="147" t="str">
        <f t="shared" si="42"/>
        <v/>
      </c>
      <c r="AA241" s="28" t="str">
        <f t="shared" si="43"/>
        <v/>
      </c>
      <c r="AB241" s="37" t="str">
        <f t="shared" si="44"/>
        <v/>
      </c>
      <c r="AC241" s="38" t="str">
        <f t="shared" si="45"/>
        <v/>
      </c>
      <c r="AD241" s="38" t="str">
        <f t="shared" si="46"/>
        <v/>
      </c>
      <c r="AE241" s="38" t="str">
        <f>IF($B241="","",IF(DATOS!$B$12="Trimestre","",IF(Z241="","",Z241)))</f>
        <v/>
      </c>
      <c r="AF241" s="150" t="str">
        <f ca="1">IF(B241="","",IF(DATOS!$W$14-TODAY()&gt;0,"",IF(ISERROR(ROUND(AVERAGE(AB241:AE241),0)),"",ROUND(AVERAGE(AB241:AE241),0))))</f>
        <v/>
      </c>
      <c r="AG241" s="31" t="str">
        <f t="shared" ca="1" si="47"/>
        <v/>
      </c>
    </row>
    <row r="242" spans="1:33" x14ac:dyDescent="0.25">
      <c r="A242" s="34">
        <v>35</v>
      </c>
      <c r="B242" s="60" t="str">
        <f>IF(DATOS!$B$51="","",DATOS!$B$51)</f>
        <v/>
      </c>
      <c r="D242" s="35"/>
      <c r="E242" s="36"/>
      <c r="F242" s="36"/>
      <c r="G242" s="36"/>
      <c r="H242" s="150" t="str">
        <f t="shared" si="36"/>
        <v/>
      </c>
      <c r="I242" s="28" t="str">
        <f t="shared" si="37"/>
        <v/>
      </c>
      <c r="J242" s="35"/>
      <c r="K242" s="36"/>
      <c r="L242" s="36"/>
      <c r="M242" s="36"/>
      <c r="N242" s="150" t="str">
        <f t="shared" si="38"/>
        <v/>
      </c>
      <c r="O242" s="28" t="str">
        <f t="shared" si="39"/>
        <v/>
      </c>
      <c r="P242" s="35"/>
      <c r="Q242" s="36"/>
      <c r="R242" s="36"/>
      <c r="S242" s="36"/>
      <c r="T242" s="150" t="str">
        <f t="shared" si="40"/>
        <v/>
      </c>
      <c r="U242" s="28" t="str">
        <f t="shared" si="41"/>
        <v/>
      </c>
      <c r="V242" s="35"/>
      <c r="W242" s="36"/>
      <c r="X242" s="36"/>
      <c r="Y242" s="36"/>
      <c r="Z242" s="147" t="str">
        <f t="shared" si="42"/>
        <v/>
      </c>
      <c r="AA242" s="28" t="str">
        <f t="shared" si="43"/>
        <v/>
      </c>
      <c r="AB242" s="37" t="str">
        <f t="shared" si="44"/>
        <v/>
      </c>
      <c r="AC242" s="38" t="str">
        <f t="shared" si="45"/>
        <v/>
      </c>
      <c r="AD242" s="38" t="str">
        <f t="shared" si="46"/>
        <v/>
      </c>
      <c r="AE242" s="38" t="str">
        <f>IF($B242="","",IF(DATOS!$B$12="Trimestre","",IF(Z242="","",Z242)))</f>
        <v/>
      </c>
      <c r="AF242" s="150" t="str">
        <f ca="1">IF(B242="","",IF(DATOS!$W$14-TODAY()&gt;0,"",IF(ISERROR(ROUND(AVERAGE(AB242:AE242),0)),"",ROUND(AVERAGE(AB242:AE242),0))))</f>
        <v/>
      </c>
      <c r="AG242" s="31" t="str">
        <f t="shared" ca="1" si="47"/>
        <v/>
      </c>
    </row>
    <row r="243" spans="1:33" x14ac:dyDescent="0.25">
      <c r="A243" s="34">
        <v>36</v>
      </c>
      <c r="B243" s="60" t="str">
        <f>IF(DATOS!$B$52="","",DATOS!$B$52)</f>
        <v/>
      </c>
      <c r="D243" s="35"/>
      <c r="E243" s="36"/>
      <c r="F243" s="36"/>
      <c r="G243" s="36"/>
      <c r="H243" s="150" t="str">
        <f t="shared" si="36"/>
        <v/>
      </c>
      <c r="I243" s="28" t="str">
        <f t="shared" si="37"/>
        <v/>
      </c>
      <c r="J243" s="35"/>
      <c r="K243" s="36"/>
      <c r="L243" s="36"/>
      <c r="M243" s="36"/>
      <c r="N243" s="150" t="str">
        <f t="shared" si="38"/>
        <v/>
      </c>
      <c r="O243" s="28" t="str">
        <f t="shared" si="39"/>
        <v/>
      </c>
      <c r="P243" s="35"/>
      <c r="Q243" s="36"/>
      <c r="R243" s="36"/>
      <c r="S243" s="36"/>
      <c r="T243" s="150" t="str">
        <f t="shared" si="40"/>
        <v/>
      </c>
      <c r="U243" s="28" t="str">
        <f t="shared" si="41"/>
        <v/>
      </c>
      <c r="V243" s="35"/>
      <c r="W243" s="36"/>
      <c r="X243" s="36"/>
      <c r="Y243" s="36"/>
      <c r="Z243" s="147" t="str">
        <f t="shared" si="42"/>
        <v/>
      </c>
      <c r="AA243" s="28" t="str">
        <f t="shared" si="43"/>
        <v/>
      </c>
      <c r="AB243" s="37" t="str">
        <f t="shared" si="44"/>
        <v/>
      </c>
      <c r="AC243" s="38" t="str">
        <f t="shared" si="45"/>
        <v/>
      </c>
      <c r="AD243" s="38" t="str">
        <f t="shared" si="46"/>
        <v/>
      </c>
      <c r="AE243" s="38" t="str">
        <f>IF($B243="","",IF(DATOS!$B$12="Trimestre","",IF(Z243="","",Z243)))</f>
        <v/>
      </c>
      <c r="AF243" s="150" t="str">
        <f ca="1">IF(B243="","",IF(DATOS!$W$14-TODAY()&gt;0,"",IF(ISERROR(ROUND(AVERAGE(AB243:AE243),0)),"",ROUND(AVERAGE(AB243:AE243),0))))</f>
        <v/>
      </c>
      <c r="AG243" s="31" t="str">
        <f t="shared" ca="1" si="47"/>
        <v/>
      </c>
    </row>
    <row r="244" spans="1:33" x14ac:dyDescent="0.25">
      <c r="A244" s="34">
        <v>37</v>
      </c>
      <c r="B244" s="60" t="str">
        <f>IF(DATOS!$B$53="","",DATOS!$B$53)</f>
        <v/>
      </c>
      <c r="D244" s="35"/>
      <c r="E244" s="36"/>
      <c r="F244" s="36"/>
      <c r="G244" s="36"/>
      <c r="H244" s="150" t="str">
        <f t="shared" si="36"/>
        <v/>
      </c>
      <c r="I244" s="28" t="str">
        <f t="shared" si="37"/>
        <v/>
      </c>
      <c r="J244" s="35"/>
      <c r="K244" s="36"/>
      <c r="L244" s="36"/>
      <c r="M244" s="36"/>
      <c r="N244" s="150" t="str">
        <f t="shared" si="38"/>
        <v/>
      </c>
      <c r="O244" s="28" t="str">
        <f t="shared" si="39"/>
        <v/>
      </c>
      <c r="P244" s="35"/>
      <c r="Q244" s="36"/>
      <c r="R244" s="36"/>
      <c r="S244" s="36"/>
      <c r="T244" s="150" t="str">
        <f t="shared" si="40"/>
        <v/>
      </c>
      <c r="U244" s="28" t="str">
        <f t="shared" si="41"/>
        <v/>
      </c>
      <c r="V244" s="35"/>
      <c r="W244" s="36"/>
      <c r="X244" s="36"/>
      <c r="Y244" s="36"/>
      <c r="Z244" s="147" t="str">
        <f t="shared" si="42"/>
        <v/>
      </c>
      <c r="AA244" s="28" t="str">
        <f t="shared" si="43"/>
        <v/>
      </c>
      <c r="AB244" s="37" t="str">
        <f t="shared" si="44"/>
        <v/>
      </c>
      <c r="AC244" s="38" t="str">
        <f t="shared" si="45"/>
        <v/>
      </c>
      <c r="AD244" s="38" t="str">
        <f t="shared" si="46"/>
        <v/>
      </c>
      <c r="AE244" s="38" t="str">
        <f>IF($B244="","",IF(DATOS!$B$12="Trimestre","",IF(Z244="","",Z244)))</f>
        <v/>
      </c>
      <c r="AF244" s="150" t="str">
        <f ca="1">IF(B244="","",IF(DATOS!$W$14-TODAY()&gt;0,"",IF(ISERROR(ROUND(AVERAGE(AB244:AE244),0)),"",ROUND(AVERAGE(AB244:AE244),0))))</f>
        <v/>
      </c>
      <c r="AG244" s="31" t="str">
        <f t="shared" ca="1" si="47"/>
        <v/>
      </c>
    </row>
    <row r="245" spans="1:33" x14ac:dyDescent="0.25">
      <c r="A245" s="34">
        <v>38</v>
      </c>
      <c r="B245" s="60" t="str">
        <f>IF(DATOS!$B$54="","",DATOS!$B$54)</f>
        <v/>
      </c>
      <c r="D245" s="35"/>
      <c r="E245" s="36"/>
      <c r="F245" s="36"/>
      <c r="G245" s="36"/>
      <c r="H245" s="150" t="str">
        <f t="shared" si="36"/>
        <v/>
      </c>
      <c r="I245" s="28" t="str">
        <f t="shared" si="37"/>
        <v/>
      </c>
      <c r="J245" s="35"/>
      <c r="K245" s="36"/>
      <c r="L245" s="36"/>
      <c r="M245" s="36"/>
      <c r="N245" s="150" t="str">
        <f t="shared" si="38"/>
        <v/>
      </c>
      <c r="O245" s="28" t="str">
        <f t="shared" si="39"/>
        <v/>
      </c>
      <c r="P245" s="35"/>
      <c r="Q245" s="36"/>
      <c r="R245" s="36"/>
      <c r="S245" s="36"/>
      <c r="T245" s="150" t="str">
        <f t="shared" si="40"/>
        <v/>
      </c>
      <c r="U245" s="28" t="str">
        <f t="shared" si="41"/>
        <v/>
      </c>
      <c r="V245" s="35"/>
      <c r="W245" s="36"/>
      <c r="X245" s="36"/>
      <c r="Y245" s="36"/>
      <c r="Z245" s="147" t="str">
        <f t="shared" si="42"/>
        <v/>
      </c>
      <c r="AA245" s="28" t="str">
        <f t="shared" si="43"/>
        <v/>
      </c>
      <c r="AB245" s="37" t="str">
        <f t="shared" si="44"/>
        <v/>
      </c>
      <c r="AC245" s="38" t="str">
        <f t="shared" si="45"/>
        <v/>
      </c>
      <c r="AD245" s="38" t="str">
        <f t="shared" si="46"/>
        <v/>
      </c>
      <c r="AE245" s="38" t="str">
        <f>IF($B245="","",IF(DATOS!$B$12="Trimestre","",IF(Z245="","",Z245)))</f>
        <v/>
      </c>
      <c r="AF245" s="150" t="str">
        <f ca="1">IF(B245="","",IF(DATOS!$W$14-TODAY()&gt;0,"",IF(ISERROR(ROUND(AVERAGE(AB245:AE245),0)),"",ROUND(AVERAGE(AB245:AE245),0))))</f>
        <v/>
      </c>
      <c r="AG245" s="31" t="str">
        <f t="shared" ca="1" si="47"/>
        <v/>
      </c>
    </row>
    <row r="246" spans="1:33" x14ac:dyDescent="0.25">
      <c r="A246" s="34">
        <v>39</v>
      </c>
      <c r="B246" s="60" t="str">
        <f>IF(DATOS!$B$55="","",DATOS!$B$55)</f>
        <v/>
      </c>
      <c r="D246" s="35"/>
      <c r="E246" s="36"/>
      <c r="F246" s="36"/>
      <c r="G246" s="36"/>
      <c r="H246" s="150" t="str">
        <f t="shared" si="36"/>
        <v/>
      </c>
      <c r="I246" s="28" t="str">
        <f t="shared" si="37"/>
        <v/>
      </c>
      <c r="J246" s="35"/>
      <c r="K246" s="36"/>
      <c r="L246" s="36"/>
      <c r="M246" s="36"/>
      <c r="N246" s="150" t="str">
        <f t="shared" si="38"/>
        <v/>
      </c>
      <c r="O246" s="28" t="str">
        <f t="shared" si="39"/>
        <v/>
      </c>
      <c r="P246" s="35"/>
      <c r="Q246" s="36"/>
      <c r="R246" s="36"/>
      <c r="S246" s="36"/>
      <c r="T246" s="150" t="str">
        <f t="shared" si="40"/>
        <v/>
      </c>
      <c r="U246" s="28" t="str">
        <f t="shared" si="41"/>
        <v/>
      </c>
      <c r="V246" s="35"/>
      <c r="W246" s="36"/>
      <c r="X246" s="36"/>
      <c r="Y246" s="36"/>
      <c r="Z246" s="147" t="str">
        <f t="shared" si="42"/>
        <v/>
      </c>
      <c r="AA246" s="28" t="str">
        <f t="shared" si="43"/>
        <v/>
      </c>
      <c r="AB246" s="37" t="str">
        <f t="shared" si="44"/>
        <v/>
      </c>
      <c r="AC246" s="38" t="str">
        <f t="shared" si="45"/>
        <v/>
      </c>
      <c r="AD246" s="38" t="str">
        <f t="shared" si="46"/>
        <v/>
      </c>
      <c r="AE246" s="38" t="str">
        <f>IF($B246="","",IF(DATOS!$B$12="Trimestre","",IF(Z246="","",Z246)))</f>
        <v/>
      </c>
      <c r="AF246" s="150" t="str">
        <f ca="1">IF(B246="","",IF(DATOS!$W$14-TODAY()&gt;0,"",IF(ISERROR(ROUND(AVERAGE(AB246:AE246),0)),"",ROUND(AVERAGE(AB246:AE246),0))))</f>
        <v/>
      </c>
      <c r="AG246" s="31" t="str">
        <f t="shared" ca="1" si="47"/>
        <v/>
      </c>
    </row>
    <row r="247" spans="1:33" x14ac:dyDescent="0.25">
      <c r="A247" s="34">
        <v>40</v>
      </c>
      <c r="B247" s="60" t="str">
        <f>IF(DATOS!$B$56="","",DATOS!$B$56)</f>
        <v/>
      </c>
      <c r="D247" s="35"/>
      <c r="E247" s="36"/>
      <c r="F247" s="36"/>
      <c r="G247" s="36"/>
      <c r="H247" s="150" t="str">
        <f t="shared" si="36"/>
        <v/>
      </c>
      <c r="I247" s="28" t="str">
        <f t="shared" si="37"/>
        <v/>
      </c>
      <c r="J247" s="35"/>
      <c r="K247" s="36"/>
      <c r="L247" s="36"/>
      <c r="M247" s="36"/>
      <c r="N247" s="150" t="str">
        <f t="shared" si="38"/>
        <v/>
      </c>
      <c r="O247" s="28" t="str">
        <f t="shared" si="39"/>
        <v/>
      </c>
      <c r="P247" s="35"/>
      <c r="Q247" s="36"/>
      <c r="R247" s="36"/>
      <c r="S247" s="36"/>
      <c r="T247" s="150" t="str">
        <f t="shared" si="40"/>
        <v/>
      </c>
      <c r="U247" s="28" t="str">
        <f t="shared" si="41"/>
        <v/>
      </c>
      <c r="V247" s="35"/>
      <c r="W247" s="36"/>
      <c r="X247" s="36"/>
      <c r="Y247" s="36"/>
      <c r="Z247" s="147" t="str">
        <f t="shared" si="42"/>
        <v/>
      </c>
      <c r="AA247" s="28" t="str">
        <f t="shared" si="43"/>
        <v/>
      </c>
      <c r="AB247" s="37" t="str">
        <f t="shared" si="44"/>
        <v/>
      </c>
      <c r="AC247" s="38" t="str">
        <f t="shared" si="45"/>
        <v/>
      </c>
      <c r="AD247" s="38" t="str">
        <f t="shared" si="46"/>
        <v/>
      </c>
      <c r="AE247" s="38" t="str">
        <f>IF($B247="","",IF(DATOS!$B$12="Trimestre","",IF(Z247="","",Z247)))</f>
        <v/>
      </c>
      <c r="AF247" s="150" t="str">
        <f ca="1">IF(B247="","",IF(DATOS!$W$14-TODAY()&gt;0,"",IF(ISERROR(ROUND(AVERAGE(AB247:AE247),0)),"",ROUND(AVERAGE(AB247:AE247),0))))</f>
        <v/>
      </c>
      <c r="AG247" s="31" t="str">
        <f t="shared" ca="1" si="47"/>
        <v/>
      </c>
    </row>
    <row r="248" spans="1:33" x14ac:dyDescent="0.25">
      <c r="A248" s="34">
        <v>41</v>
      </c>
      <c r="B248" s="60" t="str">
        <f>IF(DATOS!$B$57="","",DATOS!$B$57)</f>
        <v/>
      </c>
      <c r="D248" s="35"/>
      <c r="E248" s="36"/>
      <c r="F248" s="36"/>
      <c r="G248" s="36"/>
      <c r="H248" s="150" t="str">
        <f t="shared" si="36"/>
        <v/>
      </c>
      <c r="I248" s="28" t="str">
        <f t="shared" si="37"/>
        <v/>
      </c>
      <c r="J248" s="35"/>
      <c r="K248" s="36"/>
      <c r="L248" s="36"/>
      <c r="M248" s="36"/>
      <c r="N248" s="150" t="str">
        <f t="shared" si="38"/>
        <v/>
      </c>
      <c r="O248" s="28" t="str">
        <f t="shared" si="39"/>
        <v/>
      </c>
      <c r="P248" s="35"/>
      <c r="Q248" s="36"/>
      <c r="R248" s="36"/>
      <c r="S248" s="36"/>
      <c r="T248" s="150" t="str">
        <f t="shared" si="40"/>
        <v/>
      </c>
      <c r="U248" s="28" t="str">
        <f t="shared" si="41"/>
        <v/>
      </c>
      <c r="V248" s="35"/>
      <c r="W248" s="36"/>
      <c r="X248" s="36"/>
      <c r="Y248" s="36"/>
      <c r="Z248" s="147" t="str">
        <f t="shared" si="42"/>
        <v/>
      </c>
      <c r="AA248" s="28" t="str">
        <f t="shared" si="43"/>
        <v/>
      </c>
      <c r="AB248" s="37" t="str">
        <f t="shared" si="44"/>
        <v/>
      </c>
      <c r="AC248" s="38" t="str">
        <f t="shared" si="45"/>
        <v/>
      </c>
      <c r="AD248" s="38" t="str">
        <f t="shared" si="46"/>
        <v/>
      </c>
      <c r="AE248" s="38" t="str">
        <f>IF($B248="","",IF(DATOS!$B$12="Trimestre","",IF(Z248="","",Z248)))</f>
        <v/>
      </c>
      <c r="AF248" s="150" t="str">
        <f ca="1">IF(B248="","",IF(DATOS!$W$14-TODAY()&gt;0,"",IF(ISERROR(ROUND(AVERAGE(AB248:AE248),0)),"",ROUND(AVERAGE(AB248:AE248),0))))</f>
        <v/>
      </c>
      <c r="AG248" s="31" t="str">
        <f t="shared" ca="1" si="47"/>
        <v/>
      </c>
    </row>
    <row r="249" spans="1:33" x14ac:dyDescent="0.25">
      <c r="A249" s="34">
        <v>42</v>
      </c>
      <c r="B249" s="60" t="str">
        <f>IF(DATOS!$B$58="","",DATOS!$B$58)</f>
        <v/>
      </c>
      <c r="D249" s="35"/>
      <c r="E249" s="36"/>
      <c r="F249" s="36"/>
      <c r="G249" s="36"/>
      <c r="H249" s="150" t="str">
        <f t="shared" si="36"/>
        <v/>
      </c>
      <c r="I249" s="28" t="str">
        <f t="shared" si="37"/>
        <v/>
      </c>
      <c r="J249" s="35"/>
      <c r="K249" s="36"/>
      <c r="L249" s="36"/>
      <c r="M249" s="36"/>
      <c r="N249" s="150" t="str">
        <f t="shared" si="38"/>
        <v/>
      </c>
      <c r="O249" s="28" t="str">
        <f t="shared" si="39"/>
        <v/>
      </c>
      <c r="P249" s="35"/>
      <c r="Q249" s="36"/>
      <c r="R249" s="36"/>
      <c r="S249" s="36"/>
      <c r="T249" s="150" t="str">
        <f t="shared" si="40"/>
        <v/>
      </c>
      <c r="U249" s="28" t="str">
        <f t="shared" si="41"/>
        <v/>
      </c>
      <c r="V249" s="35"/>
      <c r="W249" s="36"/>
      <c r="X249" s="36"/>
      <c r="Y249" s="36"/>
      <c r="Z249" s="147" t="str">
        <f t="shared" si="42"/>
        <v/>
      </c>
      <c r="AA249" s="28" t="str">
        <f t="shared" si="43"/>
        <v/>
      </c>
      <c r="AB249" s="37" t="str">
        <f t="shared" si="44"/>
        <v/>
      </c>
      <c r="AC249" s="38" t="str">
        <f t="shared" si="45"/>
        <v/>
      </c>
      <c r="AD249" s="38" t="str">
        <f t="shared" si="46"/>
        <v/>
      </c>
      <c r="AE249" s="38" t="str">
        <f>IF($B249="","",IF(DATOS!$B$12="Trimestre","",IF(Z249="","",Z249)))</f>
        <v/>
      </c>
      <c r="AF249" s="150" t="str">
        <f ca="1">IF(B249="","",IF(DATOS!$W$14-TODAY()&gt;0,"",IF(ISERROR(ROUND(AVERAGE(AB249:AE249),0)),"",ROUND(AVERAGE(AB249:AE249),0))))</f>
        <v/>
      </c>
      <c r="AG249" s="31" t="str">
        <f t="shared" ca="1" si="47"/>
        <v/>
      </c>
    </row>
    <row r="250" spans="1:33" x14ac:dyDescent="0.25">
      <c r="A250" s="34">
        <v>43</v>
      </c>
      <c r="B250" s="60" t="str">
        <f>IF(DATOS!$B$59="","",DATOS!$B$59)</f>
        <v/>
      </c>
      <c r="D250" s="35"/>
      <c r="E250" s="36"/>
      <c r="F250" s="36"/>
      <c r="G250" s="36"/>
      <c r="H250" s="150" t="str">
        <f t="shared" si="36"/>
        <v/>
      </c>
      <c r="I250" s="28" t="str">
        <f t="shared" si="37"/>
        <v/>
      </c>
      <c r="J250" s="35"/>
      <c r="K250" s="36"/>
      <c r="L250" s="36"/>
      <c r="M250" s="36"/>
      <c r="N250" s="150" t="str">
        <f t="shared" si="38"/>
        <v/>
      </c>
      <c r="O250" s="28" t="str">
        <f t="shared" si="39"/>
        <v/>
      </c>
      <c r="P250" s="35"/>
      <c r="Q250" s="36"/>
      <c r="R250" s="36"/>
      <c r="S250" s="36"/>
      <c r="T250" s="150" t="str">
        <f t="shared" si="40"/>
        <v/>
      </c>
      <c r="U250" s="28" t="str">
        <f t="shared" si="41"/>
        <v/>
      </c>
      <c r="V250" s="35"/>
      <c r="W250" s="36"/>
      <c r="X250" s="36"/>
      <c r="Y250" s="36"/>
      <c r="Z250" s="147" t="str">
        <f t="shared" si="42"/>
        <v/>
      </c>
      <c r="AA250" s="28" t="str">
        <f t="shared" si="43"/>
        <v/>
      </c>
      <c r="AB250" s="37" t="str">
        <f t="shared" si="44"/>
        <v/>
      </c>
      <c r="AC250" s="38" t="str">
        <f t="shared" si="45"/>
        <v/>
      </c>
      <c r="AD250" s="38" t="str">
        <f t="shared" si="46"/>
        <v/>
      </c>
      <c r="AE250" s="38" t="str">
        <f>IF($B250="","",IF(DATOS!$B$12="Trimestre","",IF(Z250="","",Z250)))</f>
        <v/>
      </c>
      <c r="AF250" s="150" t="str">
        <f ca="1">IF(B250="","",IF(DATOS!$W$14-TODAY()&gt;0,"",IF(ISERROR(ROUND(AVERAGE(AB250:AE250),0)),"",ROUND(AVERAGE(AB250:AE250),0))))</f>
        <v/>
      </c>
      <c r="AG250" s="31" t="str">
        <f t="shared" ca="1" si="47"/>
        <v/>
      </c>
    </row>
    <row r="251" spans="1:33" x14ac:dyDescent="0.25">
      <c r="A251" s="34">
        <v>44</v>
      </c>
      <c r="B251" s="60" t="str">
        <f>IF(DATOS!$B$60="","",DATOS!$B$60)</f>
        <v/>
      </c>
      <c r="D251" s="35"/>
      <c r="E251" s="36"/>
      <c r="F251" s="36"/>
      <c r="G251" s="36"/>
      <c r="H251" s="150" t="str">
        <f t="shared" si="36"/>
        <v/>
      </c>
      <c r="I251" s="28" t="str">
        <f t="shared" si="37"/>
        <v/>
      </c>
      <c r="J251" s="35"/>
      <c r="K251" s="36"/>
      <c r="L251" s="36"/>
      <c r="M251" s="36"/>
      <c r="N251" s="150" t="str">
        <f t="shared" si="38"/>
        <v/>
      </c>
      <c r="O251" s="28" t="str">
        <f t="shared" si="39"/>
        <v/>
      </c>
      <c r="P251" s="35"/>
      <c r="Q251" s="36"/>
      <c r="R251" s="36"/>
      <c r="S251" s="36"/>
      <c r="T251" s="150" t="str">
        <f t="shared" si="40"/>
        <v/>
      </c>
      <c r="U251" s="28" t="str">
        <f t="shared" si="41"/>
        <v/>
      </c>
      <c r="V251" s="35"/>
      <c r="W251" s="36"/>
      <c r="X251" s="36"/>
      <c r="Y251" s="36"/>
      <c r="Z251" s="147" t="str">
        <f t="shared" si="42"/>
        <v/>
      </c>
      <c r="AA251" s="28" t="str">
        <f t="shared" si="43"/>
        <v/>
      </c>
      <c r="AB251" s="37" t="str">
        <f t="shared" si="44"/>
        <v/>
      </c>
      <c r="AC251" s="38" t="str">
        <f t="shared" si="45"/>
        <v/>
      </c>
      <c r="AD251" s="38" t="str">
        <f t="shared" si="46"/>
        <v/>
      </c>
      <c r="AE251" s="38" t="str">
        <f>IF($B251="","",IF(DATOS!$B$12="Trimestre","",IF(Z251="","",Z251)))</f>
        <v/>
      </c>
      <c r="AF251" s="150" t="str">
        <f ca="1">IF(B251="","",IF(DATOS!$W$14-TODAY()&gt;0,"",IF(ISERROR(ROUND(AVERAGE(AB251:AE251),0)),"",ROUND(AVERAGE(AB251:AE251),0))))</f>
        <v/>
      </c>
      <c r="AG251" s="31" t="str">
        <f t="shared" ca="1" si="47"/>
        <v/>
      </c>
    </row>
    <row r="252" spans="1:33" ht="15.75" thickBot="1" x14ac:dyDescent="0.3">
      <c r="A252" s="40">
        <v>45</v>
      </c>
      <c r="B252" s="61" t="str">
        <f>IF(DATOS!$B$61="","",DATOS!$B$61)</f>
        <v/>
      </c>
      <c r="D252" s="41"/>
      <c r="E252" s="42"/>
      <c r="F252" s="42"/>
      <c r="G252" s="42"/>
      <c r="H252" s="151" t="str">
        <f t="shared" si="36"/>
        <v/>
      </c>
      <c r="I252" s="28" t="str">
        <f t="shared" si="37"/>
        <v/>
      </c>
      <c r="J252" s="41"/>
      <c r="K252" s="42"/>
      <c r="L252" s="42"/>
      <c r="M252" s="42"/>
      <c r="N252" s="151" t="str">
        <f t="shared" si="38"/>
        <v/>
      </c>
      <c r="O252" s="28" t="str">
        <f t="shared" si="39"/>
        <v/>
      </c>
      <c r="P252" s="41"/>
      <c r="Q252" s="42"/>
      <c r="R252" s="42"/>
      <c r="S252" s="42"/>
      <c r="T252" s="151" t="str">
        <f t="shared" si="40"/>
        <v/>
      </c>
      <c r="U252" s="28" t="str">
        <f t="shared" si="41"/>
        <v/>
      </c>
      <c r="V252" s="41"/>
      <c r="W252" s="42"/>
      <c r="X252" s="42"/>
      <c r="Y252" s="42"/>
      <c r="Z252" s="148" t="str">
        <f t="shared" si="42"/>
        <v/>
      </c>
      <c r="AA252" s="28" t="str">
        <f t="shared" si="43"/>
        <v/>
      </c>
      <c r="AB252" s="43" t="str">
        <f t="shared" si="44"/>
        <v/>
      </c>
      <c r="AC252" s="44" t="str">
        <f t="shared" si="45"/>
        <v/>
      </c>
      <c r="AD252" s="44" t="str">
        <f t="shared" si="46"/>
        <v/>
      </c>
      <c r="AE252" s="44" t="str">
        <f>IF($B252="","",IF(DATOS!$B$12="Trimestre","",IF(Z252="","",Z252)))</f>
        <v/>
      </c>
      <c r="AF252" s="151" t="str">
        <f ca="1">IF(B252="","",IF(DATOS!$W$14-TODAY()&gt;0,"",IF(ISERROR(ROUND(AVERAGE(AB252:AE252),0)),"",ROUND(AVERAGE(AB252:AE252),0))))</f>
        <v/>
      </c>
      <c r="AG252" s="31" t="str">
        <f t="shared" ca="1" si="47"/>
        <v/>
      </c>
    </row>
    <row r="253" spans="1:33" ht="3.75" customHeight="1" thickTop="1" thickBot="1" x14ac:dyDescent="0.3"/>
    <row r="254" spans="1:33" ht="15.75" thickTop="1" x14ac:dyDescent="0.25">
      <c r="B254" s="262" t="str">
        <f>"Nivel de logro del Área de "&amp;B204</f>
        <v>Nivel de logro del Área de Arte y Cultura</v>
      </c>
      <c r="D254" s="249" t="s">
        <v>216</v>
      </c>
      <c r="E254" s="250"/>
      <c r="F254" s="250"/>
      <c r="G254" s="250"/>
      <c r="H254" s="251"/>
      <c r="J254" s="249" t="s">
        <v>147</v>
      </c>
      <c r="K254" s="250"/>
      <c r="L254" s="250"/>
      <c r="M254" s="250"/>
      <c r="N254" s="251"/>
      <c r="P254" s="249" t="s">
        <v>148</v>
      </c>
      <c r="Q254" s="250"/>
      <c r="R254" s="250"/>
      <c r="S254" s="250"/>
      <c r="T254" s="251"/>
      <c r="V254" s="249" t="s">
        <v>149</v>
      </c>
      <c r="W254" s="250"/>
      <c r="X254" s="250"/>
      <c r="Y254" s="250"/>
      <c r="Z254" s="251"/>
      <c r="AB254" s="264" t="s">
        <v>130</v>
      </c>
      <c r="AC254" s="265"/>
      <c r="AD254" s="265"/>
      <c r="AE254" s="265"/>
      <c r="AF254" s="266"/>
    </row>
    <row r="255" spans="1:33" ht="15.75" thickBot="1" x14ac:dyDescent="0.3">
      <c r="B255" s="263"/>
      <c r="D255" s="228" t="s">
        <v>123</v>
      </c>
      <c r="E255" s="229"/>
      <c r="F255" s="229" t="s">
        <v>124</v>
      </c>
      <c r="G255" s="229"/>
      <c r="H255" s="230"/>
      <c r="J255" s="228" t="s">
        <v>123</v>
      </c>
      <c r="K255" s="229"/>
      <c r="L255" s="229" t="s">
        <v>124</v>
      </c>
      <c r="M255" s="229"/>
      <c r="N255" s="230"/>
      <c r="P255" s="228" t="s">
        <v>123</v>
      </c>
      <c r="Q255" s="229"/>
      <c r="R255" s="229" t="s">
        <v>124</v>
      </c>
      <c r="S255" s="229"/>
      <c r="T255" s="230"/>
      <c r="V255" s="228" t="s">
        <v>123</v>
      </c>
      <c r="W255" s="229"/>
      <c r="X255" s="229" t="s">
        <v>124</v>
      </c>
      <c r="Y255" s="229"/>
      <c r="Z255" s="230"/>
      <c r="AB255" s="235" t="s">
        <v>123</v>
      </c>
      <c r="AC255" s="236"/>
      <c r="AD255" s="236" t="s">
        <v>124</v>
      </c>
      <c r="AE255" s="236"/>
      <c r="AF255" s="237"/>
    </row>
    <row r="256" spans="1:33" ht="15.75" thickTop="1" x14ac:dyDescent="0.25">
      <c r="B256" s="45" t="s">
        <v>129</v>
      </c>
      <c r="D256" s="220" t="str">
        <f>IF(COUNTBLANK(I208:I252)=45,"",COUNTIF(I208:I252,4))</f>
        <v/>
      </c>
      <c r="E256" s="221"/>
      <c r="F256" s="222" t="str">
        <f>IF(ISERROR(D256/SUM(D256:E259)),"",D256/SUM(D256:E259))</f>
        <v/>
      </c>
      <c r="G256" s="222"/>
      <c r="H256" s="223"/>
      <c r="J256" s="220" t="str">
        <f>IF(COUNTBLANK(O208:O252)=45,"",COUNTIF(O208:O252,4))</f>
        <v/>
      </c>
      <c r="K256" s="221"/>
      <c r="L256" s="222" t="str">
        <f>IF(ISERROR(J256/SUM(J256:K259)),"",J256/SUM(J256:K259))</f>
        <v/>
      </c>
      <c r="M256" s="222"/>
      <c r="N256" s="223"/>
      <c r="P256" s="220" t="str">
        <f>IF(COUNTBLANK(U208:U252)=45,"",COUNTIF(U208:U252,4))</f>
        <v/>
      </c>
      <c r="Q256" s="221"/>
      <c r="R256" s="222" t="str">
        <f>IF(ISERROR(P256/SUM(P256:Q259)),"",P256/SUM(P256:Q259))</f>
        <v/>
      </c>
      <c r="S256" s="222"/>
      <c r="T256" s="223"/>
      <c r="V256" s="220" t="str">
        <f>IF(COUNTBLANK(AA208:AA252)=45,"",COUNTIF(AA208:AA252,4))</f>
        <v/>
      </c>
      <c r="W256" s="221"/>
      <c r="X256" s="222" t="str">
        <f>IF(ISERROR(V256/SUM(V256:W259)),"",V256/SUM(V256:W259))</f>
        <v/>
      </c>
      <c r="Y256" s="222"/>
      <c r="Z256" s="223"/>
      <c r="AB256" s="220" t="str">
        <f ca="1">IF(COUNTBLANK(AG208:AG252)=45,"",COUNTIF(AG208:AG252,4))</f>
        <v/>
      </c>
      <c r="AC256" s="221"/>
      <c r="AD256" s="222" t="str">
        <f ca="1">IF(ISERROR(AB256/SUM(AB256:AC259)),"",AB256/SUM(AB256:AC259))</f>
        <v/>
      </c>
      <c r="AE256" s="222"/>
      <c r="AF256" s="223"/>
    </row>
    <row r="257" spans="1:34" x14ac:dyDescent="0.25">
      <c r="B257" s="45" t="s">
        <v>125</v>
      </c>
      <c r="D257" s="224" t="str">
        <f>IF(COUNTBLANK(I208:I252)=45,"",COUNTIF(I208:I252,3))</f>
        <v/>
      </c>
      <c r="E257" s="225"/>
      <c r="F257" s="226" t="str">
        <f>IF(ISERROR(D257/SUM(D256:E259)),"",D257/SUM(D256:E259))</f>
        <v/>
      </c>
      <c r="G257" s="226"/>
      <c r="H257" s="227"/>
      <c r="J257" s="224" t="str">
        <f>IF(COUNTBLANK(O208:O252)=45,"",COUNTIF(O208:O252,3))</f>
        <v/>
      </c>
      <c r="K257" s="225"/>
      <c r="L257" s="226" t="str">
        <f>IF(ISERROR(J257/SUM(J256:K259)),"",J257/SUM(J256:K259))</f>
        <v/>
      </c>
      <c r="M257" s="226"/>
      <c r="N257" s="227"/>
      <c r="P257" s="224" t="str">
        <f>IF(COUNTBLANK(U208:U252)=45,"",COUNTIF(U208:U252,3))</f>
        <v/>
      </c>
      <c r="Q257" s="225"/>
      <c r="R257" s="226" t="str">
        <f>IF(ISERROR(P257/SUM(P256:Q259)),"",P257/SUM(P256:Q259))</f>
        <v/>
      </c>
      <c r="S257" s="226"/>
      <c r="T257" s="227"/>
      <c r="V257" s="224" t="str">
        <f>IF(COUNTBLANK(AA208:AA252)=45,"",COUNTIF(AA208:AA252,3))</f>
        <v/>
      </c>
      <c r="W257" s="225"/>
      <c r="X257" s="226" t="str">
        <f>IF(ISERROR(V257/SUM(V256:W259)),"",V257/SUM(V256:W259))</f>
        <v/>
      </c>
      <c r="Y257" s="226"/>
      <c r="Z257" s="227"/>
      <c r="AB257" s="224" t="str">
        <f ca="1">IF(COUNTBLANK(AG208:AG252)=45,"",COUNTIF(AG208:AG252,3))</f>
        <v/>
      </c>
      <c r="AC257" s="225"/>
      <c r="AD257" s="226" t="str">
        <f ca="1">IF(ISERROR(AB257/SUM(AB256:AC259)),"",AB257/SUM(AB256:AC259))</f>
        <v/>
      </c>
      <c r="AE257" s="226"/>
      <c r="AF257" s="227"/>
    </row>
    <row r="258" spans="1:34" x14ac:dyDescent="0.25">
      <c r="B258" s="45" t="s">
        <v>126</v>
      </c>
      <c r="D258" s="224" t="str">
        <f>IF(COUNTBLANK(I208:I252)=45,"",COUNTIF(I208:I252,2))</f>
        <v/>
      </c>
      <c r="E258" s="225"/>
      <c r="F258" s="226" t="str">
        <f>IF(ISERROR(D258/SUM(D256:E259)),"",D258/SUM(D256:E259))</f>
        <v/>
      </c>
      <c r="G258" s="226"/>
      <c r="H258" s="227"/>
      <c r="J258" s="224" t="str">
        <f>IF(COUNTBLANK(O208:O252)=45,"",COUNTIF(O208:O252,2))</f>
        <v/>
      </c>
      <c r="K258" s="225"/>
      <c r="L258" s="226" t="str">
        <f>IF(ISERROR(J258/SUM(J256:K259)),"",J258/SUM(J256:K259))</f>
        <v/>
      </c>
      <c r="M258" s="226"/>
      <c r="N258" s="227"/>
      <c r="P258" s="224" t="str">
        <f>IF(COUNTBLANK(U208:U252)=45,"",COUNTIF(U208:U252,2))</f>
        <v/>
      </c>
      <c r="Q258" s="225"/>
      <c r="R258" s="226" t="str">
        <f>IF(ISERROR(P258/SUM(P256:Q259)),"",P258/SUM(P256:Q259))</f>
        <v/>
      </c>
      <c r="S258" s="226"/>
      <c r="T258" s="227"/>
      <c r="V258" s="224" t="str">
        <f>IF(COUNTBLANK(AA208:AA252)=45,"",COUNTIF(AA208:AA252,2))</f>
        <v/>
      </c>
      <c r="W258" s="225"/>
      <c r="X258" s="226" t="str">
        <f>IF(ISERROR(V258/SUM(V256:W259)),"",V258/SUM(V256:W259))</f>
        <v/>
      </c>
      <c r="Y258" s="226"/>
      <c r="Z258" s="227"/>
      <c r="AB258" s="224" t="str">
        <f ca="1">IF(COUNTBLANK(AG208:AG252)=45,"",COUNTIF(AG208:AG252,2))</f>
        <v/>
      </c>
      <c r="AC258" s="225"/>
      <c r="AD258" s="226" t="str">
        <f ca="1">IF(ISERROR(AB258/SUM(AB256:AC259)),"",AB258/SUM(AB256:AC259))</f>
        <v/>
      </c>
      <c r="AE258" s="226"/>
      <c r="AF258" s="227"/>
    </row>
    <row r="259" spans="1:34" ht="15.75" thickBot="1" x14ac:dyDescent="0.3">
      <c r="B259" s="45" t="s">
        <v>127</v>
      </c>
      <c r="D259" s="213" t="str">
        <f>IF(COUNTBLANK(I208:I252)=45,"",COUNTIF(I208:I252,1))</f>
        <v/>
      </c>
      <c r="E259" s="214"/>
      <c r="F259" s="215" t="str">
        <f>IF(ISERROR(D259/SUM(D256:E259)),"",D259/SUM(D256:E259))</f>
        <v/>
      </c>
      <c r="G259" s="215"/>
      <c r="H259" s="216"/>
      <c r="J259" s="213" t="str">
        <f>IF(COUNTBLANK(O208:O252)=45,"",COUNTIF(O208:O252,1))</f>
        <v/>
      </c>
      <c r="K259" s="214"/>
      <c r="L259" s="215" t="str">
        <f>IF(ISERROR(J259/SUM(J256:K259)),"",J259/SUM(J256:K259))</f>
        <v/>
      </c>
      <c r="M259" s="215"/>
      <c r="N259" s="216"/>
      <c r="P259" s="213" t="str">
        <f>IF(COUNTBLANK(U208:U252)=45,"",COUNTIF(U208:U252,1))</f>
        <v/>
      </c>
      <c r="Q259" s="214"/>
      <c r="R259" s="215" t="str">
        <f>IF(ISERROR(P259/SUM(P256:Q259)),"",P259/SUM(P256:Q259))</f>
        <v/>
      </c>
      <c r="S259" s="215"/>
      <c r="T259" s="216"/>
      <c r="V259" s="213" t="str">
        <f>IF(COUNTBLANK(AA208:AA252)=45,"",COUNTIF(AA208:AA252,1))</f>
        <v/>
      </c>
      <c r="W259" s="214"/>
      <c r="X259" s="215" t="str">
        <f>IF(ISERROR(V259/SUM(V256:W259)),"",V259/SUM(V256:W259))</f>
        <v/>
      </c>
      <c r="Y259" s="215"/>
      <c r="Z259" s="216"/>
      <c r="AB259" s="213" t="str">
        <f ca="1">IF(COUNTBLANK(AG208:AG252)=45,"",COUNTIF(AG208:AG252,1))</f>
        <v/>
      </c>
      <c r="AC259" s="214"/>
      <c r="AD259" s="215" t="str">
        <f ca="1">IF(ISERROR(AB259/SUM(AB256:AC259)),"",AB259/SUM(AB256:AC259))</f>
        <v/>
      </c>
      <c r="AE259" s="215"/>
      <c r="AF259" s="216"/>
    </row>
    <row r="260" spans="1:34" ht="6" customHeight="1" thickTop="1" thickBot="1" x14ac:dyDescent="0.3">
      <c r="B260" s="46"/>
      <c r="D260" s="47"/>
      <c r="E260" s="48"/>
      <c r="F260" s="48"/>
      <c r="G260" s="48"/>
    </row>
    <row r="261" spans="1:34" ht="16.5" thickTop="1" thickBot="1" x14ac:dyDescent="0.3">
      <c r="B261" s="49" t="s">
        <v>133</v>
      </c>
      <c r="D261" s="217" t="s">
        <v>123</v>
      </c>
      <c r="E261" s="218"/>
      <c r="F261" s="218" t="s">
        <v>124</v>
      </c>
      <c r="G261" s="218"/>
      <c r="H261" s="219"/>
      <c r="K261" s="231" t="s">
        <v>134</v>
      </c>
      <c r="L261" s="231"/>
      <c r="M261" s="231"/>
      <c r="N261" s="231"/>
      <c r="O261" s="231"/>
      <c r="P261" s="231"/>
      <c r="Q261" s="231"/>
      <c r="R261" s="231"/>
      <c r="S261" s="231"/>
      <c r="T261" s="232" t="str">
        <f ca="1">IF(COUNTBLANK(AF208:AF252)=45,"",MAX(AF208:AF252))</f>
        <v/>
      </c>
      <c r="U261" s="232"/>
      <c r="V261" s="232"/>
    </row>
    <row r="262" spans="1:34" ht="16.5" thickTop="1" thickBot="1" x14ac:dyDescent="0.3">
      <c r="B262" s="45" t="s">
        <v>132</v>
      </c>
      <c r="D262" s="220">
        <f>IF(COUNTBLANK(B208:B252)=45,"",45-COUNTBLANK(B208:B252))</f>
        <v>33</v>
      </c>
      <c r="E262" s="221"/>
      <c r="F262" s="222">
        <f>IF(ISERROR(D262/D262),"",D262/D262)</f>
        <v>1</v>
      </c>
      <c r="G262" s="222"/>
      <c r="H262" s="223"/>
      <c r="K262" s="233" t="s">
        <v>135</v>
      </c>
      <c r="L262" s="233"/>
      <c r="M262" s="233"/>
      <c r="N262" s="233"/>
      <c r="O262" s="233"/>
      <c r="P262" s="233"/>
      <c r="Q262" s="233"/>
      <c r="R262" s="233"/>
      <c r="S262" s="233"/>
      <c r="T262" s="246" t="str">
        <f ca="1">IF(COUNTBLANK(AF208:AF252)=45,"",ROUND(AVERAGE(AF208:AF252),2))</f>
        <v/>
      </c>
      <c r="U262" s="247"/>
      <c r="V262" s="248"/>
    </row>
    <row r="263" spans="1:34" x14ac:dyDescent="0.25">
      <c r="B263" s="45" t="s">
        <v>121</v>
      </c>
      <c r="D263" s="224" t="str">
        <f ca="1">IF(COUNTBLANK(AF208:AF252)=45,"",45-COUNTBLANK(AF208:AF252))</f>
        <v/>
      </c>
      <c r="E263" s="225"/>
      <c r="F263" s="226" t="str">
        <f ca="1">IF(ISERROR(D263/D262),"",D263/D262)</f>
        <v/>
      </c>
      <c r="G263" s="226"/>
      <c r="H263" s="227"/>
      <c r="K263" s="231" t="s">
        <v>136</v>
      </c>
      <c r="L263" s="231"/>
      <c r="M263" s="231"/>
      <c r="N263" s="231"/>
      <c r="O263" s="231"/>
      <c r="P263" s="231"/>
      <c r="Q263" s="231"/>
      <c r="R263" s="231"/>
      <c r="S263" s="231"/>
      <c r="T263" s="232" t="str">
        <f ca="1">IF(COUNTBLANK(AF208:AF252)=45,"",MIN(AF208:AF252))</f>
        <v/>
      </c>
      <c r="U263" s="232"/>
      <c r="V263" s="232"/>
    </row>
    <row r="264" spans="1:34" x14ac:dyDescent="0.25">
      <c r="B264" s="45" t="s">
        <v>128</v>
      </c>
      <c r="D264" s="224" t="str">
        <f ca="1">IF(COUNTBLANK(AF208:AF252)=45,"",D262-D263)</f>
        <v/>
      </c>
      <c r="E264" s="225"/>
      <c r="F264" s="226" t="str">
        <f ca="1">IF(ISERROR(D264/D262),"",D264/D262)</f>
        <v/>
      </c>
      <c r="G264" s="226"/>
      <c r="H264" s="227"/>
    </row>
    <row r="265" spans="1:34" x14ac:dyDescent="0.25">
      <c r="B265" s="45" t="s">
        <v>122</v>
      </c>
      <c r="D265" s="224" t="str">
        <f ca="1">IF(COUNTBLANK(AF208:AF252)=45,"",COUNTIF(AF208:AF252,"&gt;=11"))</f>
        <v/>
      </c>
      <c r="E265" s="225"/>
      <c r="F265" s="226" t="str">
        <f ca="1">IF(ISERROR(D265/D263),"",D265/D263)</f>
        <v/>
      </c>
      <c r="G265" s="226"/>
      <c r="H265" s="227"/>
    </row>
    <row r="266" spans="1:34" ht="15.75" thickBot="1" x14ac:dyDescent="0.3">
      <c r="B266" s="45" t="s">
        <v>131</v>
      </c>
      <c r="D266" s="213" t="str">
        <f ca="1">IF(COUNTBLANK(AF208:AF252)=45,"",COUNTIF(AF208:AF252,"&lt;11"))</f>
        <v/>
      </c>
      <c r="E266" s="214"/>
      <c r="F266" s="215" t="str">
        <f ca="1">IF(ISERROR(D266/D263),"",D266/D263)</f>
        <v/>
      </c>
      <c r="G266" s="215"/>
      <c r="H266" s="216"/>
    </row>
    <row r="267" spans="1:34" ht="15.75" thickTop="1" x14ac:dyDescent="0.25"/>
    <row r="269" spans="1:34" ht="18.75" x14ac:dyDescent="0.3">
      <c r="A269" s="234" t="str">
        <f>"CONSOLIDADO DE NOTAS - 2019 - "&amp;B271</f>
        <v>CONSOLIDADO DE NOTAS - 2019 - Ciencias Sociales</v>
      </c>
      <c r="B269" s="234"/>
      <c r="C269" s="234"/>
      <c r="D269" s="234"/>
      <c r="E269" s="234"/>
      <c r="F269" s="234"/>
      <c r="G269" s="234"/>
      <c r="H269" s="234"/>
      <c r="I269" s="234"/>
      <c r="J269" s="234"/>
      <c r="K269" s="234"/>
      <c r="L269" s="234"/>
      <c r="M269" s="234"/>
      <c r="N269" s="234"/>
      <c r="O269" s="234"/>
      <c r="P269" s="234"/>
      <c r="Q269" s="234"/>
      <c r="R269" s="234"/>
      <c r="S269" s="234"/>
      <c r="T269" s="234"/>
      <c r="U269" s="234"/>
      <c r="V269" s="234"/>
      <c r="W269" s="234"/>
      <c r="X269" s="234"/>
      <c r="Y269" s="234"/>
      <c r="Z269" s="234"/>
      <c r="AA269" s="234"/>
      <c r="AB269" s="234"/>
      <c r="AC269" s="234"/>
      <c r="AD269" s="234"/>
      <c r="AE269" s="234"/>
      <c r="AF269" s="234"/>
      <c r="AG269" s="234"/>
      <c r="AH269" s="234"/>
    </row>
    <row r="270" spans="1:34" ht="8.25" customHeight="1" x14ac:dyDescent="0.25">
      <c r="B270" s="15"/>
    </row>
    <row r="271" spans="1:34" ht="15.75" thickBot="1" x14ac:dyDescent="0.3">
      <c r="B271" s="16" t="s">
        <v>5</v>
      </c>
      <c r="AF271" s="17" t="str">
        <f>IF(AND(DATOS!$B$10="",DATOS!$B$11=""),"",DATOS!$B$10&amp;DATOS!$B$11)</f>
        <v/>
      </c>
    </row>
    <row r="272" spans="1:34" ht="15.75" customHeight="1" thickTop="1" x14ac:dyDescent="0.25">
      <c r="A272" s="238" t="s">
        <v>19</v>
      </c>
      <c r="B272" s="241" t="s">
        <v>18</v>
      </c>
      <c r="D272" s="238" t="s">
        <v>176</v>
      </c>
      <c r="E272" s="244"/>
      <c r="F272" s="244"/>
      <c r="G272" s="244"/>
      <c r="H272" s="259" t="s">
        <v>180</v>
      </c>
      <c r="I272" s="18"/>
      <c r="J272" s="238" t="s">
        <v>177</v>
      </c>
      <c r="K272" s="244"/>
      <c r="L272" s="244"/>
      <c r="M272" s="244"/>
      <c r="N272" s="259" t="s">
        <v>181</v>
      </c>
      <c r="O272" s="18"/>
      <c r="P272" s="238" t="s">
        <v>178</v>
      </c>
      <c r="Q272" s="244"/>
      <c r="R272" s="244"/>
      <c r="S272" s="244"/>
      <c r="T272" s="259" t="s">
        <v>182</v>
      </c>
      <c r="U272" s="18"/>
      <c r="V272" s="238" t="s">
        <v>179</v>
      </c>
      <c r="W272" s="244"/>
      <c r="X272" s="244"/>
      <c r="Y272" s="244"/>
      <c r="Z272" s="259" t="s">
        <v>183</v>
      </c>
      <c r="AA272" s="18"/>
      <c r="AB272" s="252" t="s">
        <v>61</v>
      </c>
      <c r="AC272" s="253"/>
      <c r="AD272" s="253"/>
      <c r="AE272" s="253"/>
      <c r="AF272" s="256" t="s">
        <v>62</v>
      </c>
    </row>
    <row r="273" spans="1:41" ht="16.5" customHeight="1" x14ac:dyDescent="0.25">
      <c r="A273" s="239"/>
      <c r="B273" s="242"/>
      <c r="D273" s="239"/>
      <c r="E273" s="245"/>
      <c r="F273" s="245"/>
      <c r="G273" s="245"/>
      <c r="H273" s="260"/>
      <c r="I273" s="19"/>
      <c r="J273" s="239"/>
      <c r="K273" s="245"/>
      <c r="L273" s="245"/>
      <c r="M273" s="245"/>
      <c r="N273" s="260"/>
      <c r="O273" s="19"/>
      <c r="P273" s="239"/>
      <c r="Q273" s="245"/>
      <c r="R273" s="245"/>
      <c r="S273" s="245"/>
      <c r="T273" s="260"/>
      <c r="U273" s="19"/>
      <c r="V273" s="239"/>
      <c r="W273" s="245"/>
      <c r="X273" s="245"/>
      <c r="Y273" s="245"/>
      <c r="Z273" s="260"/>
      <c r="AA273" s="19"/>
      <c r="AB273" s="254"/>
      <c r="AC273" s="255"/>
      <c r="AD273" s="255"/>
      <c r="AE273" s="255"/>
      <c r="AF273" s="257"/>
      <c r="AH273" s="20"/>
    </row>
    <row r="274" spans="1:41" ht="16.5" customHeight="1" thickBot="1" x14ac:dyDescent="0.3">
      <c r="A274" s="240"/>
      <c r="B274" s="243"/>
      <c r="D274" s="21" t="s">
        <v>20</v>
      </c>
      <c r="E274" s="22" t="s">
        <v>21</v>
      </c>
      <c r="F274" s="22" t="s">
        <v>22</v>
      </c>
      <c r="G274" s="22" t="s">
        <v>23</v>
      </c>
      <c r="H274" s="261"/>
      <c r="I274" s="19"/>
      <c r="J274" s="21" t="s">
        <v>20</v>
      </c>
      <c r="K274" s="22" t="s">
        <v>21</v>
      </c>
      <c r="L274" s="22" t="s">
        <v>22</v>
      </c>
      <c r="M274" s="22" t="s">
        <v>23</v>
      </c>
      <c r="N274" s="261"/>
      <c r="O274" s="19"/>
      <c r="P274" s="21" t="s">
        <v>20</v>
      </c>
      <c r="Q274" s="22" t="s">
        <v>21</v>
      </c>
      <c r="R274" s="22" t="s">
        <v>22</v>
      </c>
      <c r="S274" s="22" t="s">
        <v>23</v>
      </c>
      <c r="T274" s="261"/>
      <c r="U274" s="19"/>
      <c r="V274" s="21" t="s">
        <v>20</v>
      </c>
      <c r="W274" s="22" t="s">
        <v>21</v>
      </c>
      <c r="X274" s="22" t="s">
        <v>22</v>
      </c>
      <c r="Y274" s="22" t="s">
        <v>23</v>
      </c>
      <c r="Z274" s="261"/>
      <c r="AA274" s="19"/>
      <c r="AB274" s="21">
        <v>1</v>
      </c>
      <c r="AC274" s="22">
        <v>2</v>
      </c>
      <c r="AD274" s="22">
        <v>3</v>
      </c>
      <c r="AE274" s="22">
        <v>4</v>
      </c>
      <c r="AF274" s="258"/>
      <c r="AM274" s="23"/>
      <c r="AN274" s="24"/>
      <c r="AO274" s="24"/>
    </row>
    <row r="275" spans="1:41" ht="15.75" thickTop="1" x14ac:dyDescent="0.25">
      <c r="A275" s="25">
        <v>1</v>
      </c>
      <c r="B275" s="59" t="str">
        <f>IF(DATOS!$B$17="","",DATOS!$B$17)</f>
        <v>ABOLLANEDA RIVERA, Leomar</v>
      </c>
      <c r="D275" s="26"/>
      <c r="E275" s="27"/>
      <c r="F275" s="27"/>
      <c r="G275" s="27"/>
      <c r="H275" s="149" t="str">
        <f>IF($B275="","",IF(COUNTBLANK(D275:G275)=4,"",IF(MAX(D275:G275)&gt;20,"E",ROUND(AVERAGE(D275:G275),0))))</f>
        <v/>
      </c>
      <c r="I275" s="28" t="str">
        <f>IF(H275="","",IF(NOT(ISNUMBER(H275)),"",IF(H275&lt;=10,1,IF(H275&lt;=13,2,IF(H275&lt;=17,3,4)))))</f>
        <v/>
      </c>
      <c r="J275" s="26"/>
      <c r="K275" s="27"/>
      <c r="L275" s="27"/>
      <c r="M275" s="27"/>
      <c r="N275" s="149" t="str">
        <f>IF($B275="","",IF(COUNTBLANK(J275:M275)=4,"",IF(MAX(J275:M275)&gt;20,"E",ROUND(AVERAGE(J275:M275),0))))</f>
        <v/>
      </c>
      <c r="O275" s="28" t="str">
        <f>IF(N275="","",IF(NOT(ISNUMBER(N275)),"",IF(N275&lt;=10,1,IF(N275&lt;=13,2,IF(N275&lt;=17,3,4)))))</f>
        <v/>
      </c>
      <c r="P275" s="26"/>
      <c r="Q275" s="27"/>
      <c r="R275" s="27"/>
      <c r="S275" s="27"/>
      <c r="T275" s="149" t="str">
        <f>IF($B275="","",IF(COUNTBLANK(P275:S275)=4,"",IF(MAX(P275:S275)&gt;20,"E",ROUND(AVERAGE(P275:S275),0))))</f>
        <v/>
      </c>
      <c r="U275" s="28" t="str">
        <f>IF(T275="","",IF(NOT(ISNUMBER(T275)),"",IF(T275&lt;=10,1,IF(T275&lt;=13,2,IF(T275&lt;=17,3,4)))))</f>
        <v/>
      </c>
      <c r="V275" s="26"/>
      <c r="W275" s="27"/>
      <c r="X275" s="27"/>
      <c r="Y275" s="27"/>
      <c r="Z275" s="149" t="str">
        <f>IF($B275="","",IF(COUNTBLANK(V275:Y275)=4,"",IF(MAX(V275:Y275)&gt;20,"E",ROUND(AVERAGE(V275:Y275),0))))</f>
        <v/>
      </c>
      <c r="AA275" s="28" t="str">
        <f>IF(Z275="","",IF(NOT(ISNUMBER(Z275)),"",IF(Z275&lt;=10,1,IF(Z275&lt;=13,2,IF(Z275&lt;=17,3,4)))))</f>
        <v/>
      </c>
      <c r="AB275" s="29" t="str">
        <f>IF($B275="","",IF(H275="","",H275))</f>
        <v/>
      </c>
      <c r="AC275" s="30" t="str">
        <f>IF($B275="","",IF(N275="","",N275))</f>
        <v/>
      </c>
      <c r="AD275" s="30" t="str">
        <f>IF($B275="","",IF(T275="","",T275))</f>
        <v/>
      </c>
      <c r="AE275" s="30" t="str">
        <f>IF($B275="","",IF(DATOS!$B$12="Trimestre","",IF(Z275="","",Z275)))</f>
        <v/>
      </c>
      <c r="AF275" s="149" t="str">
        <f ca="1">IF(B275="","",IF(DATOS!$W$14-TODAY()&gt;0,"",IF(ISERROR(ROUND(AVERAGE(AB275:AE275),0)),"",ROUND(AVERAGE(AB275:AE275),0))))</f>
        <v/>
      </c>
      <c r="AG275" s="31" t="str">
        <f ca="1">IF(AF275="","",IF(NOT(ISNUMBER(AF275)),"",IF(AF275&lt;=10,1,IF(AF275&lt;=13,2,IF(AF275&lt;=17,3,4)))))</f>
        <v/>
      </c>
      <c r="AH275" s="24"/>
      <c r="AI275" s="24"/>
      <c r="AJ275" s="24"/>
      <c r="AK275" s="24"/>
      <c r="AL275" s="24"/>
      <c r="AM275" s="32"/>
      <c r="AN275" s="33"/>
      <c r="AO275" s="33"/>
    </row>
    <row r="276" spans="1:41" x14ac:dyDescent="0.25">
      <c r="A276" s="34">
        <v>2</v>
      </c>
      <c r="B276" s="60" t="str">
        <f>IF(DATOS!$B$18="","",DATOS!$B$18)</f>
        <v>ALCARRAZ PEREZ, Fransy Danai</v>
      </c>
      <c r="D276" s="35"/>
      <c r="E276" s="36"/>
      <c r="F276" s="36"/>
      <c r="G276" s="36"/>
      <c r="H276" s="150" t="str">
        <f t="shared" ref="H276:H319" si="48">IF($B276="","",IF(COUNTBLANK(D276:G276)=4,"",IF(MAX(D276:G276)&gt;20,"E",ROUND(AVERAGE(D276:G276),0))))</f>
        <v/>
      </c>
      <c r="I276" s="28" t="str">
        <f t="shared" ref="I276:I319" si="49">IF(H276="","",IF(NOT(ISNUMBER(H276)),"",IF(H276&lt;=10,1,IF(H276&lt;=13,2,IF(H276&lt;=17,3,4)))))</f>
        <v/>
      </c>
      <c r="J276" s="35"/>
      <c r="K276" s="36"/>
      <c r="L276" s="36"/>
      <c r="M276" s="36"/>
      <c r="N276" s="150" t="str">
        <f t="shared" ref="N276:N319" si="50">IF($B276="","",IF(COUNTBLANK(J276:M276)=4,"",IF(MAX(J276:M276)&gt;20,"E",ROUND(AVERAGE(J276:M276),0))))</f>
        <v/>
      </c>
      <c r="O276" s="28" t="str">
        <f t="shared" ref="O276:O319" si="51">IF(N276="","",IF(NOT(ISNUMBER(N276)),"",IF(N276&lt;=10,1,IF(N276&lt;=13,2,IF(N276&lt;=17,3,4)))))</f>
        <v/>
      </c>
      <c r="P276" s="35"/>
      <c r="Q276" s="36"/>
      <c r="R276" s="36"/>
      <c r="S276" s="36"/>
      <c r="T276" s="150" t="str">
        <f t="shared" ref="T276:T319" si="52">IF($B276="","",IF(COUNTBLANK(P276:S276)=4,"",IF(MAX(P276:S276)&gt;20,"E",ROUND(AVERAGE(P276:S276),0))))</f>
        <v/>
      </c>
      <c r="U276" s="28" t="str">
        <f t="shared" ref="U276:U319" si="53">IF(T276="","",IF(NOT(ISNUMBER(T276)),"",IF(T276&lt;=10,1,IF(T276&lt;=13,2,IF(T276&lt;=17,3,4)))))</f>
        <v/>
      </c>
      <c r="V276" s="35"/>
      <c r="W276" s="36"/>
      <c r="X276" s="36"/>
      <c r="Y276" s="36"/>
      <c r="Z276" s="150" t="str">
        <f t="shared" ref="Z276:Z319" si="54">IF($B276="","",IF(COUNTBLANK(V276:Y276)=4,"",IF(MAX(V276:Y276)&gt;20,"E",ROUND(AVERAGE(V276:Y276),0))))</f>
        <v/>
      </c>
      <c r="AA276" s="28" t="str">
        <f t="shared" ref="AA276:AA319" si="55">IF(Z276="","",IF(NOT(ISNUMBER(Z276)),"",IF(Z276&lt;=10,1,IF(Z276&lt;=13,2,IF(Z276&lt;=17,3,4)))))</f>
        <v/>
      </c>
      <c r="AB276" s="37" t="str">
        <f t="shared" ref="AB276:AB319" si="56">IF($B276="","",IF(H276="","",H276))</f>
        <v/>
      </c>
      <c r="AC276" s="38" t="str">
        <f t="shared" ref="AC276:AC319" si="57">IF($B276="","",IF(N276="","",N276))</f>
        <v/>
      </c>
      <c r="AD276" s="38" t="str">
        <f t="shared" ref="AD276:AD319" si="58">IF($B276="","",IF(T276="","",T276))</f>
        <v/>
      </c>
      <c r="AE276" s="38" t="str">
        <f>IF($B276="","",IF(DATOS!$B$12="Trimestre","",IF(Z276="","",Z276)))</f>
        <v/>
      </c>
      <c r="AF276" s="150" t="str">
        <f ca="1">IF(B276="","",IF(DATOS!$W$14-TODAY()&gt;0,"",IF(ISERROR(ROUND(AVERAGE(AB276:AE276),0)),"",ROUND(AVERAGE(AB276:AE276),0))))</f>
        <v/>
      </c>
      <c r="AG276" s="31" t="str">
        <f t="shared" ref="AG276:AG319" ca="1" si="59">IF(AF276="","",IF(NOT(ISNUMBER(AF276)),"",IF(AF276&lt;=10,1,IF(AF276&lt;=13,2,IF(AF276&lt;=17,3,4)))))</f>
        <v/>
      </c>
      <c r="AH276" s="24"/>
      <c r="AI276" s="24"/>
      <c r="AJ276" s="24"/>
      <c r="AK276" s="24"/>
      <c r="AL276" s="24"/>
      <c r="AM276" s="32"/>
      <c r="AN276" s="33"/>
      <c r="AO276" s="33"/>
    </row>
    <row r="277" spans="1:41" x14ac:dyDescent="0.25">
      <c r="A277" s="34">
        <v>3</v>
      </c>
      <c r="B277" s="60" t="str">
        <f>IF(DATOS!$B$19="","",DATOS!$B$19)</f>
        <v>ANDIA NAVARRO, Angie Claribel</v>
      </c>
      <c r="D277" s="35"/>
      <c r="E277" s="36"/>
      <c r="F277" s="36"/>
      <c r="G277" s="36"/>
      <c r="H277" s="150" t="str">
        <f t="shared" si="48"/>
        <v/>
      </c>
      <c r="I277" s="28" t="str">
        <f t="shared" si="49"/>
        <v/>
      </c>
      <c r="J277" s="35"/>
      <c r="K277" s="36"/>
      <c r="L277" s="36"/>
      <c r="M277" s="36"/>
      <c r="N277" s="150" t="str">
        <f t="shared" si="50"/>
        <v/>
      </c>
      <c r="O277" s="28" t="str">
        <f t="shared" si="51"/>
        <v/>
      </c>
      <c r="P277" s="35"/>
      <c r="Q277" s="36"/>
      <c r="R277" s="36"/>
      <c r="S277" s="36"/>
      <c r="T277" s="150" t="str">
        <f t="shared" si="52"/>
        <v/>
      </c>
      <c r="U277" s="28" t="str">
        <f t="shared" si="53"/>
        <v/>
      </c>
      <c r="V277" s="35"/>
      <c r="W277" s="36"/>
      <c r="X277" s="36"/>
      <c r="Y277" s="36"/>
      <c r="Z277" s="150" t="str">
        <f t="shared" si="54"/>
        <v/>
      </c>
      <c r="AA277" s="28" t="str">
        <f t="shared" si="55"/>
        <v/>
      </c>
      <c r="AB277" s="37" t="str">
        <f t="shared" si="56"/>
        <v/>
      </c>
      <c r="AC277" s="38" t="str">
        <f t="shared" si="57"/>
        <v/>
      </c>
      <c r="AD277" s="38" t="str">
        <f t="shared" si="58"/>
        <v/>
      </c>
      <c r="AE277" s="38" t="str">
        <f>IF($B277="","",IF(DATOS!$B$12="Trimestre","",IF(Z277="","",Z277)))</f>
        <v/>
      </c>
      <c r="AF277" s="150" t="str">
        <f ca="1">IF(B277="","",IF(DATOS!$W$14-TODAY()&gt;0,"",IF(ISERROR(ROUND(AVERAGE(AB277:AE277),0)),"",ROUND(AVERAGE(AB277:AE277),0))))</f>
        <v/>
      </c>
      <c r="AG277" s="31" t="str">
        <f t="shared" ca="1" si="59"/>
        <v/>
      </c>
      <c r="AH277" s="24"/>
      <c r="AI277" s="24"/>
      <c r="AJ277" s="24"/>
      <c r="AK277" s="24"/>
      <c r="AL277" s="24"/>
      <c r="AM277" s="32"/>
      <c r="AN277" s="33"/>
      <c r="AO277" s="33"/>
    </row>
    <row r="278" spans="1:41" x14ac:dyDescent="0.25">
      <c r="A278" s="34">
        <v>4</v>
      </c>
      <c r="B278" s="60" t="str">
        <f>IF(DATOS!$B$20="","",DATOS!$B$20)</f>
        <v>BENAVENTE DIAZ, Hipollytte Brandon</v>
      </c>
      <c r="D278" s="35"/>
      <c r="E278" s="36"/>
      <c r="F278" s="36"/>
      <c r="G278" s="36"/>
      <c r="H278" s="150" t="str">
        <f t="shared" si="48"/>
        <v/>
      </c>
      <c r="I278" s="28" t="str">
        <f t="shared" si="49"/>
        <v/>
      </c>
      <c r="J278" s="35"/>
      <c r="K278" s="36"/>
      <c r="L278" s="36"/>
      <c r="M278" s="36"/>
      <c r="N278" s="150" t="str">
        <f t="shared" si="50"/>
        <v/>
      </c>
      <c r="O278" s="28" t="str">
        <f t="shared" si="51"/>
        <v/>
      </c>
      <c r="P278" s="35"/>
      <c r="Q278" s="36"/>
      <c r="R278" s="36"/>
      <c r="S278" s="36"/>
      <c r="T278" s="150" t="str">
        <f t="shared" si="52"/>
        <v/>
      </c>
      <c r="U278" s="28" t="str">
        <f t="shared" si="53"/>
        <v/>
      </c>
      <c r="V278" s="35"/>
      <c r="W278" s="36"/>
      <c r="X278" s="36"/>
      <c r="Y278" s="36"/>
      <c r="Z278" s="150" t="str">
        <f t="shared" si="54"/>
        <v/>
      </c>
      <c r="AA278" s="28" t="str">
        <f t="shared" si="55"/>
        <v/>
      </c>
      <c r="AB278" s="37" t="str">
        <f t="shared" si="56"/>
        <v/>
      </c>
      <c r="AC278" s="38" t="str">
        <f t="shared" si="57"/>
        <v/>
      </c>
      <c r="AD278" s="38" t="str">
        <f t="shared" si="58"/>
        <v/>
      </c>
      <c r="AE278" s="38" t="str">
        <f>IF($B278="","",IF(DATOS!$B$12="Trimestre","",IF(Z278="","",Z278)))</f>
        <v/>
      </c>
      <c r="AF278" s="150" t="str">
        <f ca="1">IF(B278="","",IF(DATOS!$W$14-TODAY()&gt;0,"",IF(ISERROR(ROUND(AVERAGE(AB278:AE278),0)),"",ROUND(AVERAGE(AB278:AE278),0))))</f>
        <v/>
      </c>
      <c r="AG278" s="31" t="str">
        <f t="shared" ca="1" si="59"/>
        <v/>
      </c>
      <c r="AH278" s="24"/>
      <c r="AI278" s="24"/>
      <c r="AJ278" s="24"/>
      <c r="AK278" s="24"/>
      <c r="AL278" s="24"/>
      <c r="AM278" s="32"/>
      <c r="AN278" s="33"/>
      <c r="AO278" s="33"/>
    </row>
    <row r="279" spans="1:41" x14ac:dyDescent="0.25">
      <c r="A279" s="34">
        <v>5</v>
      </c>
      <c r="B279" s="60" t="str">
        <f>IF(DATOS!$B$21="","",DATOS!$B$21)</f>
        <v>BORDA ROMERO, Milagros</v>
      </c>
      <c r="D279" s="35"/>
      <c r="E279" s="36"/>
      <c r="F279" s="36"/>
      <c r="G279" s="36"/>
      <c r="H279" s="150" t="str">
        <f t="shared" si="48"/>
        <v/>
      </c>
      <c r="I279" s="28" t="str">
        <f t="shared" si="49"/>
        <v/>
      </c>
      <c r="J279" s="35"/>
      <c r="K279" s="36"/>
      <c r="L279" s="36"/>
      <c r="M279" s="36"/>
      <c r="N279" s="150" t="str">
        <f t="shared" si="50"/>
        <v/>
      </c>
      <c r="O279" s="28" t="str">
        <f t="shared" si="51"/>
        <v/>
      </c>
      <c r="P279" s="35"/>
      <c r="Q279" s="36"/>
      <c r="R279" s="36"/>
      <c r="S279" s="36"/>
      <c r="T279" s="150" t="str">
        <f t="shared" si="52"/>
        <v/>
      </c>
      <c r="U279" s="28" t="str">
        <f t="shared" si="53"/>
        <v/>
      </c>
      <c r="V279" s="35"/>
      <c r="W279" s="36"/>
      <c r="X279" s="36"/>
      <c r="Y279" s="36"/>
      <c r="Z279" s="150" t="str">
        <f t="shared" si="54"/>
        <v/>
      </c>
      <c r="AA279" s="28" t="str">
        <f t="shared" si="55"/>
        <v/>
      </c>
      <c r="AB279" s="37" t="str">
        <f t="shared" si="56"/>
        <v/>
      </c>
      <c r="AC279" s="38" t="str">
        <f t="shared" si="57"/>
        <v/>
      </c>
      <c r="AD279" s="38" t="str">
        <f t="shared" si="58"/>
        <v/>
      </c>
      <c r="AE279" s="38" t="str">
        <f>IF($B279="","",IF(DATOS!$B$12="Trimestre","",IF(Z279="","",Z279)))</f>
        <v/>
      </c>
      <c r="AF279" s="150" t="str">
        <f ca="1">IF(B279="","",IF(DATOS!$W$14-TODAY()&gt;0,"",IF(ISERROR(ROUND(AVERAGE(AB279:AE279),0)),"",ROUND(AVERAGE(AB279:AE279),0))))</f>
        <v/>
      </c>
      <c r="AG279" s="31" t="str">
        <f t="shared" ca="1" si="59"/>
        <v/>
      </c>
      <c r="AH279" s="24"/>
      <c r="AI279" s="24"/>
      <c r="AJ279" s="24"/>
      <c r="AK279" s="24"/>
      <c r="AL279" s="24"/>
      <c r="AM279" s="32"/>
      <c r="AN279" s="33"/>
      <c r="AO279" s="33"/>
    </row>
    <row r="280" spans="1:41" x14ac:dyDescent="0.25">
      <c r="A280" s="34">
        <v>6</v>
      </c>
      <c r="B280" s="60" t="str">
        <f>IF(DATOS!$B$22="","",DATOS!$B$22)</f>
        <v>CAÑARI CCORIMANYA, Yanell Ariana</v>
      </c>
      <c r="D280" s="35"/>
      <c r="E280" s="36"/>
      <c r="F280" s="36"/>
      <c r="G280" s="36"/>
      <c r="H280" s="150" t="str">
        <f t="shared" si="48"/>
        <v/>
      </c>
      <c r="I280" s="28" t="str">
        <f t="shared" si="49"/>
        <v/>
      </c>
      <c r="J280" s="35"/>
      <c r="K280" s="36"/>
      <c r="L280" s="36"/>
      <c r="M280" s="36"/>
      <c r="N280" s="150" t="str">
        <f t="shared" si="50"/>
        <v/>
      </c>
      <c r="O280" s="28" t="str">
        <f t="shared" si="51"/>
        <v/>
      </c>
      <c r="P280" s="35"/>
      <c r="Q280" s="36"/>
      <c r="R280" s="36"/>
      <c r="S280" s="36"/>
      <c r="T280" s="150" t="str">
        <f t="shared" si="52"/>
        <v/>
      </c>
      <c r="U280" s="28" t="str">
        <f t="shared" si="53"/>
        <v/>
      </c>
      <c r="V280" s="35"/>
      <c r="W280" s="36"/>
      <c r="X280" s="36"/>
      <c r="Y280" s="36"/>
      <c r="Z280" s="150" t="str">
        <f t="shared" si="54"/>
        <v/>
      </c>
      <c r="AA280" s="28" t="str">
        <f t="shared" si="55"/>
        <v/>
      </c>
      <c r="AB280" s="37" t="str">
        <f t="shared" si="56"/>
        <v/>
      </c>
      <c r="AC280" s="38" t="str">
        <f t="shared" si="57"/>
        <v/>
      </c>
      <c r="AD280" s="38" t="str">
        <f t="shared" si="58"/>
        <v/>
      </c>
      <c r="AE280" s="38" t="str">
        <f>IF($B280="","",IF(DATOS!$B$12="Trimestre","",IF(Z280="","",Z280)))</f>
        <v/>
      </c>
      <c r="AF280" s="150" t="str">
        <f ca="1">IF(B280="","",IF(DATOS!$W$14-TODAY()&gt;0,"",IF(ISERROR(ROUND(AVERAGE(AB280:AE280),0)),"",ROUND(AVERAGE(AB280:AE280),0))))</f>
        <v/>
      </c>
      <c r="AG280" s="31" t="str">
        <f t="shared" ca="1" si="59"/>
        <v/>
      </c>
    </row>
    <row r="281" spans="1:41" x14ac:dyDescent="0.25">
      <c r="A281" s="34">
        <v>7</v>
      </c>
      <c r="B281" s="60" t="str">
        <f>IF(DATOS!$B$23="","",DATOS!$B$23)</f>
        <v>CAÑARI HUAMAN, Illari Tuire</v>
      </c>
      <c r="D281" s="35"/>
      <c r="E281" s="36"/>
      <c r="F281" s="36"/>
      <c r="G281" s="36"/>
      <c r="H281" s="150" t="str">
        <f t="shared" si="48"/>
        <v/>
      </c>
      <c r="I281" s="28" t="str">
        <f t="shared" si="49"/>
        <v/>
      </c>
      <c r="J281" s="35"/>
      <c r="K281" s="36"/>
      <c r="L281" s="36"/>
      <c r="M281" s="36"/>
      <c r="N281" s="150" t="str">
        <f t="shared" si="50"/>
        <v/>
      </c>
      <c r="O281" s="28" t="str">
        <f t="shared" si="51"/>
        <v/>
      </c>
      <c r="P281" s="35"/>
      <c r="Q281" s="36"/>
      <c r="R281" s="36"/>
      <c r="S281" s="36"/>
      <c r="T281" s="150" t="str">
        <f t="shared" si="52"/>
        <v/>
      </c>
      <c r="U281" s="28" t="str">
        <f t="shared" si="53"/>
        <v/>
      </c>
      <c r="V281" s="35"/>
      <c r="W281" s="36"/>
      <c r="X281" s="36"/>
      <c r="Y281" s="36"/>
      <c r="Z281" s="150" t="str">
        <f t="shared" si="54"/>
        <v/>
      </c>
      <c r="AA281" s="28" t="str">
        <f t="shared" si="55"/>
        <v/>
      </c>
      <c r="AB281" s="37" t="str">
        <f t="shared" si="56"/>
        <v/>
      </c>
      <c r="AC281" s="38" t="str">
        <f t="shared" si="57"/>
        <v/>
      </c>
      <c r="AD281" s="38" t="str">
        <f t="shared" si="58"/>
        <v/>
      </c>
      <c r="AE281" s="38" t="str">
        <f>IF($B281="","",IF(DATOS!$B$12="Trimestre","",IF(Z281="","",Z281)))</f>
        <v/>
      </c>
      <c r="AF281" s="150" t="str">
        <f ca="1">IF(B281="","",IF(DATOS!$W$14-TODAY()&gt;0,"",IF(ISERROR(ROUND(AVERAGE(AB281:AE281),0)),"",ROUND(AVERAGE(AB281:AE281),0))))</f>
        <v/>
      </c>
      <c r="AG281" s="31" t="str">
        <f t="shared" ca="1" si="59"/>
        <v/>
      </c>
      <c r="AH281" s="20"/>
    </row>
    <row r="282" spans="1:41" x14ac:dyDescent="0.25">
      <c r="A282" s="34">
        <v>8</v>
      </c>
      <c r="B282" s="60" t="str">
        <f>IF(DATOS!$B$24="","",DATOS!$B$24)</f>
        <v>CARRASCO GUTIERREZ, Lukas Adriano</v>
      </c>
      <c r="D282" s="35"/>
      <c r="E282" s="36"/>
      <c r="F282" s="36"/>
      <c r="G282" s="36"/>
      <c r="H282" s="150" t="str">
        <f t="shared" si="48"/>
        <v/>
      </c>
      <c r="I282" s="28" t="str">
        <f t="shared" si="49"/>
        <v/>
      </c>
      <c r="J282" s="35"/>
      <c r="K282" s="36"/>
      <c r="L282" s="36"/>
      <c r="M282" s="36"/>
      <c r="N282" s="150" t="str">
        <f t="shared" si="50"/>
        <v/>
      </c>
      <c r="O282" s="28" t="str">
        <f t="shared" si="51"/>
        <v/>
      </c>
      <c r="P282" s="35"/>
      <c r="Q282" s="36"/>
      <c r="R282" s="36"/>
      <c r="S282" s="36"/>
      <c r="T282" s="150" t="str">
        <f t="shared" si="52"/>
        <v/>
      </c>
      <c r="U282" s="28" t="str">
        <f t="shared" si="53"/>
        <v/>
      </c>
      <c r="V282" s="35"/>
      <c r="W282" s="36"/>
      <c r="X282" s="36"/>
      <c r="Y282" s="36"/>
      <c r="Z282" s="150" t="str">
        <f t="shared" si="54"/>
        <v/>
      </c>
      <c r="AA282" s="28" t="str">
        <f t="shared" si="55"/>
        <v/>
      </c>
      <c r="AB282" s="37" t="str">
        <f t="shared" si="56"/>
        <v/>
      </c>
      <c r="AC282" s="38" t="str">
        <f t="shared" si="57"/>
        <v/>
      </c>
      <c r="AD282" s="38" t="str">
        <f t="shared" si="58"/>
        <v/>
      </c>
      <c r="AE282" s="38" t="str">
        <f>IF($B282="","",IF(DATOS!$B$12="Trimestre","",IF(Z282="","",Z282)))</f>
        <v/>
      </c>
      <c r="AF282" s="150" t="str">
        <f ca="1">IF(B282="","",IF(DATOS!$W$14-TODAY()&gt;0,"",IF(ISERROR(ROUND(AVERAGE(AB282:AE282),0)),"",ROUND(AVERAGE(AB282:AE282),0))))</f>
        <v/>
      </c>
      <c r="AG282" s="31" t="str">
        <f t="shared" ca="1" si="59"/>
        <v/>
      </c>
      <c r="AK282" s="23"/>
      <c r="AL282" s="24"/>
      <c r="AM282" s="24"/>
    </row>
    <row r="283" spans="1:41" x14ac:dyDescent="0.25">
      <c r="A283" s="34">
        <v>9</v>
      </c>
      <c r="B283" s="60" t="str">
        <f>IF(DATOS!$B$25="","",DATOS!$B$25)</f>
        <v>CCORISAPRA LOPEZ, Gabriel</v>
      </c>
      <c r="D283" s="35"/>
      <c r="E283" s="36"/>
      <c r="F283" s="36"/>
      <c r="G283" s="36"/>
      <c r="H283" s="150" t="str">
        <f t="shared" si="48"/>
        <v/>
      </c>
      <c r="I283" s="28" t="str">
        <f t="shared" si="49"/>
        <v/>
      </c>
      <c r="J283" s="35"/>
      <c r="K283" s="36"/>
      <c r="L283" s="36"/>
      <c r="M283" s="36"/>
      <c r="N283" s="150" t="str">
        <f t="shared" si="50"/>
        <v/>
      </c>
      <c r="O283" s="28" t="str">
        <f t="shared" si="51"/>
        <v/>
      </c>
      <c r="P283" s="35"/>
      <c r="Q283" s="36"/>
      <c r="R283" s="36"/>
      <c r="S283" s="36"/>
      <c r="T283" s="150" t="str">
        <f t="shared" si="52"/>
        <v/>
      </c>
      <c r="U283" s="28" t="str">
        <f t="shared" si="53"/>
        <v/>
      </c>
      <c r="V283" s="35"/>
      <c r="W283" s="36"/>
      <c r="X283" s="36"/>
      <c r="Y283" s="36"/>
      <c r="Z283" s="150" t="str">
        <f t="shared" si="54"/>
        <v/>
      </c>
      <c r="AA283" s="28" t="str">
        <f t="shared" si="55"/>
        <v/>
      </c>
      <c r="AB283" s="37" t="str">
        <f t="shared" si="56"/>
        <v/>
      </c>
      <c r="AC283" s="38" t="str">
        <f t="shared" si="57"/>
        <v/>
      </c>
      <c r="AD283" s="38" t="str">
        <f t="shared" si="58"/>
        <v/>
      </c>
      <c r="AE283" s="38" t="str">
        <f>IF($B283="","",IF(DATOS!$B$12="Trimestre","",IF(Z283="","",Z283)))</f>
        <v/>
      </c>
      <c r="AF283" s="150" t="str">
        <f ca="1">IF(B283="","",IF(DATOS!$W$14-TODAY()&gt;0,"",IF(ISERROR(ROUND(AVERAGE(AB283:AE283),0)),"",ROUND(AVERAGE(AB283:AE283),0))))</f>
        <v/>
      </c>
      <c r="AG283" s="31" t="str">
        <f t="shared" ca="1" si="59"/>
        <v/>
      </c>
      <c r="AH283" s="39"/>
      <c r="AI283" s="39"/>
      <c r="AJ283" s="39"/>
      <c r="AK283" s="32"/>
      <c r="AL283" s="33"/>
      <c r="AM283" s="33"/>
    </row>
    <row r="284" spans="1:41" x14ac:dyDescent="0.25">
      <c r="A284" s="34">
        <v>10</v>
      </c>
      <c r="B284" s="60" t="str">
        <f>IF(DATOS!$B$26="","",DATOS!$B$26)</f>
        <v>CHAMPI LIZARME, Eimi</v>
      </c>
      <c r="D284" s="35"/>
      <c r="E284" s="36"/>
      <c r="F284" s="36"/>
      <c r="G284" s="36"/>
      <c r="H284" s="150" t="str">
        <f t="shared" si="48"/>
        <v/>
      </c>
      <c r="I284" s="28" t="str">
        <f t="shared" si="49"/>
        <v/>
      </c>
      <c r="J284" s="35"/>
      <c r="K284" s="36"/>
      <c r="L284" s="36"/>
      <c r="M284" s="36"/>
      <c r="N284" s="150" t="str">
        <f t="shared" si="50"/>
        <v/>
      </c>
      <c r="O284" s="28" t="str">
        <f t="shared" si="51"/>
        <v/>
      </c>
      <c r="P284" s="35"/>
      <c r="Q284" s="36"/>
      <c r="R284" s="36"/>
      <c r="S284" s="36"/>
      <c r="T284" s="150" t="str">
        <f t="shared" si="52"/>
        <v/>
      </c>
      <c r="U284" s="28" t="str">
        <f t="shared" si="53"/>
        <v/>
      </c>
      <c r="V284" s="35"/>
      <c r="W284" s="36"/>
      <c r="X284" s="36"/>
      <c r="Y284" s="36"/>
      <c r="Z284" s="150" t="str">
        <f t="shared" si="54"/>
        <v/>
      </c>
      <c r="AA284" s="28" t="str">
        <f t="shared" si="55"/>
        <v/>
      </c>
      <c r="AB284" s="37" t="str">
        <f t="shared" si="56"/>
        <v/>
      </c>
      <c r="AC284" s="38" t="str">
        <f t="shared" si="57"/>
        <v/>
      </c>
      <c r="AD284" s="38" t="str">
        <f t="shared" si="58"/>
        <v/>
      </c>
      <c r="AE284" s="38" t="str">
        <f>IF($B284="","",IF(DATOS!$B$12="Trimestre","",IF(Z284="","",Z284)))</f>
        <v/>
      </c>
      <c r="AF284" s="150" t="str">
        <f ca="1">IF(B284="","",IF(DATOS!$W$14-TODAY()&gt;0,"",IF(ISERROR(ROUND(AVERAGE(AB284:AE284),0)),"",ROUND(AVERAGE(AB284:AE284),0))))</f>
        <v/>
      </c>
      <c r="AG284" s="31" t="str">
        <f t="shared" ca="1" si="59"/>
        <v/>
      </c>
      <c r="AH284" s="39"/>
      <c r="AI284" s="39"/>
      <c r="AJ284" s="39"/>
      <c r="AK284" s="32"/>
      <c r="AL284" s="33"/>
      <c r="AM284" s="33"/>
    </row>
    <row r="285" spans="1:41" x14ac:dyDescent="0.25">
      <c r="A285" s="34">
        <v>11</v>
      </c>
      <c r="B285" s="60" t="str">
        <f>IF(DATOS!$B$27="","",DATOS!$B$27)</f>
        <v>DEL POZO VILLANO, Victor Benito</v>
      </c>
      <c r="D285" s="35"/>
      <c r="E285" s="36"/>
      <c r="F285" s="36"/>
      <c r="G285" s="36"/>
      <c r="H285" s="150" t="str">
        <f t="shared" si="48"/>
        <v/>
      </c>
      <c r="I285" s="28" t="str">
        <f t="shared" si="49"/>
        <v/>
      </c>
      <c r="J285" s="35"/>
      <c r="K285" s="36"/>
      <c r="L285" s="36"/>
      <c r="M285" s="36"/>
      <c r="N285" s="150" t="str">
        <f t="shared" si="50"/>
        <v/>
      </c>
      <c r="O285" s="28" t="str">
        <f t="shared" si="51"/>
        <v/>
      </c>
      <c r="P285" s="35"/>
      <c r="Q285" s="36"/>
      <c r="R285" s="36"/>
      <c r="S285" s="36"/>
      <c r="T285" s="150" t="str">
        <f t="shared" si="52"/>
        <v/>
      </c>
      <c r="U285" s="28" t="str">
        <f t="shared" si="53"/>
        <v/>
      </c>
      <c r="V285" s="35"/>
      <c r="W285" s="36"/>
      <c r="X285" s="36"/>
      <c r="Y285" s="36"/>
      <c r="Z285" s="150" t="str">
        <f t="shared" si="54"/>
        <v/>
      </c>
      <c r="AA285" s="28" t="str">
        <f t="shared" si="55"/>
        <v/>
      </c>
      <c r="AB285" s="37" t="str">
        <f t="shared" si="56"/>
        <v/>
      </c>
      <c r="AC285" s="38" t="str">
        <f t="shared" si="57"/>
        <v/>
      </c>
      <c r="AD285" s="38" t="str">
        <f t="shared" si="58"/>
        <v/>
      </c>
      <c r="AE285" s="38" t="str">
        <f>IF($B285="","",IF(DATOS!$B$12="Trimestre","",IF(Z285="","",Z285)))</f>
        <v/>
      </c>
      <c r="AF285" s="150" t="str">
        <f ca="1">IF(B285="","",IF(DATOS!$W$14-TODAY()&gt;0,"",IF(ISERROR(ROUND(AVERAGE(AB285:AE285),0)),"",ROUND(AVERAGE(AB285:AE285),0))))</f>
        <v/>
      </c>
      <c r="AG285" s="31" t="str">
        <f t="shared" ca="1" si="59"/>
        <v/>
      </c>
      <c r="AH285" s="39"/>
      <c r="AI285" s="39"/>
      <c r="AJ285" s="39"/>
      <c r="AK285" s="32"/>
      <c r="AL285" s="33"/>
      <c r="AM285" s="33"/>
    </row>
    <row r="286" spans="1:41" x14ac:dyDescent="0.25">
      <c r="A286" s="34">
        <v>12</v>
      </c>
      <c r="B286" s="60" t="str">
        <f>IF(DATOS!$B$28="","",DATOS!$B$28)</f>
        <v>DIAZ RIVAS, Andrea Paola</v>
      </c>
      <c r="D286" s="35"/>
      <c r="E286" s="36"/>
      <c r="F286" s="36"/>
      <c r="G286" s="36"/>
      <c r="H286" s="150" t="str">
        <f t="shared" si="48"/>
        <v/>
      </c>
      <c r="I286" s="28" t="str">
        <f t="shared" si="49"/>
        <v/>
      </c>
      <c r="J286" s="35"/>
      <c r="K286" s="36"/>
      <c r="L286" s="36"/>
      <c r="M286" s="36"/>
      <c r="N286" s="150" t="str">
        <f t="shared" si="50"/>
        <v/>
      </c>
      <c r="O286" s="28" t="str">
        <f t="shared" si="51"/>
        <v/>
      </c>
      <c r="P286" s="35"/>
      <c r="Q286" s="36"/>
      <c r="R286" s="36"/>
      <c r="S286" s="36"/>
      <c r="T286" s="150" t="str">
        <f t="shared" si="52"/>
        <v/>
      </c>
      <c r="U286" s="28" t="str">
        <f t="shared" si="53"/>
        <v/>
      </c>
      <c r="V286" s="35"/>
      <c r="W286" s="36"/>
      <c r="X286" s="36"/>
      <c r="Y286" s="36"/>
      <c r="Z286" s="150" t="str">
        <f t="shared" si="54"/>
        <v/>
      </c>
      <c r="AA286" s="28" t="str">
        <f t="shared" si="55"/>
        <v/>
      </c>
      <c r="AB286" s="37" t="str">
        <f t="shared" si="56"/>
        <v/>
      </c>
      <c r="AC286" s="38" t="str">
        <f t="shared" si="57"/>
        <v/>
      </c>
      <c r="AD286" s="38" t="str">
        <f t="shared" si="58"/>
        <v/>
      </c>
      <c r="AE286" s="38" t="str">
        <f>IF($B286="","",IF(DATOS!$B$12="Trimestre","",IF(Z286="","",Z286)))</f>
        <v/>
      </c>
      <c r="AF286" s="150" t="str">
        <f ca="1">IF(B286="","",IF(DATOS!$W$14-TODAY()&gt;0,"",IF(ISERROR(ROUND(AVERAGE(AB286:AE286),0)),"",ROUND(AVERAGE(AB286:AE286),0))))</f>
        <v/>
      </c>
      <c r="AG286" s="31" t="str">
        <f t="shared" ca="1" si="59"/>
        <v/>
      </c>
      <c r="AH286" s="39"/>
      <c r="AI286" s="39"/>
      <c r="AJ286" s="39"/>
      <c r="AK286" s="32"/>
      <c r="AL286" s="33"/>
      <c r="AM286" s="33"/>
    </row>
    <row r="287" spans="1:41" x14ac:dyDescent="0.25">
      <c r="A287" s="34">
        <v>13</v>
      </c>
      <c r="B287" s="60" t="str">
        <f>IF(DATOS!$B$29="","",DATOS!$B$29)</f>
        <v>ESPINOZA FRANCO, Flor Thalia</v>
      </c>
      <c r="D287" s="35"/>
      <c r="E287" s="36"/>
      <c r="F287" s="36"/>
      <c r="G287" s="36"/>
      <c r="H287" s="150" t="str">
        <f t="shared" si="48"/>
        <v/>
      </c>
      <c r="I287" s="28" t="str">
        <f t="shared" si="49"/>
        <v/>
      </c>
      <c r="J287" s="35"/>
      <c r="K287" s="36"/>
      <c r="L287" s="36"/>
      <c r="M287" s="36"/>
      <c r="N287" s="150" t="str">
        <f t="shared" si="50"/>
        <v/>
      </c>
      <c r="O287" s="28" t="str">
        <f t="shared" si="51"/>
        <v/>
      </c>
      <c r="P287" s="35"/>
      <c r="Q287" s="36"/>
      <c r="R287" s="36"/>
      <c r="S287" s="36"/>
      <c r="T287" s="150" t="str">
        <f t="shared" si="52"/>
        <v/>
      </c>
      <c r="U287" s="28" t="str">
        <f t="shared" si="53"/>
        <v/>
      </c>
      <c r="V287" s="35"/>
      <c r="W287" s="36"/>
      <c r="X287" s="36"/>
      <c r="Y287" s="36"/>
      <c r="Z287" s="150" t="str">
        <f t="shared" si="54"/>
        <v/>
      </c>
      <c r="AA287" s="28" t="str">
        <f t="shared" si="55"/>
        <v/>
      </c>
      <c r="AB287" s="37" t="str">
        <f t="shared" si="56"/>
        <v/>
      </c>
      <c r="AC287" s="38" t="str">
        <f t="shared" si="57"/>
        <v/>
      </c>
      <c r="AD287" s="38" t="str">
        <f t="shared" si="58"/>
        <v/>
      </c>
      <c r="AE287" s="38" t="str">
        <f>IF($B287="","",IF(DATOS!$B$12="Trimestre","",IF(Z287="","",Z287)))</f>
        <v/>
      </c>
      <c r="AF287" s="150" t="str">
        <f ca="1">IF(B287="","",IF(DATOS!$W$14-TODAY()&gt;0,"",IF(ISERROR(ROUND(AVERAGE(AB287:AE287),0)),"",ROUND(AVERAGE(AB287:AE287),0))))</f>
        <v/>
      </c>
      <c r="AG287" s="31" t="str">
        <f t="shared" ca="1" si="59"/>
        <v/>
      </c>
    </row>
    <row r="288" spans="1:41" x14ac:dyDescent="0.25">
      <c r="A288" s="34">
        <v>14</v>
      </c>
      <c r="B288" s="60" t="str">
        <f>IF(DATOS!$B$30="","",DATOS!$B$30)</f>
        <v>FRANCO MITMA, Mayte Araceli</v>
      </c>
      <c r="D288" s="35"/>
      <c r="E288" s="36"/>
      <c r="F288" s="36"/>
      <c r="G288" s="36"/>
      <c r="H288" s="150" t="str">
        <f t="shared" si="48"/>
        <v/>
      </c>
      <c r="I288" s="28" t="str">
        <f t="shared" si="49"/>
        <v/>
      </c>
      <c r="J288" s="35"/>
      <c r="K288" s="36"/>
      <c r="L288" s="36"/>
      <c r="M288" s="36"/>
      <c r="N288" s="150" t="str">
        <f t="shared" si="50"/>
        <v/>
      </c>
      <c r="O288" s="28" t="str">
        <f t="shared" si="51"/>
        <v/>
      </c>
      <c r="P288" s="35"/>
      <c r="Q288" s="36"/>
      <c r="R288" s="36"/>
      <c r="S288" s="36"/>
      <c r="T288" s="150" t="str">
        <f t="shared" si="52"/>
        <v/>
      </c>
      <c r="U288" s="28" t="str">
        <f t="shared" si="53"/>
        <v/>
      </c>
      <c r="V288" s="35"/>
      <c r="W288" s="36"/>
      <c r="X288" s="36"/>
      <c r="Y288" s="36"/>
      <c r="Z288" s="150" t="str">
        <f t="shared" si="54"/>
        <v/>
      </c>
      <c r="AA288" s="28" t="str">
        <f t="shared" si="55"/>
        <v/>
      </c>
      <c r="AB288" s="37" t="str">
        <f t="shared" si="56"/>
        <v/>
      </c>
      <c r="AC288" s="38" t="str">
        <f t="shared" si="57"/>
        <v/>
      </c>
      <c r="AD288" s="38" t="str">
        <f t="shared" si="58"/>
        <v/>
      </c>
      <c r="AE288" s="38" t="str">
        <f>IF($B288="","",IF(DATOS!$B$12="Trimestre","",IF(Z288="","",Z288)))</f>
        <v/>
      </c>
      <c r="AF288" s="150" t="str">
        <f ca="1">IF(B288="","",IF(DATOS!$W$14-TODAY()&gt;0,"",IF(ISERROR(ROUND(AVERAGE(AB288:AE288),0)),"",ROUND(AVERAGE(AB288:AE288),0))))</f>
        <v/>
      </c>
      <c r="AG288" s="31" t="str">
        <f t="shared" ca="1" si="59"/>
        <v/>
      </c>
    </row>
    <row r="289" spans="1:33" x14ac:dyDescent="0.25">
      <c r="A289" s="34">
        <v>15</v>
      </c>
      <c r="B289" s="60" t="str">
        <f>IF(DATOS!$B$31="","",DATOS!$B$31)</f>
        <v>GALINDO SANCHEZ, Jose Luis</v>
      </c>
      <c r="D289" s="35"/>
      <c r="E289" s="36"/>
      <c r="F289" s="36"/>
      <c r="G289" s="36"/>
      <c r="H289" s="150" t="str">
        <f t="shared" si="48"/>
        <v/>
      </c>
      <c r="I289" s="28" t="str">
        <f t="shared" si="49"/>
        <v/>
      </c>
      <c r="J289" s="35"/>
      <c r="K289" s="36"/>
      <c r="L289" s="36"/>
      <c r="M289" s="36"/>
      <c r="N289" s="150" t="str">
        <f t="shared" si="50"/>
        <v/>
      </c>
      <c r="O289" s="28" t="str">
        <f t="shared" si="51"/>
        <v/>
      </c>
      <c r="P289" s="35"/>
      <c r="Q289" s="36"/>
      <c r="R289" s="36"/>
      <c r="S289" s="36"/>
      <c r="T289" s="150" t="str">
        <f t="shared" si="52"/>
        <v/>
      </c>
      <c r="U289" s="28" t="str">
        <f t="shared" si="53"/>
        <v/>
      </c>
      <c r="V289" s="35"/>
      <c r="W289" s="36"/>
      <c r="X289" s="36"/>
      <c r="Y289" s="36"/>
      <c r="Z289" s="150" t="str">
        <f t="shared" si="54"/>
        <v/>
      </c>
      <c r="AA289" s="28" t="str">
        <f t="shared" si="55"/>
        <v/>
      </c>
      <c r="AB289" s="37" t="str">
        <f t="shared" si="56"/>
        <v/>
      </c>
      <c r="AC289" s="38" t="str">
        <f t="shared" si="57"/>
        <v/>
      </c>
      <c r="AD289" s="38" t="str">
        <f t="shared" si="58"/>
        <v/>
      </c>
      <c r="AE289" s="38" t="str">
        <f>IF($B289="","",IF(DATOS!$B$12="Trimestre","",IF(Z289="","",Z289)))</f>
        <v/>
      </c>
      <c r="AF289" s="150" t="str">
        <f ca="1">IF(B289="","",IF(DATOS!$W$14-TODAY()&gt;0,"",IF(ISERROR(ROUND(AVERAGE(AB289:AE289),0)),"",ROUND(AVERAGE(AB289:AE289),0))))</f>
        <v/>
      </c>
      <c r="AG289" s="31" t="str">
        <f t="shared" ca="1" si="59"/>
        <v/>
      </c>
    </row>
    <row r="290" spans="1:33" x14ac:dyDescent="0.25">
      <c r="A290" s="34">
        <v>16</v>
      </c>
      <c r="B290" s="60" t="str">
        <f>IF(DATOS!$B$32="","",DATOS!$B$32)</f>
        <v>GODOY ORTEGA, Isaac Alain</v>
      </c>
      <c r="D290" s="35"/>
      <c r="E290" s="36"/>
      <c r="F290" s="36"/>
      <c r="G290" s="36"/>
      <c r="H290" s="150" t="str">
        <f t="shared" si="48"/>
        <v/>
      </c>
      <c r="I290" s="28" t="str">
        <f t="shared" si="49"/>
        <v/>
      </c>
      <c r="J290" s="35"/>
      <c r="K290" s="36"/>
      <c r="L290" s="36"/>
      <c r="M290" s="36"/>
      <c r="N290" s="150" t="str">
        <f t="shared" si="50"/>
        <v/>
      </c>
      <c r="O290" s="28" t="str">
        <f t="shared" si="51"/>
        <v/>
      </c>
      <c r="P290" s="35"/>
      <c r="Q290" s="36"/>
      <c r="R290" s="36"/>
      <c r="S290" s="36"/>
      <c r="T290" s="150" t="str">
        <f t="shared" si="52"/>
        <v/>
      </c>
      <c r="U290" s="28" t="str">
        <f t="shared" si="53"/>
        <v/>
      </c>
      <c r="V290" s="35"/>
      <c r="W290" s="36"/>
      <c r="X290" s="36"/>
      <c r="Y290" s="36"/>
      <c r="Z290" s="150" t="str">
        <f t="shared" si="54"/>
        <v/>
      </c>
      <c r="AA290" s="28" t="str">
        <f t="shared" si="55"/>
        <v/>
      </c>
      <c r="AB290" s="37" t="str">
        <f t="shared" si="56"/>
        <v/>
      </c>
      <c r="AC290" s="38" t="str">
        <f t="shared" si="57"/>
        <v/>
      </c>
      <c r="AD290" s="38" t="str">
        <f t="shared" si="58"/>
        <v/>
      </c>
      <c r="AE290" s="38" t="str">
        <f>IF($B290="","",IF(DATOS!$B$12="Trimestre","",IF(Z290="","",Z290)))</f>
        <v/>
      </c>
      <c r="AF290" s="150" t="str">
        <f ca="1">IF(B290="","",IF(DATOS!$W$14-TODAY()&gt;0,"",IF(ISERROR(ROUND(AVERAGE(AB290:AE290),0)),"",ROUND(AVERAGE(AB290:AE290),0))))</f>
        <v/>
      </c>
      <c r="AG290" s="31" t="str">
        <f t="shared" ca="1" si="59"/>
        <v/>
      </c>
    </row>
    <row r="291" spans="1:33" x14ac:dyDescent="0.25">
      <c r="A291" s="34">
        <v>17</v>
      </c>
      <c r="B291" s="60" t="str">
        <f>IF(DATOS!$B$33="","",DATOS!$B$33)</f>
        <v>GONZALES CAMPOS, Adriano Elliam</v>
      </c>
      <c r="D291" s="35"/>
      <c r="E291" s="36"/>
      <c r="F291" s="36"/>
      <c r="G291" s="36"/>
      <c r="H291" s="150" t="str">
        <f t="shared" si="48"/>
        <v/>
      </c>
      <c r="I291" s="28" t="str">
        <f t="shared" si="49"/>
        <v/>
      </c>
      <c r="J291" s="35"/>
      <c r="K291" s="36"/>
      <c r="L291" s="36"/>
      <c r="M291" s="36"/>
      <c r="N291" s="150" t="str">
        <f t="shared" si="50"/>
        <v/>
      </c>
      <c r="O291" s="28" t="str">
        <f t="shared" si="51"/>
        <v/>
      </c>
      <c r="P291" s="35"/>
      <c r="Q291" s="36"/>
      <c r="R291" s="36"/>
      <c r="S291" s="36"/>
      <c r="T291" s="150" t="str">
        <f t="shared" si="52"/>
        <v/>
      </c>
      <c r="U291" s="28" t="str">
        <f t="shared" si="53"/>
        <v/>
      </c>
      <c r="V291" s="35"/>
      <c r="W291" s="36"/>
      <c r="X291" s="36"/>
      <c r="Y291" s="36"/>
      <c r="Z291" s="150" t="str">
        <f t="shared" si="54"/>
        <v/>
      </c>
      <c r="AA291" s="28" t="str">
        <f t="shared" si="55"/>
        <v/>
      </c>
      <c r="AB291" s="37" t="str">
        <f t="shared" si="56"/>
        <v/>
      </c>
      <c r="AC291" s="38" t="str">
        <f t="shared" si="57"/>
        <v/>
      </c>
      <c r="AD291" s="38" t="str">
        <f t="shared" si="58"/>
        <v/>
      </c>
      <c r="AE291" s="38" t="str">
        <f>IF($B291="","",IF(DATOS!$B$12="Trimestre","",IF(Z291="","",Z291)))</f>
        <v/>
      </c>
      <c r="AF291" s="150" t="str">
        <f ca="1">IF(B291="","",IF(DATOS!$W$14-TODAY()&gt;0,"",IF(ISERROR(ROUND(AVERAGE(AB291:AE291),0)),"",ROUND(AVERAGE(AB291:AE291),0))))</f>
        <v/>
      </c>
      <c r="AG291" s="31" t="str">
        <f t="shared" ca="1" si="59"/>
        <v/>
      </c>
    </row>
    <row r="292" spans="1:33" x14ac:dyDescent="0.25">
      <c r="A292" s="34">
        <v>18</v>
      </c>
      <c r="B292" s="60" t="str">
        <f>IF(DATOS!$B$34="","",DATOS!$B$34)</f>
        <v>GUTIERREZ AYVAR, Jorge Alex</v>
      </c>
      <c r="D292" s="35"/>
      <c r="E292" s="36"/>
      <c r="F292" s="36"/>
      <c r="G292" s="36"/>
      <c r="H292" s="150" t="str">
        <f t="shared" si="48"/>
        <v/>
      </c>
      <c r="I292" s="28" t="str">
        <f t="shared" si="49"/>
        <v/>
      </c>
      <c r="J292" s="35"/>
      <c r="K292" s="36"/>
      <c r="L292" s="36"/>
      <c r="M292" s="36"/>
      <c r="N292" s="150" t="str">
        <f t="shared" si="50"/>
        <v/>
      </c>
      <c r="O292" s="28" t="str">
        <f t="shared" si="51"/>
        <v/>
      </c>
      <c r="P292" s="35"/>
      <c r="Q292" s="36"/>
      <c r="R292" s="36"/>
      <c r="S292" s="36"/>
      <c r="T292" s="150" t="str">
        <f t="shared" si="52"/>
        <v/>
      </c>
      <c r="U292" s="28" t="str">
        <f t="shared" si="53"/>
        <v/>
      </c>
      <c r="V292" s="35"/>
      <c r="W292" s="36"/>
      <c r="X292" s="36"/>
      <c r="Y292" s="36"/>
      <c r="Z292" s="150" t="str">
        <f t="shared" si="54"/>
        <v/>
      </c>
      <c r="AA292" s="28" t="str">
        <f t="shared" si="55"/>
        <v/>
      </c>
      <c r="AB292" s="37" t="str">
        <f t="shared" si="56"/>
        <v/>
      </c>
      <c r="AC292" s="38" t="str">
        <f t="shared" si="57"/>
        <v/>
      </c>
      <c r="AD292" s="38" t="str">
        <f t="shared" si="58"/>
        <v/>
      </c>
      <c r="AE292" s="38" t="str">
        <f>IF($B292="","",IF(DATOS!$B$12="Trimestre","",IF(Z292="","",Z292)))</f>
        <v/>
      </c>
      <c r="AF292" s="150" t="str">
        <f ca="1">IF(B292="","",IF(DATOS!$W$14-TODAY()&gt;0,"",IF(ISERROR(ROUND(AVERAGE(AB292:AE292),0)),"",ROUND(AVERAGE(AB292:AE292),0))))</f>
        <v/>
      </c>
      <c r="AG292" s="31" t="str">
        <f t="shared" ca="1" si="59"/>
        <v/>
      </c>
    </row>
    <row r="293" spans="1:33" x14ac:dyDescent="0.25">
      <c r="A293" s="34">
        <v>19</v>
      </c>
      <c r="B293" s="60" t="str">
        <f>IF(DATOS!$B$35="","",DATOS!$B$35)</f>
        <v>LLOCCLLA QUISPE, Jimena Margoth</v>
      </c>
      <c r="D293" s="35"/>
      <c r="E293" s="36"/>
      <c r="F293" s="36"/>
      <c r="G293" s="36"/>
      <c r="H293" s="150" t="str">
        <f t="shared" si="48"/>
        <v/>
      </c>
      <c r="I293" s="28" t="str">
        <f t="shared" si="49"/>
        <v/>
      </c>
      <c r="J293" s="35"/>
      <c r="K293" s="36"/>
      <c r="L293" s="36"/>
      <c r="M293" s="36"/>
      <c r="N293" s="150" t="str">
        <f t="shared" si="50"/>
        <v/>
      </c>
      <c r="O293" s="28" t="str">
        <f t="shared" si="51"/>
        <v/>
      </c>
      <c r="P293" s="35"/>
      <c r="Q293" s="36"/>
      <c r="R293" s="36"/>
      <c r="S293" s="36"/>
      <c r="T293" s="150" t="str">
        <f t="shared" si="52"/>
        <v/>
      </c>
      <c r="U293" s="28" t="str">
        <f t="shared" si="53"/>
        <v/>
      </c>
      <c r="V293" s="35"/>
      <c r="W293" s="36"/>
      <c r="X293" s="36"/>
      <c r="Y293" s="36"/>
      <c r="Z293" s="150" t="str">
        <f t="shared" si="54"/>
        <v/>
      </c>
      <c r="AA293" s="28" t="str">
        <f t="shared" si="55"/>
        <v/>
      </c>
      <c r="AB293" s="37" t="str">
        <f t="shared" si="56"/>
        <v/>
      </c>
      <c r="AC293" s="38" t="str">
        <f t="shared" si="57"/>
        <v/>
      </c>
      <c r="AD293" s="38" t="str">
        <f t="shared" si="58"/>
        <v/>
      </c>
      <c r="AE293" s="38" t="str">
        <f>IF($B293="","",IF(DATOS!$B$12="Trimestre","",IF(Z293="","",Z293)))</f>
        <v/>
      </c>
      <c r="AF293" s="150" t="str">
        <f ca="1">IF(B293="","",IF(DATOS!$W$14-TODAY()&gt;0,"",IF(ISERROR(ROUND(AVERAGE(AB293:AE293),0)),"",ROUND(AVERAGE(AB293:AE293),0))))</f>
        <v/>
      </c>
      <c r="AG293" s="31" t="str">
        <f t="shared" ca="1" si="59"/>
        <v/>
      </c>
    </row>
    <row r="294" spans="1:33" x14ac:dyDescent="0.25">
      <c r="A294" s="34">
        <v>20</v>
      </c>
      <c r="B294" s="60" t="str">
        <f>IF(DATOS!$B$36="","",DATOS!$B$36)</f>
        <v>MEDINA CAMPOS, Sumaizhi Libertad</v>
      </c>
      <c r="D294" s="35"/>
      <c r="E294" s="36"/>
      <c r="F294" s="36"/>
      <c r="G294" s="36"/>
      <c r="H294" s="150" t="str">
        <f t="shared" si="48"/>
        <v/>
      </c>
      <c r="I294" s="28" t="str">
        <f t="shared" si="49"/>
        <v/>
      </c>
      <c r="J294" s="35"/>
      <c r="K294" s="36"/>
      <c r="L294" s="36"/>
      <c r="M294" s="36"/>
      <c r="N294" s="150" t="str">
        <f t="shared" si="50"/>
        <v/>
      </c>
      <c r="O294" s="28" t="str">
        <f t="shared" si="51"/>
        <v/>
      </c>
      <c r="P294" s="35"/>
      <c r="Q294" s="36"/>
      <c r="R294" s="36"/>
      <c r="S294" s="36"/>
      <c r="T294" s="150" t="str">
        <f t="shared" si="52"/>
        <v/>
      </c>
      <c r="U294" s="28" t="str">
        <f t="shared" si="53"/>
        <v/>
      </c>
      <c r="V294" s="35"/>
      <c r="W294" s="36"/>
      <c r="X294" s="36"/>
      <c r="Y294" s="36"/>
      <c r="Z294" s="150" t="str">
        <f t="shared" si="54"/>
        <v/>
      </c>
      <c r="AA294" s="28" t="str">
        <f t="shared" si="55"/>
        <v/>
      </c>
      <c r="AB294" s="37" t="str">
        <f t="shared" si="56"/>
        <v/>
      </c>
      <c r="AC294" s="38" t="str">
        <f t="shared" si="57"/>
        <v/>
      </c>
      <c r="AD294" s="38" t="str">
        <f t="shared" si="58"/>
        <v/>
      </c>
      <c r="AE294" s="38" t="str">
        <f>IF($B294="","",IF(DATOS!$B$12="Trimestre","",IF(Z294="","",Z294)))</f>
        <v/>
      </c>
      <c r="AF294" s="150" t="str">
        <f ca="1">IF(B294="","",IF(DATOS!$W$14-TODAY()&gt;0,"",IF(ISERROR(ROUND(AVERAGE(AB294:AE294),0)),"",ROUND(AVERAGE(AB294:AE294),0))))</f>
        <v/>
      </c>
      <c r="AG294" s="31" t="str">
        <f t="shared" ca="1" si="59"/>
        <v/>
      </c>
    </row>
    <row r="295" spans="1:33" x14ac:dyDescent="0.25">
      <c r="A295" s="34">
        <v>21</v>
      </c>
      <c r="B295" s="60" t="str">
        <f>IF(DATOS!$B$37="","",DATOS!$B$37)</f>
        <v>MITMA AREVALO, Mildred Esli</v>
      </c>
      <c r="D295" s="35"/>
      <c r="E295" s="36"/>
      <c r="F295" s="36"/>
      <c r="G295" s="36"/>
      <c r="H295" s="150" t="str">
        <f t="shared" si="48"/>
        <v/>
      </c>
      <c r="I295" s="28" t="str">
        <f t="shared" si="49"/>
        <v/>
      </c>
      <c r="J295" s="35"/>
      <c r="K295" s="36"/>
      <c r="L295" s="36"/>
      <c r="M295" s="36"/>
      <c r="N295" s="150" t="str">
        <f t="shared" si="50"/>
        <v/>
      </c>
      <c r="O295" s="28" t="str">
        <f t="shared" si="51"/>
        <v/>
      </c>
      <c r="P295" s="35"/>
      <c r="Q295" s="36"/>
      <c r="R295" s="36"/>
      <c r="S295" s="36"/>
      <c r="T295" s="150" t="str">
        <f t="shared" si="52"/>
        <v/>
      </c>
      <c r="U295" s="28" t="str">
        <f t="shared" si="53"/>
        <v/>
      </c>
      <c r="V295" s="35"/>
      <c r="W295" s="36"/>
      <c r="X295" s="36"/>
      <c r="Y295" s="36"/>
      <c r="Z295" s="150" t="str">
        <f t="shared" si="54"/>
        <v/>
      </c>
      <c r="AA295" s="28" t="str">
        <f t="shared" si="55"/>
        <v/>
      </c>
      <c r="AB295" s="37" t="str">
        <f t="shared" si="56"/>
        <v/>
      </c>
      <c r="AC295" s="38" t="str">
        <f t="shared" si="57"/>
        <v/>
      </c>
      <c r="AD295" s="38" t="str">
        <f t="shared" si="58"/>
        <v/>
      </c>
      <c r="AE295" s="38" t="str">
        <f>IF($B295="","",IF(DATOS!$B$12="Trimestre","",IF(Z295="","",Z295)))</f>
        <v/>
      </c>
      <c r="AF295" s="150" t="str">
        <f ca="1">IF(B295="","",IF(DATOS!$W$14-TODAY()&gt;0,"",IF(ISERROR(ROUND(AVERAGE(AB295:AE295),0)),"",ROUND(AVERAGE(AB295:AE295),0))))</f>
        <v/>
      </c>
      <c r="AG295" s="31" t="str">
        <f t="shared" ca="1" si="59"/>
        <v/>
      </c>
    </row>
    <row r="296" spans="1:33" x14ac:dyDescent="0.25">
      <c r="A296" s="34">
        <v>22</v>
      </c>
      <c r="B296" s="60" t="str">
        <f>IF(DATOS!$B$38="","",DATOS!$B$38)</f>
        <v>NOLASCO SANCHEZ, Rogelio</v>
      </c>
      <c r="D296" s="35"/>
      <c r="E296" s="36"/>
      <c r="F296" s="36"/>
      <c r="G296" s="36"/>
      <c r="H296" s="150" t="str">
        <f t="shared" si="48"/>
        <v/>
      </c>
      <c r="I296" s="28" t="str">
        <f t="shared" si="49"/>
        <v/>
      </c>
      <c r="J296" s="35"/>
      <c r="K296" s="36"/>
      <c r="L296" s="36"/>
      <c r="M296" s="36"/>
      <c r="N296" s="150" t="str">
        <f t="shared" si="50"/>
        <v/>
      </c>
      <c r="O296" s="28" t="str">
        <f t="shared" si="51"/>
        <v/>
      </c>
      <c r="P296" s="35"/>
      <c r="Q296" s="36"/>
      <c r="R296" s="36"/>
      <c r="S296" s="36"/>
      <c r="T296" s="150" t="str">
        <f t="shared" si="52"/>
        <v/>
      </c>
      <c r="U296" s="28" t="str">
        <f t="shared" si="53"/>
        <v/>
      </c>
      <c r="V296" s="35"/>
      <c r="W296" s="36"/>
      <c r="X296" s="36"/>
      <c r="Y296" s="36"/>
      <c r="Z296" s="150" t="str">
        <f t="shared" si="54"/>
        <v/>
      </c>
      <c r="AA296" s="28" t="str">
        <f t="shared" si="55"/>
        <v/>
      </c>
      <c r="AB296" s="37" t="str">
        <f t="shared" si="56"/>
        <v/>
      </c>
      <c r="AC296" s="38" t="str">
        <f t="shared" si="57"/>
        <v/>
      </c>
      <c r="AD296" s="38" t="str">
        <f t="shared" si="58"/>
        <v/>
      </c>
      <c r="AE296" s="38" t="str">
        <f>IF($B296="","",IF(DATOS!$B$12="Trimestre","",IF(Z296="","",Z296)))</f>
        <v/>
      </c>
      <c r="AF296" s="150" t="str">
        <f ca="1">IF(B296="","",IF(DATOS!$W$14-TODAY()&gt;0,"",IF(ISERROR(ROUND(AVERAGE(AB296:AE296),0)),"",ROUND(AVERAGE(AB296:AE296),0))))</f>
        <v/>
      </c>
      <c r="AG296" s="31" t="str">
        <f t="shared" ca="1" si="59"/>
        <v/>
      </c>
    </row>
    <row r="297" spans="1:33" x14ac:dyDescent="0.25">
      <c r="A297" s="34">
        <v>23</v>
      </c>
      <c r="B297" s="60" t="str">
        <f>IF(DATOS!$B$39="","",DATOS!$B$39)</f>
        <v>ORTIZ PEÑALOZA, Anghelina Brigitte</v>
      </c>
      <c r="D297" s="35"/>
      <c r="E297" s="36"/>
      <c r="F297" s="36"/>
      <c r="G297" s="36"/>
      <c r="H297" s="150" t="str">
        <f t="shared" si="48"/>
        <v/>
      </c>
      <c r="I297" s="28" t="str">
        <f t="shared" si="49"/>
        <v/>
      </c>
      <c r="J297" s="35"/>
      <c r="K297" s="36"/>
      <c r="L297" s="36"/>
      <c r="M297" s="36"/>
      <c r="N297" s="150" t="str">
        <f t="shared" si="50"/>
        <v/>
      </c>
      <c r="O297" s="28" t="str">
        <f t="shared" si="51"/>
        <v/>
      </c>
      <c r="P297" s="35"/>
      <c r="Q297" s="36"/>
      <c r="R297" s="36"/>
      <c r="S297" s="36"/>
      <c r="T297" s="150" t="str">
        <f t="shared" si="52"/>
        <v/>
      </c>
      <c r="U297" s="28" t="str">
        <f t="shared" si="53"/>
        <v/>
      </c>
      <c r="V297" s="35"/>
      <c r="W297" s="36"/>
      <c r="X297" s="36"/>
      <c r="Y297" s="36"/>
      <c r="Z297" s="150" t="str">
        <f t="shared" si="54"/>
        <v/>
      </c>
      <c r="AA297" s="28" t="str">
        <f t="shared" si="55"/>
        <v/>
      </c>
      <c r="AB297" s="37" t="str">
        <f t="shared" si="56"/>
        <v/>
      </c>
      <c r="AC297" s="38" t="str">
        <f t="shared" si="57"/>
        <v/>
      </c>
      <c r="AD297" s="38" t="str">
        <f t="shared" si="58"/>
        <v/>
      </c>
      <c r="AE297" s="38" t="str">
        <f>IF($B297="","",IF(DATOS!$B$12="Trimestre","",IF(Z297="","",Z297)))</f>
        <v/>
      </c>
      <c r="AF297" s="150" t="str">
        <f ca="1">IF(B297="","",IF(DATOS!$W$14-TODAY()&gt;0,"",IF(ISERROR(ROUND(AVERAGE(AB297:AE297),0)),"",ROUND(AVERAGE(AB297:AE297),0))))</f>
        <v/>
      </c>
      <c r="AG297" s="31" t="str">
        <f t="shared" ca="1" si="59"/>
        <v/>
      </c>
    </row>
    <row r="298" spans="1:33" x14ac:dyDescent="0.25">
      <c r="A298" s="34">
        <v>24</v>
      </c>
      <c r="B298" s="60" t="str">
        <f>IF(DATOS!$B$40="","",DATOS!$B$40)</f>
        <v>OSCCO ATAO, Antony</v>
      </c>
      <c r="D298" s="35"/>
      <c r="E298" s="36"/>
      <c r="F298" s="36"/>
      <c r="G298" s="36"/>
      <c r="H298" s="150" t="str">
        <f t="shared" si="48"/>
        <v/>
      </c>
      <c r="I298" s="28" t="str">
        <f t="shared" si="49"/>
        <v/>
      </c>
      <c r="J298" s="35"/>
      <c r="K298" s="36"/>
      <c r="L298" s="36"/>
      <c r="M298" s="36"/>
      <c r="N298" s="150" t="str">
        <f t="shared" si="50"/>
        <v/>
      </c>
      <c r="O298" s="28" t="str">
        <f t="shared" si="51"/>
        <v/>
      </c>
      <c r="P298" s="35"/>
      <c r="Q298" s="36"/>
      <c r="R298" s="36"/>
      <c r="S298" s="36"/>
      <c r="T298" s="150" t="str">
        <f t="shared" si="52"/>
        <v/>
      </c>
      <c r="U298" s="28" t="str">
        <f t="shared" si="53"/>
        <v/>
      </c>
      <c r="V298" s="35"/>
      <c r="W298" s="36"/>
      <c r="X298" s="36"/>
      <c r="Y298" s="36"/>
      <c r="Z298" s="150" t="str">
        <f t="shared" si="54"/>
        <v/>
      </c>
      <c r="AA298" s="28" t="str">
        <f t="shared" si="55"/>
        <v/>
      </c>
      <c r="AB298" s="37" t="str">
        <f t="shared" si="56"/>
        <v/>
      </c>
      <c r="AC298" s="38" t="str">
        <f t="shared" si="57"/>
        <v/>
      </c>
      <c r="AD298" s="38" t="str">
        <f t="shared" si="58"/>
        <v/>
      </c>
      <c r="AE298" s="38" t="str">
        <f>IF($B298="","",IF(DATOS!$B$12="Trimestre","",IF(Z298="","",Z298)))</f>
        <v/>
      </c>
      <c r="AF298" s="150" t="str">
        <f ca="1">IF(B298="","",IF(DATOS!$W$14-TODAY()&gt;0,"",IF(ISERROR(ROUND(AVERAGE(AB298:AE298),0)),"",ROUND(AVERAGE(AB298:AE298),0))))</f>
        <v/>
      </c>
      <c r="AG298" s="31" t="str">
        <f t="shared" ca="1" si="59"/>
        <v/>
      </c>
    </row>
    <row r="299" spans="1:33" x14ac:dyDescent="0.25">
      <c r="A299" s="34">
        <v>25</v>
      </c>
      <c r="B299" s="60" t="str">
        <f>IF(DATOS!$B$41="","",DATOS!$B$41)</f>
        <v>PAREDES VELASQUE, Angel Andre</v>
      </c>
      <c r="D299" s="35"/>
      <c r="E299" s="36"/>
      <c r="F299" s="36"/>
      <c r="G299" s="36"/>
      <c r="H299" s="150" t="str">
        <f t="shared" si="48"/>
        <v/>
      </c>
      <c r="I299" s="28" t="str">
        <f t="shared" si="49"/>
        <v/>
      </c>
      <c r="J299" s="35"/>
      <c r="K299" s="36"/>
      <c r="L299" s="36"/>
      <c r="M299" s="36"/>
      <c r="N299" s="150" t="str">
        <f t="shared" si="50"/>
        <v/>
      </c>
      <c r="O299" s="28" t="str">
        <f t="shared" si="51"/>
        <v/>
      </c>
      <c r="P299" s="35"/>
      <c r="Q299" s="36"/>
      <c r="R299" s="36"/>
      <c r="S299" s="36"/>
      <c r="T299" s="150" t="str">
        <f t="shared" si="52"/>
        <v/>
      </c>
      <c r="U299" s="28" t="str">
        <f t="shared" si="53"/>
        <v/>
      </c>
      <c r="V299" s="35"/>
      <c r="W299" s="36"/>
      <c r="X299" s="36"/>
      <c r="Y299" s="36"/>
      <c r="Z299" s="150" t="str">
        <f t="shared" si="54"/>
        <v/>
      </c>
      <c r="AA299" s="28" t="str">
        <f t="shared" si="55"/>
        <v/>
      </c>
      <c r="AB299" s="37" t="str">
        <f t="shared" si="56"/>
        <v/>
      </c>
      <c r="AC299" s="38" t="str">
        <f t="shared" si="57"/>
        <v/>
      </c>
      <c r="AD299" s="38" t="str">
        <f t="shared" si="58"/>
        <v/>
      </c>
      <c r="AE299" s="38" t="str">
        <f>IF($B299="","",IF(DATOS!$B$12="Trimestre","",IF(Z299="","",Z299)))</f>
        <v/>
      </c>
      <c r="AF299" s="150" t="str">
        <f ca="1">IF(B299="","",IF(DATOS!$W$14-TODAY()&gt;0,"",IF(ISERROR(ROUND(AVERAGE(AB299:AE299),0)),"",ROUND(AVERAGE(AB299:AE299),0))))</f>
        <v/>
      </c>
      <c r="AG299" s="31" t="str">
        <f t="shared" ca="1" si="59"/>
        <v/>
      </c>
    </row>
    <row r="300" spans="1:33" x14ac:dyDescent="0.25">
      <c r="A300" s="34">
        <v>26</v>
      </c>
      <c r="B300" s="60" t="str">
        <f>IF(DATOS!$B$42="","",DATOS!$B$42)</f>
        <v>PAREDES YACO, Jhael Alejandro</v>
      </c>
      <c r="D300" s="35"/>
      <c r="E300" s="36"/>
      <c r="F300" s="36"/>
      <c r="G300" s="36"/>
      <c r="H300" s="150" t="str">
        <f t="shared" si="48"/>
        <v/>
      </c>
      <c r="I300" s="28" t="str">
        <f t="shared" si="49"/>
        <v/>
      </c>
      <c r="J300" s="35"/>
      <c r="K300" s="36"/>
      <c r="L300" s="36"/>
      <c r="M300" s="36"/>
      <c r="N300" s="150" t="str">
        <f t="shared" si="50"/>
        <v/>
      </c>
      <c r="O300" s="28" t="str">
        <f t="shared" si="51"/>
        <v/>
      </c>
      <c r="P300" s="35"/>
      <c r="Q300" s="36"/>
      <c r="R300" s="36"/>
      <c r="S300" s="36"/>
      <c r="T300" s="150" t="str">
        <f t="shared" si="52"/>
        <v/>
      </c>
      <c r="U300" s="28" t="str">
        <f t="shared" si="53"/>
        <v/>
      </c>
      <c r="V300" s="35"/>
      <c r="W300" s="36"/>
      <c r="X300" s="36"/>
      <c r="Y300" s="36"/>
      <c r="Z300" s="150" t="str">
        <f t="shared" si="54"/>
        <v/>
      </c>
      <c r="AA300" s="28" t="str">
        <f t="shared" si="55"/>
        <v/>
      </c>
      <c r="AB300" s="37" t="str">
        <f t="shared" si="56"/>
        <v/>
      </c>
      <c r="AC300" s="38" t="str">
        <f t="shared" si="57"/>
        <v/>
      </c>
      <c r="AD300" s="38" t="str">
        <f t="shared" si="58"/>
        <v/>
      </c>
      <c r="AE300" s="38" t="str">
        <f>IF($B300="","",IF(DATOS!$B$12="Trimestre","",IF(Z300="","",Z300)))</f>
        <v/>
      </c>
      <c r="AF300" s="150" t="str">
        <f ca="1">IF(B300="","",IF(DATOS!$W$14-TODAY()&gt;0,"",IF(ISERROR(ROUND(AVERAGE(AB300:AE300),0)),"",ROUND(AVERAGE(AB300:AE300),0))))</f>
        <v/>
      </c>
      <c r="AG300" s="31" t="str">
        <f t="shared" ca="1" si="59"/>
        <v/>
      </c>
    </row>
    <row r="301" spans="1:33" x14ac:dyDescent="0.25">
      <c r="A301" s="34">
        <v>27</v>
      </c>
      <c r="B301" s="60" t="str">
        <f>IF(DATOS!$B$43="","",DATOS!$B$43)</f>
        <v>PEDRAZA PORRAS, Milagros</v>
      </c>
      <c r="D301" s="35"/>
      <c r="E301" s="36"/>
      <c r="F301" s="36"/>
      <c r="G301" s="36"/>
      <c r="H301" s="150" t="str">
        <f t="shared" si="48"/>
        <v/>
      </c>
      <c r="I301" s="28" t="str">
        <f t="shared" si="49"/>
        <v/>
      </c>
      <c r="J301" s="35"/>
      <c r="K301" s="36"/>
      <c r="L301" s="36"/>
      <c r="M301" s="36"/>
      <c r="N301" s="150" t="str">
        <f t="shared" si="50"/>
        <v/>
      </c>
      <c r="O301" s="28" t="str">
        <f t="shared" si="51"/>
        <v/>
      </c>
      <c r="P301" s="35"/>
      <c r="Q301" s="36"/>
      <c r="R301" s="36"/>
      <c r="S301" s="36"/>
      <c r="T301" s="150" t="str">
        <f t="shared" si="52"/>
        <v/>
      </c>
      <c r="U301" s="28" t="str">
        <f t="shared" si="53"/>
        <v/>
      </c>
      <c r="V301" s="35"/>
      <c r="W301" s="36"/>
      <c r="X301" s="36"/>
      <c r="Y301" s="36"/>
      <c r="Z301" s="150" t="str">
        <f t="shared" si="54"/>
        <v/>
      </c>
      <c r="AA301" s="28" t="str">
        <f t="shared" si="55"/>
        <v/>
      </c>
      <c r="AB301" s="37" t="str">
        <f t="shared" si="56"/>
        <v/>
      </c>
      <c r="AC301" s="38" t="str">
        <f t="shared" si="57"/>
        <v/>
      </c>
      <c r="AD301" s="38" t="str">
        <f t="shared" si="58"/>
        <v/>
      </c>
      <c r="AE301" s="38" t="str">
        <f>IF($B301="","",IF(DATOS!$B$12="Trimestre","",IF(Z301="","",Z301)))</f>
        <v/>
      </c>
      <c r="AF301" s="150" t="str">
        <f ca="1">IF(B301="","",IF(DATOS!$W$14-TODAY()&gt;0,"",IF(ISERROR(ROUND(AVERAGE(AB301:AE301),0)),"",ROUND(AVERAGE(AB301:AE301),0))))</f>
        <v/>
      </c>
      <c r="AG301" s="31" t="str">
        <f t="shared" ca="1" si="59"/>
        <v/>
      </c>
    </row>
    <row r="302" spans="1:33" x14ac:dyDescent="0.25">
      <c r="A302" s="34">
        <v>28</v>
      </c>
      <c r="B302" s="60" t="str">
        <f>IF(DATOS!$B$44="","",DATOS!$B$44)</f>
        <v>RIVERA PACHECO, Milene Octalis</v>
      </c>
      <c r="D302" s="35"/>
      <c r="E302" s="36"/>
      <c r="F302" s="36"/>
      <c r="G302" s="36"/>
      <c r="H302" s="150" t="str">
        <f t="shared" si="48"/>
        <v/>
      </c>
      <c r="I302" s="28" t="str">
        <f t="shared" si="49"/>
        <v/>
      </c>
      <c r="J302" s="35"/>
      <c r="K302" s="36"/>
      <c r="L302" s="36"/>
      <c r="M302" s="36"/>
      <c r="N302" s="150" t="str">
        <f t="shared" si="50"/>
        <v/>
      </c>
      <c r="O302" s="28" t="str">
        <f t="shared" si="51"/>
        <v/>
      </c>
      <c r="P302" s="35"/>
      <c r="Q302" s="36"/>
      <c r="R302" s="36"/>
      <c r="S302" s="36"/>
      <c r="T302" s="150" t="str">
        <f t="shared" si="52"/>
        <v/>
      </c>
      <c r="U302" s="28" t="str">
        <f t="shared" si="53"/>
        <v/>
      </c>
      <c r="V302" s="35"/>
      <c r="W302" s="36"/>
      <c r="X302" s="36"/>
      <c r="Y302" s="36"/>
      <c r="Z302" s="150" t="str">
        <f t="shared" si="54"/>
        <v/>
      </c>
      <c r="AA302" s="28" t="str">
        <f t="shared" si="55"/>
        <v/>
      </c>
      <c r="AB302" s="37" t="str">
        <f t="shared" si="56"/>
        <v/>
      </c>
      <c r="AC302" s="38" t="str">
        <f t="shared" si="57"/>
        <v/>
      </c>
      <c r="AD302" s="38" t="str">
        <f t="shared" si="58"/>
        <v/>
      </c>
      <c r="AE302" s="38" t="str">
        <f>IF($B302="","",IF(DATOS!$B$12="Trimestre","",IF(Z302="","",Z302)))</f>
        <v/>
      </c>
      <c r="AF302" s="150" t="str">
        <f ca="1">IF(B302="","",IF(DATOS!$W$14-TODAY()&gt;0,"",IF(ISERROR(ROUND(AVERAGE(AB302:AE302),0)),"",ROUND(AVERAGE(AB302:AE302),0))))</f>
        <v/>
      </c>
      <c r="AG302" s="31" t="str">
        <f t="shared" ca="1" si="59"/>
        <v/>
      </c>
    </row>
    <row r="303" spans="1:33" x14ac:dyDescent="0.25">
      <c r="A303" s="34">
        <v>29</v>
      </c>
      <c r="B303" s="60" t="str">
        <f>IF(DATOS!$B$45="","",DATOS!$B$45)</f>
        <v>ROJAS CARRILLO, Jhon Marcelino</v>
      </c>
      <c r="D303" s="35"/>
      <c r="E303" s="36"/>
      <c r="F303" s="36"/>
      <c r="G303" s="36"/>
      <c r="H303" s="150" t="str">
        <f t="shared" si="48"/>
        <v/>
      </c>
      <c r="I303" s="28" t="str">
        <f t="shared" si="49"/>
        <v/>
      </c>
      <c r="J303" s="35"/>
      <c r="K303" s="36"/>
      <c r="L303" s="36"/>
      <c r="M303" s="36"/>
      <c r="N303" s="150" t="str">
        <f t="shared" si="50"/>
        <v/>
      </c>
      <c r="O303" s="28" t="str">
        <f t="shared" si="51"/>
        <v/>
      </c>
      <c r="P303" s="35"/>
      <c r="Q303" s="36"/>
      <c r="R303" s="36"/>
      <c r="S303" s="36"/>
      <c r="T303" s="150" t="str">
        <f t="shared" si="52"/>
        <v/>
      </c>
      <c r="U303" s="28" t="str">
        <f t="shared" si="53"/>
        <v/>
      </c>
      <c r="V303" s="35"/>
      <c r="W303" s="36"/>
      <c r="X303" s="36"/>
      <c r="Y303" s="36"/>
      <c r="Z303" s="150" t="str">
        <f t="shared" si="54"/>
        <v/>
      </c>
      <c r="AA303" s="28" t="str">
        <f t="shared" si="55"/>
        <v/>
      </c>
      <c r="AB303" s="37" t="str">
        <f t="shared" si="56"/>
        <v/>
      </c>
      <c r="AC303" s="38" t="str">
        <f t="shared" si="57"/>
        <v/>
      </c>
      <c r="AD303" s="38" t="str">
        <f t="shared" si="58"/>
        <v/>
      </c>
      <c r="AE303" s="38" t="str">
        <f>IF($B303="","",IF(DATOS!$B$12="Trimestre","",IF(Z303="","",Z303)))</f>
        <v/>
      </c>
      <c r="AF303" s="150" t="str">
        <f ca="1">IF(B303="","",IF(DATOS!$W$14-TODAY()&gt;0,"",IF(ISERROR(ROUND(AVERAGE(AB303:AE303),0)),"",ROUND(AVERAGE(AB303:AE303),0))))</f>
        <v/>
      </c>
      <c r="AG303" s="31" t="str">
        <f t="shared" ca="1" si="59"/>
        <v/>
      </c>
    </row>
    <row r="304" spans="1:33" x14ac:dyDescent="0.25">
      <c r="A304" s="34">
        <v>30</v>
      </c>
      <c r="B304" s="60" t="str">
        <f>IF(DATOS!$B$46="","",DATOS!$B$46)</f>
        <v>ROSALES PUMAPILLO, Harasely Milagros</v>
      </c>
      <c r="D304" s="35"/>
      <c r="E304" s="36"/>
      <c r="F304" s="36"/>
      <c r="G304" s="36"/>
      <c r="H304" s="150" t="str">
        <f t="shared" si="48"/>
        <v/>
      </c>
      <c r="I304" s="28" t="str">
        <f t="shared" si="49"/>
        <v/>
      </c>
      <c r="J304" s="35"/>
      <c r="K304" s="36"/>
      <c r="L304" s="36"/>
      <c r="M304" s="36"/>
      <c r="N304" s="150" t="str">
        <f t="shared" si="50"/>
        <v/>
      </c>
      <c r="O304" s="28" t="str">
        <f t="shared" si="51"/>
        <v/>
      </c>
      <c r="P304" s="35"/>
      <c r="Q304" s="36"/>
      <c r="R304" s="36"/>
      <c r="S304" s="36"/>
      <c r="T304" s="150" t="str">
        <f t="shared" si="52"/>
        <v/>
      </c>
      <c r="U304" s="28" t="str">
        <f t="shared" si="53"/>
        <v/>
      </c>
      <c r="V304" s="35"/>
      <c r="W304" s="36"/>
      <c r="X304" s="36"/>
      <c r="Y304" s="36"/>
      <c r="Z304" s="150" t="str">
        <f t="shared" si="54"/>
        <v/>
      </c>
      <c r="AA304" s="28" t="str">
        <f t="shared" si="55"/>
        <v/>
      </c>
      <c r="AB304" s="37" t="str">
        <f t="shared" si="56"/>
        <v/>
      </c>
      <c r="AC304" s="38" t="str">
        <f t="shared" si="57"/>
        <v/>
      </c>
      <c r="AD304" s="38" t="str">
        <f t="shared" si="58"/>
        <v/>
      </c>
      <c r="AE304" s="38" t="str">
        <f>IF($B304="","",IF(DATOS!$B$12="Trimestre","",IF(Z304="","",Z304)))</f>
        <v/>
      </c>
      <c r="AF304" s="150" t="str">
        <f ca="1">IF(B304="","",IF(DATOS!$W$14-TODAY()&gt;0,"",IF(ISERROR(ROUND(AVERAGE(AB304:AE304),0)),"",ROUND(AVERAGE(AB304:AE304),0))))</f>
        <v/>
      </c>
      <c r="AG304" s="31" t="str">
        <f t="shared" ca="1" si="59"/>
        <v/>
      </c>
    </row>
    <row r="305" spans="1:33" x14ac:dyDescent="0.25">
      <c r="A305" s="34">
        <v>31</v>
      </c>
      <c r="B305" s="60" t="str">
        <f>IF(DATOS!$B$47="","",DATOS!$B$47)</f>
        <v>TAIRO TAPIA, Erwin Amstron</v>
      </c>
      <c r="D305" s="35"/>
      <c r="E305" s="36"/>
      <c r="F305" s="36"/>
      <c r="G305" s="36"/>
      <c r="H305" s="150" t="str">
        <f t="shared" si="48"/>
        <v/>
      </c>
      <c r="I305" s="28" t="str">
        <f t="shared" si="49"/>
        <v/>
      </c>
      <c r="J305" s="35"/>
      <c r="K305" s="36"/>
      <c r="L305" s="36"/>
      <c r="M305" s="36"/>
      <c r="N305" s="150" t="str">
        <f t="shared" si="50"/>
        <v/>
      </c>
      <c r="O305" s="28" t="str">
        <f t="shared" si="51"/>
        <v/>
      </c>
      <c r="P305" s="35"/>
      <c r="Q305" s="36"/>
      <c r="R305" s="36"/>
      <c r="S305" s="36"/>
      <c r="T305" s="150" t="str">
        <f t="shared" si="52"/>
        <v/>
      </c>
      <c r="U305" s="28" t="str">
        <f t="shared" si="53"/>
        <v/>
      </c>
      <c r="V305" s="35"/>
      <c r="W305" s="36"/>
      <c r="X305" s="36"/>
      <c r="Y305" s="36"/>
      <c r="Z305" s="150" t="str">
        <f t="shared" si="54"/>
        <v/>
      </c>
      <c r="AA305" s="28" t="str">
        <f t="shared" si="55"/>
        <v/>
      </c>
      <c r="AB305" s="37" t="str">
        <f t="shared" si="56"/>
        <v/>
      </c>
      <c r="AC305" s="38" t="str">
        <f t="shared" si="57"/>
        <v/>
      </c>
      <c r="AD305" s="38" t="str">
        <f t="shared" si="58"/>
        <v/>
      </c>
      <c r="AE305" s="38" t="str">
        <f>IF($B305="","",IF(DATOS!$B$12="Trimestre","",IF(Z305="","",Z305)))</f>
        <v/>
      </c>
      <c r="AF305" s="150" t="str">
        <f ca="1">IF(B305="","",IF(DATOS!$W$14-TODAY()&gt;0,"",IF(ISERROR(ROUND(AVERAGE(AB305:AE305),0)),"",ROUND(AVERAGE(AB305:AE305),0))))</f>
        <v/>
      </c>
      <c r="AG305" s="31" t="str">
        <f t="shared" ca="1" si="59"/>
        <v/>
      </c>
    </row>
    <row r="306" spans="1:33" x14ac:dyDescent="0.25">
      <c r="A306" s="34">
        <v>32</v>
      </c>
      <c r="B306" s="60" t="str">
        <f>IF(DATOS!$B$48="","",DATOS!$B$48)</f>
        <v>VERA VIGURIA, Sebastian Adriano</v>
      </c>
      <c r="D306" s="35"/>
      <c r="E306" s="36"/>
      <c r="F306" s="36"/>
      <c r="G306" s="36"/>
      <c r="H306" s="150" t="str">
        <f t="shared" si="48"/>
        <v/>
      </c>
      <c r="I306" s="28" t="str">
        <f t="shared" si="49"/>
        <v/>
      </c>
      <c r="J306" s="35"/>
      <c r="K306" s="36"/>
      <c r="L306" s="36"/>
      <c r="M306" s="36"/>
      <c r="N306" s="150" t="str">
        <f t="shared" si="50"/>
        <v/>
      </c>
      <c r="O306" s="28" t="str">
        <f t="shared" si="51"/>
        <v/>
      </c>
      <c r="P306" s="35"/>
      <c r="Q306" s="36"/>
      <c r="R306" s="36"/>
      <c r="S306" s="36"/>
      <c r="T306" s="150" t="str">
        <f t="shared" si="52"/>
        <v/>
      </c>
      <c r="U306" s="28" t="str">
        <f t="shared" si="53"/>
        <v/>
      </c>
      <c r="V306" s="35"/>
      <c r="W306" s="36"/>
      <c r="X306" s="36"/>
      <c r="Y306" s="36"/>
      <c r="Z306" s="150" t="str">
        <f t="shared" si="54"/>
        <v/>
      </c>
      <c r="AA306" s="28" t="str">
        <f t="shared" si="55"/>
        <v/>
      </c>
      <c r="AB306" s="37" t="str">
        <f t="shared" si="56"/>
        <v/>
      </c>
      <c r="AC306" s="38" t="str">
        <f t="shared" si="57"/>
        <v/>
      </c>
      <c r="AD306" s="38" t="str">
        <f t="shared" si="58"/>
        <v/>
      </c>
      <c r="AE306" s="38" t="str">
        <f>IF($B306="","",IF(DATOS!$B$12="Trimestre","",IF(Z306="","",Z306)))</f>
        <v/>
      </c>
      <c r="AF306" s="150" t="str">
        <f ca="1">IF(B306="","",IF(DATOS!$W$14-TODAY()&gt;0,"",IF(ISERROR(ROUND(AVERAGE(AB306:AE306),0)),"",ROUND(AVERAGE(AB306:AE306),0))))</f>
        <v/>
      </c>
      <c r="AG306" s="31" t="str">
        <f t="shared" ca="1" si="59"/>
        <v/>
      </c>
    </row>
    <row r="307" spans="1:33" x14ac:dyDescent="0.25">
      <c r="A307" s="34">
        <v>33</v>
      </c>
      <c r="B307" s="60" t="str">
        <f>IF(DATOS!$B$49="","",DATOS!$B$49)</f>
        <v>ZUÑIGA CCORISAPRA, Milagros</v>
      </c>
      <c r="D307" s="35"/>
      <c r="E307" s="36"/>
      <c r="F307" s="36"/>
      <c r="G307" s="36"/>
      <c r="H307" s="150" t="str">
        <f t="shared" si="48"/>
        <v/>
      </c>
      <c r="I307" s="28" t="str">
        <f t="shared" si="49"/>
        <v/>
      </c>
      <c r="J307" s="35"/>
      <c r="K307" s="36"/>
      <c r="L307" s="36"/>
      <c r="M307" s="36"/>
      <c r="N307" s="150" t="str">
        <f t="shared" si="50"/>
        <v/>
      </c>
      <c r="O307" s="28" t="str">
        <f t="shared" si="51"/>
        <v/>
      </c>
      <c r="P307" s="35"/>
      <c r="Q307" s="36"/>
      <c r="R307" s="36"/>
      <c r="S307" s="36"/>
      <c r="T307" s="150" t="str">
        <f t="shared" si="52"/>
        <v/>
      </c>
      <c r="U307" s="28" t="str">
        <f t="shared" si="53"/>
        <v/>
      </c>
      <c r="V307" s="35"/>
      <c r="W307" s="36"/>
      <c r="X307" s="36"/>
      <c r="Y307" s="36"/>
      <c r="Z307" s="150" t="str">
        <f t="shared" si="54"/>
        <v/>
      </c>
      <c r="AA307" s="28" t="str">
        <f t="shared" si="55"/>
        <v/>
      </c>
      <c r="AB307" s="37" t="str">
        <f t="shared" si="56"/>
        <v/>
      </c>
      <c r="AC307" s="38" t="str">
        <f t="shared" si="57"/>
        <v/>
      </c>
      <c r="AD307" s="38" t="str">
        <f t="shared" si="58"/>
        <v/>
      </c>
      <c r="AE307" s="38" t="str">
        <f>IF($B307="","",IF(DATOS!$B$12="Trimestre","",IF(Z307="","",Z307)))</f>
        <v/>
      </c>
      <c r="AF307" s="150" t="str">
        <f ca="1">IF(B307="","",IF(DATOS!$W$14-TODAY()&gt;0,"",IF(ISERROR(ROUND(AVERAGE(AB307:AE307),0)),"",ROUND(AVERAGE(AB307:AE307),0))))</f>
        <v/>
      </c>
      <c r="AG307" s="31" t="str">
        <f t="shared" ca="1" si="59"/>
        <v/>
      </c>
    </row>
    <row r="308" spans="1:33" x14ac:dyDescent="0.25">
      <c r="A308" s="34">
        <v>34</v>
      </c>
      <c r="B308" s="60" t="str">
        <f>IF(DATOS!$B$50="","",DATOS!$B$50)</f>
        <v/>
      </c>
      <c r="D308" s="35"/>
      <c r="E308" s="36"/>
      <c r="F308" s="36"/>
      <c r="G308" s="36"/>
      <c r="H308" s="150" t="str">
        <f t="shared" si="48"/>
        <v/>
      </c>
      <c r="I308" s="28" t="str">
        <f t="shared" si="49"/>
        <v/>
      </c>
      <c r="J308" s="35"/>
      <c r="K308" s="36"/>
      <c r="L308" s="36"/>
      <c r="M308" s="36"/>
      <c r="N308" s="150" t="str">
        <f t="shared" si="50"/>
        <v/>
      </c>
      <c r="O308" s="28" t="str">
        <f t="shared" si="51"/>
        <v/>
      </c>
      <c r="P308" s="35"/>
      <c r="Q308" s="36"/>
      <c r="R308" s="36"/>
      <c r="S308" s="36"/>
      <c r="T308" s="150" t="str">
        <f t="shared" si="52"/>
        <v/>
      </c>
      <c r="U308" s="28" t="str">
        <f t="shared" si="53"/>
        <v/>
      </c>
      <c r="V308" s="35"/>
      <c r="W308" s="36"/>
      <c r="X308" s="36"/>
      <c r="Y308" s="36"/>
      <c r="Z308" s="150" t="str">
        <f t="shared" si="54"/>
        <v/>
      </c>
      <c r="AA308" s="28" t="str">
        <f t="shared" si="55"/>
        <v/>
      </c>
      <c r="AB308" s="37" t="str">
        <f t="shared" si="56"/>
        <v/>
      </c>
      <c r="AC308" s="38" t="str">
        <f t="shared" si="57"/>
        <v/>
      </c>
      <c r="AD308" s="38" t="str">
        <f t="shared" si="58"/>
        <v/>
      </c>
      <c r="AE308" s="38" t="str">
        <f>IF($B308="","",IF(DATOS!$B$12="Trimestre","",IF(Z308="","",Z308)))</f>
        <v/>
      </c>
      <c r="AF308" s="150" t="str">
        <f ca="1">IF(B308="","",IF(DATOS!$W$14-TODAY()&gt;0,"",IF(ISERROR(ROUND(AVERAGE(AB308:AE308),0)),"",ROUND(AVERAGE(AB308:AE308),0))))</f>
        <v/>
      </c>
      <c r="AG308" s="31" t="str">
        <f t="shared" ca="1" si="59"/>
        <v/>
      </c>
    </row>
    <row r="309" spans="1:33" x14ac:dyDescent="0.25">
      <c r="A309" s="34">
        <v>35</v>
      </c>
      <c r="B309" s="60" t="str">
        <f>IF(DATOS!$B$51="","",DATOS!$B$51)</f>
        <v/>
      </c>
      <c r="D309" s="35"/>
      <c r="E309" s="36"/>
      <c r="F309" s="36"/>
      <c r="G309" s="36"/>
      <c r="H309" s="150" t="str">
        <f t="shared" si="48"/>
        <v/>
      </c>
      <c r="I309" s="28" t="str">
        <f t="shared" si="49"/>
        <v/>
      </c>
      <c r="J309" s="35"/>
      <c r="K309" s="36"/>
      <c r="L309" s="36"/>
      <c r="M309" s="36"/>
      <c r="N309" s="150" t="str">
        <f t="shared" si="50"/>
        <v/>
      </c>
      <c r="O309" s="28" t="str">
        <f t="shared" si="51"/>
        <v/>
      </c>
      <c r="P309" s="35"/>
      <c r="Q309" s="36"/>
      <c r="R309" s="36"/>
      <c r="S309" s="36"/>
      <c r="T309" s="150" t="str">
        <f t="shared" si="52"/>
        <v/>
      </c>
      <c r="U309" s="28" t="str">
        <f t="shared" si="53"/>
        <v/>
      </c>
      <c r="V309" s="35"/>
      <c r="W309" s="36"/>
      <c r="X309" s="36"/>
      <c r="Y309" s="36"/>
      <c r="Z309" s="150" t="str">
        <f t="shared" si="54"/>
        <v/>
      </c>
      <c r="AA309" s="28" t="str">
        <f t="shared" si="55"/>
        <v/>
      </c>
      <c r="AB309" s="37" t="str">
        <f t="shared" si="56"/>
        <v/>
      </c>
      <c r="AC309" s="38" t="str">
        <f t="shared" si="57"/>
        <v/>
      </c>
      <c r="AD309" s="38" t="str">
        <f t="shared" si="58"/>
        <v/>
      </c>
      <c r="AE309" s="38" t="str">
        <f>IF($B309="","",IF(DATOS!$B$12="Trimestre","",IF(Z309="","",Z309)))</f>
        <v/>
      </c>
      <c r="AF309" s="150" t="str">
        <f ca="1">IF(B309="","",IF(DATOS!$W$14-TODAY()&gt;0,"",IF(ISERROR(ROUND(AVERAGE(AB309:AE309),0)),"",ROUND(AVERAGE(AB309:AE309),0))))</f>
        <v/>
      </c>
      <c r="AG309" s="31" t="str">
        <f t="shared" ca="1" si="59"/>
        <v/>
      </c>
    </row>
    <row r="310" spans="1:33" x14ac:dyDescent="0.25">
      <c r="A310" s="34">
        <v>36</v>
      </c>
      <c r="B310" s="60" t="str">
        <f>IF(DATOS!$B$52="","",DATOS!$B$52)</f>
        <v/>
      </c>
      <c r="D310" s="35"/>
      <c r="E310" s="36"/>
      <c r="F310" s="36"/>
      <c r="G310" s="36"/>
      <c r="H310" s="150" t="str">
        <f t="shared" si="48"/>
        <v/>
      </c>
      <c r="I310" s="28" t="str">
        <f t="shared" si="49"/>
        <v/>
      </c>
      <c r="J310" s="35"/>
      <c r="K310" s="36"/>
      <c r="L310" s="36"/>
      <c r="M310" s="36"/>
      <c r="N310" s="150" t="str">
        <f t="shared" si="50"/>
        <v/>
      </c>
      <c r="O310" s="28" t="str">
        <f t="shared" si="51"/>
        <v/>
      </c>
      <c r="P310" s="35"/>
      <c r="Q310" s="36"/>
      <c r="R310" s="36"/>
      <c r="S310" s="36"/>
      <c r="T310" s="150" t="str">
        <f t="shared" si="52"/>
        <v/>
      </c>
      <c r="U310" s="28" t="str">
        <f t="shared" si="53"/>
        <v/>
      </c>
      <c r="V310" s="35"/>
      <c r="W310" s="36"/>
      <c r="X310" s="36"/>
      <c r="Y310" s="36"/>
      <c r="Z310" s="150" t="str">
        <f t="shared" si="54"/>
        <v/>
      </c>
      <c r="AA310" s="28" t="str">
        <f t="shared" si="55"/>
        <v/>
      </c>
      <c r="AB310" s="37" t="str">
        <f t="shared" si="56"/>
        <v/>
      </c>
      <c r="AC310" s="38" t="str">
        <f t="shared" si="57"/>
        <v/>
      </c>
      <c r="AD310" s="38" t="str">
        <f t="shared" si="58"/>
        <v/>
      </c>
      <c r="AE310" s="38" t="str">
        <f>IF($B310="","",IF(DATOS!$B$12="Trimestre","",IF(Z310="","",Z310)))</f>
        <v/>
      </c>
      <c r="AF310" s="150" t="str">
        <f ca="1">IF(B310="","",IF(DATOS!$W$14-TODAY()&gt;0,"",IF(ISERROR(ROUND(AVERAGE(AB310:AE310),0)),"",ROUND(AVERAGE(AB310:AE310),0))))</f>
        <v/>
      </c>
      <c r="AG310" s="31" t="str">
        <f t="shared" ca="1" si="59"/>
        <v/>
      </c>
    </row>
    <row r="311" spans="1:33" x14ac:dyDescent="0.25">
      <c r="A311" s="34">
        <v>37</v>
      </c>
      <c r="B311" s="60" t="str">
        <f>IF(DATOS!$B$53="","",DATOS!$B$53)</f>
        <v/>
      </c>
      <c r="D311" s="35"/>
      <c r="E311" s="36"/>
      <c r="F311" s="36"/>
      <c r="G311" s="36"/>
      <c r="H311" s="150" t="str">
        <f t="shared" si="48"/>
        <v/>
      </c>
      <c r="I311" s="28" t="str">
        <f t="shared" si="49"/>
        <v/>
      </c>
      <c r="J311" s="35"/>
      <c r="K311" s="36"/>
      <c r="L311" s="36"/>
      <c r="M311" s="36"/>
      <c r="N311" s="150" t="str">
        <f t="shared" si="50"/>
        <v/>
      </c>
      <c r="O311" s="28" t="str">
        <f t="shared" si="51"/>
        <v/>
      </c>
      <c r="P311" s="35"/>
      <c r="Q311" s="36"/>
      <c r="R311" s="36"/>
      <c r="S311" s="36"/>
      <c r="T311" s="150" t="str">
        <f t="shared" si="52"/>
        <v/>
      </c>
      <c r="U311" s="28" t="str">
        <f t="shared" si="53"/>
        <v/>
      </c>
      <c r="V311" s="35"/>
      <c r="W311" s="36"/>
      <c r="X311" s="36"/>
      <c r="Y311" s="36"/>
      <c r="Z311" s="150" t="str">
        <f t="shared" si="54"/>
        <v/>
      </c>
      <c r="AA311" s="28" t="str">
        <f t="shared" si="55"/>
        <v/>
      </c>
      <c r="AB311" s="37" t="str">
        <f t="shared" si="56"/>
        <v/>
      </c>
      <c r="AC311" s="38" t="str">
        <f t="shared" si="57"/>
        <v/>
      </c>
      <c r="AD311" s="38" t="str">
        <f t="shared" si="58"/>
        <v/>
      </c>
      <c r="AE311" s="38" t="str">
        <f>IF($B311="","",IF(DATOS!$B$12="Trimestre","",IF(Z311="","",Z311)))</f>
        <v/>
      </c>
      <c r="AF311" s="150" t="str">
        <f ca="1">IF(B311="","",IF(DATOS!$W$14-TODAY()&gt;0,"",IF(ISERROR(ROUND(AVERAGE(AB311:AE311),0)),"",ROUND(AVERAGE(AB311:AE311),0))))</f>
        <v/>
      </c>
      <c r="AG311" s="31" t="str">
        <f t="shared" ca="1" si="59"/>
        <v/>
      </c>
    </row>
    <row r="312" spans="1:33" x14ac:dyDescent="0.25">
      <c r="A312" s="34">
        <v>38</v>
      </c>
      <c r="B312" s="60" t="str">
        <f>IF(DATOS!$B$54="","",DATOS!$B$54)</f>
        <v/>
      </c>
      <c r="D312" s="35"/>
      <c r="E312" s="36"/>
      <c r="F312" s="36"/>
      <c r="G312" s="36"/>
      <c r="H312" s="150" t="str">
        <f t="shared" si="48"/>
        <v/>
      </c>
      <c r="I312" s="28" t="str">
        <f t="shared" si="49"/>
        <v/>
      </c>
      <c r="J312" s="35"/>
      <c r="K312" s="36"/>
      <c r="L312" s="36"/>
      <c r="M312" s="36"/>
      <c r="N312" s="150" t="str">
        <f t="shared" si="50"/>
        <v/>
      </c>
      <c r="O312" s="28" t="str">
        <f t="shared" si="51"/>
        <v/>
      </c>
      <c r="P312" s="35"/>
      <c r="Q312" s="36"/>
      <c r="R312" s="36"/>
      <c r="S312" s="36"/>
      <c r="T312" s="150" t="str">
        <f t="shared" si="52"/>
        <v/>
      </c>
      <c r="U312" s="28" t="str">
        <f t="shared" si="53"/>
        <v/>
      </c>
      <c r="V312" s="35"/>
      <c r="W312" s="36"/>
      <c r="X312" s="36"/>
      <c r="Y312" s="36"/>
      <c r="Z312" s="150" t="str">
        <f t="shared" si="54"/>
        <v/>
      </c>
      <c r="AA312" s="28" t="str">
        <f t="shared" si="55"/>
        <v/>
      </c>
      <c r="AB312" s="37" t="str">
        <f t="shared" si="56"/>
        <v/>
      </c>
      <c r="AC312" s="38" t="str">
        <f t="shared" si="57"/>
        <v/>
      </c>
      <c r="AD312" s="38" t="str">
        <f t="shared" si="58"/>
        <v/>
      </c>
      <c r="AE312" s="38" t="str">
        <f>IF($B312="","",IF(DATOS!$B$12="Trimestre","",IF(Z312="","",Z312)))</f>
        <v/>
      </c>
      <c r="AF312" s="150" t="str">
        <f ca="1">IF(B312="","",IF(DATOS!$W$14-TODAY()&gt;0,"",IF(ISERROR(ROUND(AVERAGE(AB312:AE312),0)),"",ROUND(AVERAGE(AB312:AE312),0))))</f>
        <v/>
      </c>
      <c r="AG312" s="31" t="str">
        <f t="shared" ca="1" si="59"/>
        <v/>
      </c>
    </row>
    <row r="313" spans="1:33" x14ac:dyDescent="0.25">
      <c r="A313" s="34">
        <v>39</v>
      </c>
      <c r="B313" s="60" t="str">
        <f>IF(DATOS!$B$55="","",DATOS!$B$55)</f>
        <v/>
      </c>
      <c r="D313" s="35"/>
      <c r="E313" s="36"/>
      <c r="F313" s="36"/>
      <c r="G313" s="36"/>
      <c r="H313" s="150" t="str">
        <f t="shared" si="48"/>
        <v/>
      </c>
      <c r="I313" s="28" t="str">
        <f t="shared" si="49"/>
        <v/>
      </c>
      <c r="J313" s="35"/>
      <c r="K313" s="36"/>
      <c r="L313" s="36"/>
      <c r="M313" s="36"/>
      <c r="N313" s="150" t="str">
        <f t="shared" si="50"/>
        <v/>
      </c>
      <c r="O313" s="28" t="str">
        <f t="shared" si="51"/>
        <v/>
      </c>
      <c r="P313" s="35"/>
      <c r="Q313" s="36"/>
      <c r="R313" s="36"/>
      <c r="S313" s="36"/>
      <c r="T313" s="150" t="str">
        <f t="shared" si="52"/>
        <v/>
      </c>
      <c r="U313" s="28" t="str">
        <f t="shared" si="53"/>
        <v/>
      </c>
      <c r="V313" s="35"/>
      <c r="W313" s="36"/>
      <c r="X313" s="36"/>
      <c r="Y313" s="36"/>
      <c r="Z313" s="150" t="str">
        <f t="shared" si="54"/>
        <v/>
      </c>
      <c r="AA313" s="28" t="str">
        <f t="shared" si="55"/>
        <v/>
      </c>
      <c r="AB313" s="37" t="str">
        <f t="shared" si="56"/>
        <v/>
      </c>
      <c r="AC313" s="38" t="str">
        <f t="shared" si="57"/>
        <v/>
      </c>
      <c r="AD313" s="38" t="str">
        <f t="shared" si="58"/>
        <v/>
      </c>
      <c r="AE313" s="38" t="str">
        <f>IF($B313="","",IF(DATOS!$B$12="Trimestre","",IF(Z313="","",Z313)))</f>
        <v/>
      </c>
      <c r="AF313" s="150" t="str">
        <f ca="1">IF(B313="","",IF(DATOS!$W$14-TODAY()&gt;0,"",IF(ISERROR(ROUND(AVERAGE(AB313:AE313),0)),"",ROUND(AVERAGE(AB313:AE313),0))))</f>
        <v/>
      </c>
      <c r="AG313" s="31" t="str">
        <f t="shared" ca="1" si="59"/>
        <v/>
      </c>
    </row>
    <row r="314" spans="1:33" x14ac:dyDescent="0.25">
      <c r="A314" s="34">
        <v>40</v>
      </c>
      <c r="B314" s="60" t="str">
        <f>IF(DATOS!$B$56="","",DATOS!$B$56)</f>
        <v/>
      </c>
      <c r="D314" s="35"/>
      <c r="E314" s="36"/>
      <c r="F314" s="36"/>
      <c r="G314" s="36"/>
      <c r="H314" s="150" t="str">
        <f t="shared" si="48"/>
        <v/>
      </c>
      <c r="I314" s="28" t="str">
        <f t="shared" si="49"/>
        <v/>
      </c>
      <c r="J314" s="35"/>
      <c r="K314" s="36"/>
      <c r="L314" s="36"/>
      <c r="M314" s="36"/>
      <c r="N314" s="150" t="str">
        <f t="shared" si="50"/>
        <v/>
      </c>
      <c r="O314" s="28" t="str">
        <f t="shared" si="51"/>
        <v/>
      </c>
      <c r="P314" s="35"/>
      <c r="Q314" s="36"/>
      <c r="R314" s="36"/>
      <c r="S314" s="36"/>
      <c r="T314" s="150" t="str">
        <f t="shared" si="52"/>
        <v/>
      </c>
      <c r="U314" s="28" t="str">
        <f t="shared" si="53"/>
        <v/>
      </c>
      <c r="V314" s="35"/>
      <c r="W314" s="36"/>
      <c r="X314" s="36"/>
      <c r="Y314" s="36"/>
      <c r="Z314" s="150" t="str">
        <f t="shared" si="54"/>
        <v/>
      </c>
      <c r="AA314" s="28" t="str">
        <f t="shared" si="55"/>
        <v/>
      </c>
      <c r="AB314" s="37" t="str">
        <f t="shared" si="56"/>
        <v/>
      </c>
      <c r="AC314" s="38" t="str">
        <f t="shared" si="57"/>
        <v/>
      </c>
      <c r="AD314" s="38" t="str">
        <f t="shared" si="58"/>
        <v/>
      </c>
      <c r="AE314" s="38" t="str">
        <f>IF($B314="","",IF(DATOS!$B$12="Trimestre","",IF(Z314="","",Z314)))</f>
        <v/>
      </c>
      <c r="AF314" s="150" t="str">
        <f ca="1">IF(B314="","",IF(DATOS!$W$14-TODAY()&gt;0,"",IF(ISERROR(ROUND(AVERAGE(AB314:AE314),0)),"",ROUND(AVERAGE(AB314:AE314),0))))</f>
        <v/>
      </c>
      <c r="AG314" s="31" t="str">
        <f t="shared" ca="1" si="59"/>
        <v/>
      </c>
    </row>
    <row r="315" spans="1:33" x14ac:dyDescent="0.25">
      <c r="A315" s="34">
        <v>41</v>
      </c>
      <c r="B315" s="60" t="str">
        <f>IF(DATOS!$B$57="","",DATOS!$B$57)</f>
        <v/>
      </c>
      <c r="D315" s="35"/>
      <c r="E315" s="36"/>
      <c r="F315" s="36"/>
      <c r="G315" s="36"/>
      <c r="H315" s="150" t="str">
        <f t="shared" si="48"/>
        <v/>
      </c>
      <c r="I315" s="28" t="str">
        <f t="shared" si="49"/>
        <v/>
      </c>
      <c r="J315" s="35"/>
      <c r="K315" s="36"/>
      <c r="L315" s="36"/>
      <c r="M315" s="36"/>
      <c r="N315" s="150" t="str">
        <f t="shared" si="50"/>
        <v/>
      </c>
      <c r="O315" s="28" t="str">
        <f t="shared" si="51"/>
        <v/>
      </c>
      <c r="P315" s="35"/>
      <c r="Q315" s="36"/>
      <c r="R315" s="36"/>
      <c r="S315" s="36"/>
      <c r="T315" s="150" t="str">
        <f t="shared" si="52"/>
        <v/>
      </c>
      <c r="U315" s="28" t="str">
        <f t="shared" si="53"/>
        <v/>
      </c>
      <c r="V315" s="35"/>
      <c r="W315" s="36"/>
      <c r="X315" s="36"/>
      <c r="Y315" s="36"/>
      <c r="Z315" s="150" t="str">
        <f t="shared" si="54"/>
        <v/>
      </c>
      <c r="AA315" s="28" t="str">
        <f t="shared" si="55"/>
        <v/>
      </c>
      <c r="AB315" s="37" t="str">
        <f t="shared" si="56"/>
        <v/>
      </c>
      <c r="AC315" s="38" t="str">
        <f t="shared" si="57"/>
        <v/>
      </c>
      <c r="AD315" s="38" t="str">
        <f t="shared" si="58"/>
        <v/>
      </c>
      <c r="AE315" s="38" t="str">
        <f>IF($B315="","",IF(DATOS!$B$12="Trimestre","",IF(Z315="","",Z315)))</f>
        <v/>
      </c>
      <c r="AF315" s="150" t="str">
        <f ca="1">IF(B315="","",IF(DATOS!$W$14-TODAY()&gt;0,"",IF(ISERROR(ROUND(AVERAGE(AB315:AE315),0)),"",ROUND(AVERAGE(AB315:AE315),0))))</f>
        <v/>
      </c>
      <c r="AG315" s="31" t="str">
        <f t="shared" ca="1" si="59"/>
        <v/>
      </c>
    </row>
    <row r="316" spans="1:33" x14ac:dyDescent="0.25">
      <c r="A316" s="34">
        <v>42</v>
      </c>
      <c r="B316" s="60" t="str">
        <f>IF(DATOS!$B$58="","",DATOS!$B$58)</f>
        <v/>
      </c>
      <c r="D316" s="35"/>
      <c r="E316" s="36"/>
      <c r="F316" s="36"/>
      <c r="G316" s="36"/>
      <c r="H316" s="150" t="str">
        <f t="shared" si="48"/>
        <v/>
      </c>
      <c r="I316" s="28" t="str">
        <f t="shared" si="49"/>
        <v/>
      </c>
      <c r="J316" s="35"/>
      <c r="K316" s="36"/>
      <c r="L316" s="36"/>
      <c r="M316" s="36"/>
      <c r="N316" s="150" t="str">
        <f t="shared" si="50"/>
        <v/>
      </c>
      <c r="O316" s="28" t="str">
        <f t="shared" si="51"/>
        <v/>
      </c>
      <c r="P316" s="35"/>
      <c r="Q316" s="36"/>
      <c r="R316" s="36"/>
      <c r="S316" s="36"/>
      <c r="T316" s="150" t="str">
        <f t="shared" si="52"/>
        <v/>
      </c>
      <c r="U316" s="28" t="str">
        <f t="shared" si="53"/>
        <v/>
      </c>
      <c r="V316" s="35"/>
      <c r="W316" s="36"/>
      <c r="X316" s="36"/>
      <c r="Y316" s="36"/>
      <c r="Z316" s="150" t="str">
        <f t="shared" si="54"/>
        <v/>
      </c>
      <c r="AA316" s="28" t="str">
        <f t="shared" si="55"/>
        <v/>
      </c>
      <c r="AB316" s="37" t="str">
        <f t="shared" si="56"/>
        <v/>
      </c>
      <c r="AC316" s="38" t="str">
        <f t="shared" si="57"/>
        <v/>
      </c>
      <c r="AD316" s="38" t="str">
        <f t="shared" si="58"/>
        <v/>
      </c>
      <c r="AE316" s="38" t="str">
        <f>IF($B316="","",IF(DATOS!$B$12="Trimestre","",IF(Z316="","",Z316)))</f>
        <v/>
      </c>
      <c r="AF316" s="150" t="str">
        <f ca="1">IF(B316="","",IF(DATOS!$W$14-TODAY()&gt;0,"",IF(ISERROR(ROUND(AVERAGE(AB316:AE316),0)),"",ROUND(AVERAGE(AB316:AE316),0))))</f>
        <v/>
      </c>
      <c r="AG316" s="31" t="str">
        <f t="shared" ca="1" si="59"/>
        <v/>
      </c>
    </row>
    <row r="317" spans="1:33" x14ac:dyDescent="0.25">
      <c r="A317" s="34">
        <v>43</v>
      </c>
      <c r="B317" s="60" t="str">
        <f>IF(DATOS!$B$59="","",DATOS!$B$59)</f>
        <v/>
      </c>
      <c r="D317" s="35"/>
      <c r="E317" s="36"/>
      <c r="F317" s="36"/>
      <c r="G317" s="36"/>
      <c r="H317" s="150" t="str">
        <f t="shared" si="48"/>
        <v/>
      </c>
      <c r="I317" s="28" t="str">
        <f t="shared" si="49"/>
        <v/>
      </c>
      <c r="J317" s="35"/>
      <c r="K317" s="36"/>
      <c r="L317" s="36"/>
      <c r="M317" s="36"/>
      <c r="N317" s="150" t="str">
        <f t="shared" si="50"/>
        <v/>
      </c>
      <c r="O317" s="28" t="str">
        <f t="shared" si="51"/>
        <v/>
      </c>
      <c r="P317" s="35"/>
      <c r="Q317" s="36"/>
      <c r="R317" s="36"/>
      <c r="S317" s="36"/>
      <c r="T317" s="150" t="str">
        <f t="shared" si="52"/>
        <v/>
      </c>
      <c r="U317" s="28" t="str">
        <f t="shared" si="53"/>
        <v/>
      </c>
      <c r="V317" s="35"/>
      <c r="W317" s="36"/>
      <c r="X317" s="36"/>
      <c r="Y317" s="36"/>
      <c r="Z317" s="150" t="str">
        <f t="shared" si="54"/>
        <v/>
      </c>
      <c r="AA317" s="28" t="str">
        <f t="shared" si="55"/>
        <v/>
      </c>
      <c r="AB317" s="37" t="str">
        <f t="shared" si="56"/>
        <v/>
      </c>
      <c r="AC317" s="38" t="str">
        <f t="shared" si="57"/>
        <v/>
      </c>
      <c r="AD317" s="38" t="str">
        <f t="shared" si="58"/>
        <v/>
      </c>
      <c r="AE317" s="38" t="str">
        <f>IF($B317="","",IF(DATOS!$B$12="Trimestre","",IF(Z317="","",Z317)))</f>
        <v/>
      </c>
      <c r="AF317" s="150" t="str">
        <f ca="1">IF(B317="","",IF(DATOS!$W$14-TODAY()&gt;0,"",IF(ISERROR(ROUND(AVERAGE(AB317:AE317),0)),"",ROUND(AVERAGE(AB317:AE317),0))))</f>
        <v/>
      </c>
      <c r="AG317" s="31" t="str">
        <f t="shared" ca="1" si="59"/>
        <v/>
      </c>
    </row>
    <row r="318" spans="1:33" x14ac:dyDescent="0.25">
      <c r="A318" s="34">
        <v>44</v>
      </c>
      <c r="B318" s="60" t="str">
        <f>IF(DATOS!$B$60="","",DATOS!$B$60)</f>
        <v/>
      </c>
      <c r="D318" s="35"/>
      <c r="E318" s="36"/>
      <c r="F318" s="36"/>
      <c r="G318" s="36"/>
      <c r="H318" s="150" t="str">
        <f t="shared" si="48"/>
        <v/>
      </c>
      <c r="I318" s="28" t="str">
        <f t="shared" si="49"/>
        <v/>
      </c>
      <c r="J318" s="35"/>
      <c r="K318" s="36"/>
      <c r="L318" s="36"/>
      <c r="M318" s="36"/>
      <c r="N318" s="150" t="str">
        <f t="shared" si="50"/>
        <v/>
      </c>
      <c r="O318" s="28" t="str">
        <f t="shared" si="51"/>
        <v/>
      </c>
      <c r="P318" s="35"/>
      <c r="Q318" s="36"/>
      <c r="R318" s="36"/>
      <c r="S318" s="36"/>
      <c r="T318" s="150" t="str">
        <f t="shared" si="52"/>
        <v/>
      </c>
      <c r="U318" s="28" t="str">
        <f t="shared" si="53"/>
        <v/>
      </c>
      <c r="V318" s="35"/>
      <c r="W318" s="36"/>
      <c r="X318" s="36"/>
      <c r="Y318" s="36"/>
      <c r="Z318" s="150" t="str">
        <f t="shared" si="54"/>
        <v/>
      </c>
      <c r="AA318" s="28" t="str">
        <f t="shared" si="55"/>
        <v/>
      </c>
      <c r="AB318" s="37" t="str">
        <f t="shared" si="56"/>
        <v/>
      </c>
      <c r="AC318" s="38" t="str">
        <f t="shared" si="57"/>
        <v/>
      </c>
      <c r="AD318" s="38" t="str">
        <f t="shared" si="58"/>
        <v/>
      </c>
      <c r="AE318" s="38" t="str">
        <f>IF($B318="","",IF(DATOS!$B$12="Trimestre","",IF(Z318="","",Z318)))</f>
        <v/>
      </c>
      <c r="AF318" s="150" t="str">
        <f ca="1">IF(B318="","",IF(DATOS!$W$14-TODAY()&gt;0,"",IF(ISERROR(ROUND(AVERAGE(AB318:AE318),0)),"",ROUND(AVERAGE(AB318:AE318),0))))</f>
        <v/>
      </c>
      <c r="AG318" s="31" t="str">
        <f t="shared" ca="1" si="59"/>
        <v/>
      </c>
    </row>
    <row r="319" spans="1:33" ht="15.75" thickBot="1" x14ac:dyDescent="0.3">
      <c r="A319" s="40">
        <v>45</v>
      </c>
      <c r="B319" s="61" t="str">
        <f>IF(DATOS!$B$61="","",DATOS!$B$61)</f>
        <v/>
      </c>
      <c r="D319" s="41"/>
      <c r="E319" s="42"/>
      <c r="F319" s="42"/>
      <c r="G319" s="42"/>
      <c r="H319" s="151" t="str">
        <f t="shared" si="48"/>
        <v/>
      </c>
      <c r="I319" s="28" t="str">
        <f t="shared" si="49"/>
        <v/>
      </c>
      <c r="J319" s="41"/>
      <c r="K319" s="42"/>
      <c r="L319" s="42"/>
      <c r="M319" s="42"/>
      <c r="N319" s="151" t="str">
        <f t="shared" si="50"/>
        <v/>
      </c>
      <c r="O319" s="28" t="str">
        <f t="shared" si="51"/>
        <v/>
      </c>
      <c r="P319" s="41"/>
      <c r="Q319" s="42"/>
      <c r="R319" s="42"/>
      <c r="S319" s="42"/>
      <c r="T319" s="151" t="str">
        <f t="shared" si="52"/>
        <v/>
      </c>
      <c r="U319" s="28" t="str">
        <f t="shared" si="53"/>
        <v/>
      </c>
      <c r="V319" s="41"/>
      <c r="W319" s="42"/>
      <c r="X319" s="42"/>
      <c r="Y319" s="42"/>
      <c r="Z319" s="151" t="str">
        <f t="shared" si="54"/>
        <v/>
      </c>
      <c r="AA319" s="28" t="str">
        <f t="shared" si="55"/>
        <v/>
      </c>
      <c r="AB319" s="43" t="str">
        <f t="shared" si="56"/>
        <v/>
      </c>
      <c r="AC319" s="44" t="str">
        <f t="shared" si="57"/>
        <v/>
      </c>
      <c r="AD319" s="44" t="str">
        <f t="shared" si="58"/>
        <v/>
      </c>
      <c r="AE319" s="44" t="str">
        <f>IF($B319="","",IF(DATOS!$B$12="Trimestre","",IF(Z319="","",Z319)))</f>
        <v/>
      </c>
      <c r="AF319" s="151" t="str">
        <f ca="1">IF(B319="","",IF(DATOS!$W$14-TODAY()&gt;0,"",IF(ISERROR(ROUND(AVERAGE(AB319:AE319),0)),"",ROUND(AVERAGE(AB319:AE319),0))))</f>
        <v/>
      </c>
      <c r="AG319" s="31" t="str">
        <f t="shared" ca="1" si="59"/>
        <v/>
      </c>
    </row>
    <row r="320" spans="1:33" ht="3.75" customHeight="1" thickTop="1" thickBot="1" x14ac:dyDescent="0.3"/>
    <row r="321" spans="1:34" ht="15.75" thickTop="1" x14ac:dyDescent="0.25">
      <c r="B321" s="262" t="str">
        <f>"Nivel de logro del Área de "&amp;B271</f>
        <v>Nivel de logro del Área de Ciencias Sociales</v>
      </c>
      <c r="D321" s="249" t="s">
        <v>216</v>
      </c>
      <c r="E321" s="250"/>
      <c r="F321" s="250"/>
      <c r="G321" s="250"/>
      <c r="H321" s="251"/>
      <c r="J321" s="249" t="s">
        <v>147</v>
      </c>
      <c r="K321" s="250"/>
      <c r="L321" s="250"/>
      <c r="M321" s="250"/>
      <c r="N321" s="251"/>
      <c r="P321" s="249" t="s">
        <v>148</v>
      </c>
      <c r="Q321" s="250"/>
      <c r="R321" s="250"/>
      <c r="S321" s="250"/>
      <c r="T321" s="251"/>
      <c r="V321" s="249" t="s">
        <v>149</v>
      </c>
      <c r="W321" s="250"/>
      <c r="X321" s="250"/>
      <c r="Y321" s="250"/>
      <c r="Z321" s="251"/>
      <c r="AB321" s="264" t="s">
        <v>130</v>
      </c>
      <c r="AC321" s="265"/>
      <c r="AD321" s="265"/>
      <c r="AE321" s="265"/>
      <c r="AF321" s="266"/>
    </row>
    <row r="322" spans="1:34" ht="15.75" thickBot="1" x14ac:dyDescent="0.3">
      <c r="B322" s="263"/>
      <c r="D322" s="228" t="s">
        <v>123</v>
      </c>
      <c r="E322" s="229"/>
      <c r="F322" s="229" t="s">
        <v>124</v>
      </c>
      <c r="G322" s="229"/>
      <c r="H322" s="230"/>
      <c r="J322" s="228" t="s">
        <v>123</v>
      </c>
      <c r="K322" s="229"/>
      <c r="L322" s="229" t="s">
        <v>124</v>
      </c>
      <c r="M322" s="229"/>
      <c r="N322" s="230"/>
      <c r="P322" s="228" t="s">
        <v>123</v>
      </c>
      <c r="Q322" s="229"/>
      <c r="R322" s="229" t="s">
        <v>124</v>
      </c>
      <c r="S322" s="229"/>
      <c r="T322" s="230"/>
      <c r="V322" s="228" t="s">
        <v>123</v>
      </c>
      <c r="W322" s="229"/>
      <c r="X322" s="229" t="s">
        <v>124</v>
      </c>
      <c r="Y322" s="229"/>
      <c r="Z322" s="230"/>
      <c r="AB322" s="235" t="s">
        <v>123</v>
      </c>
      <c r="AC322" s="236"/>
      <c r="AD322" s="236" t="s">
        <v>124</v>
      </c>
      <c r="AE322" s="236"/>
      <c r="AF322" s="237"/>
    </row>
    <row r="323" spans="1:34" ht="15.75" thickTop="1" x14ac:dyDescent="0.25">
      <c r="B323" s="45" t="s">
        <v>129</v>
      </c>
      <c r="D323" s="220" t="str">
        <f>IF(COUNTBLANK(I275:I319)=45,"",COUNTIF(I275:I319,4))</f>
        <v/>
      </c>
      <c r="E323" s="221"/>
      <c r="F323" s="222" t="str">
        <f>IF(ISERROR(D323/SUM(D323:E326)),"",D323/SUM(D323:E326))</f>
        <v/>
      </c>
      <c r="G323" s="222"/>
      <c r="H323" s="223"/>
      <c r="J323" s="220" t="str">
        <f>IF(COUNTBLANK(O275:O319)=45,"",COUNTIF(O275:O319,4))</f>
        <v/>
      </c>
      <c r="K323" s="221"/>
      <c r="L323" s="222" t="str">
        <f>IF(ISERROR(J323/SUM(J323:K326)),"",J323/SUM(J323:K326))</f>
        <v/>
      </c>
      <c r="M323" s="222"/>
      <c r="N323" s="223"/>
      <c r="P323" s="220" t="str">
        <f>IF(COUNTBLANK(U275:U319)=45,"",COUNTIF(U275:U319,4))</f>
        <v/>
      </c>
      <c r="Q323" s="221"/>
      <c r="R323" s="222" t="str">
        <f>IF(ISERROR(P323/SUM(P323:Q326)),"",P323/SUM(P323:Q326))</f>
        <v/>
      </c>
      <c r="S323" s="222"/>
      <c r="T323" s="223"/>
      <c r="V323" s="220" t="str">
        <f>IF(COUNTBLANK(AA275:AA319)=45,"",COUNTIF(AA275:AA319,4))</f>
        <v/>
      </c>
      <c r="W323" s="221"/>
      <c r="X323" s="222" t="str">
        <f>IF(ISERROR(V323/SUM(V323:W326)),"",V323/SUM(V323:W326))</f>
        <v/>
      </c>
      <c r="Y323" s="222"/>
      <c r="Z323" s="223"/>
      <c r="AB323" s="220" t="str">
        <f ca="1">IF(COUNTBLANK(AG275:AG319)=45,"",COUNTIF(AG275:AG319,4))</f>
        <v/>
      </c>
      <c r="AC323" s="221"/>
      <c r="AD323" s="222" t="str">
        <f ca="1">IF(ISERROR(AB323/SUM(AB323:AC326)),"",AB323/SUM(AB323:AC326))</f>
        <v/>
      </c>
      <c r="AE323" s="222"/>
      <c r="AF323" s="223"/>
    </row>
    <row r="324" spans="1:34" x14ac:dyDescent="0.25">
      <c r="B324" s="45" t="s">
        <v>125</v>
      </c>
      <c r="D324" s="224" t="str">
        <f>IF(COUNTBLANK(I275:I319)=45,"",COUNTIF(I275:I319,3))</f>
        <v/>
      </c>
      <c r="E324" s="225"/>
      <c r="F324" s="226" t="str">
        <f>IF(ISERROR(D324/SUM(D323:E326)),"",D324/SUM(D323:E326))</f>
        <v/>
      </c>
      <c r="G324" s="226"/>
      <c r="H324" s="227"/>
      <c r="J324" s="224" t="str">
        <f>IF(COUNTBLANK(O275:O319)=45,"",COUNTIF(O275:O319,3))</f>
        <v/>
      </c>
      <c r="K324" s="225"/>
      <c r="L324" s="226" t="str">
        <f>IF(ISERROR(J324/SUM(J323:K326)),"",J324/SUM(J323:K326))</f>
        <v/>
      </c>
      <c r="M324" s="226"/>
      <c r="N324" s="227"/>
      <c r="P324" s="224" t="str">
        <f>IF(COUNTBLANK(U275:U319)=45,"",COUNTIF(U275:U319,3))</f>
        <v/>
      </c>
      <c r="Q324" s="225"/>
      <c r="R324" s="226" t="str">
        <f>IF(ISERROR(P324/SUM(P323:Q326)),"",P324/SUM(P323:Q326))</f>
        <v/>
      </c>
      <c r="S324" s="226"/>
      <c r="T324" s="227"/>
      <c r="V324" s="224" t="str">
        <f>IF(COUNTBLANK(AA275:AA319)=45,"",COUNTIF(AA275:AA319,3))</f>
        <v/>
      </c>
      <c r="W324" s="225"/>
      <c r="X324" s="226" t="str">
        <f>IF(ISERROR(V324/SUM(V323:W326)),"",V324/SUM(V323:W326))</f>
        <v/>
      </c>
      <c r="Y324" s="226"/>
      <c r="Z324" s="227"/>
      <c r="AB324" s="224" t="str">
        <f ca="1">IF(COUNTBLANK(AG275:AG319)=45,"",COUNTIF(AG275:AG319,3))</f>
        <v/>
      </c>
      <c r="AC324" s="225"/>
      <c r="AD324" s="226" t="str">
        <f ca="1">IF(ISERROR(AB324/SUM(AB323:AC326)),"",AB324/SUM(AB323:AC326))</f>
        <v/>
      </c>
      <c r="AE324" s="226"/>
      <c r="AF324" s="227"/>
    </row>
    <row r="325" spans="1:34" x14ac:dyDescent="0.25">
      <c r="B325" s="45" t="s">
        <v>126</v>
      </c>
      <c r="D325" s="224" t="str">
        <f>IF(COUNTBLANK(I275:I319)=45,"",COUNTIF(I275:I319,2))</f>
        <v/>
      </c>
      <c r="E325" s="225"/>
      <c r="F325" s="226" t="str">
        <f>IF(ISERROR(D325/SUM(D323:E326)),"",D325/SUM(D323:E326))</f>
        <v/>
      </c>
      <c r="G325" s="226"/>
      <c r="H325" s="227"/>
      <c r="J325" s="224" t="str">
        <f>IF(COUNTBLANK(O275:O319)=45,"",COUNTIF(O275:O319,2))</f>
        <v/>
      </c>
      <c r="K325" s="225"/>
      <c r="L325" s="226" t="str">
        <f>IF(ISERROR(J325/SUM(J323:K326)),"",J325/SUM(J323:K326))</f>
        <v/>
      </c>
      <c r="M325" s="226"/>
      <c r="N325" s="227"/>
      <c r="P325" s="224" t="str">
        <f>IF(COUNTBLANK(U275:U319)=45,"",COUNTIF(U275:U319,2))</f>
        <v/>
      </c>
      <c r="Q325" s="225"/>
      <c r="R325" s="226" t="str">
        <f>IF(ISERROR(P325/SUM(P323:Q326)),"",P325/SUM(P323:Q326))</f>
        <v/>
      </c>
      <c r="S325" s="226"/>
      <c r="T325" s="227"/>
      <c r="V325" s="224" t="str">
        <f>IF(COUNTBLANK(AA275:AA319)=45,"",COUNTIF(AA275:AA319,2))</f>
        <v/>
      </c>
      <c r="W325" s="225"/>
      <c r="X325" s="226" t="str">
        <f>IF(ISERROR(V325/SUM(V323:W326)),"",V325/SUM(V323:W326))</f>
        <v/>
      </c>
      <c r="Y325" s="226"/>
      <c r="Z325" s="227"/>
      <c r="AB325" s="224" t="str">
        <f ca="1">IF(COUNTBLANK(AG275:AG319)=45,"",COUNTIF(AG275:AG319,2))</f>
        <v/>
      </c>
      <c r="AC325" s="225"/>
      <c r="AD325" s="226" t="str">
        <f ca="1">IF(ISERROR(AB325/SUM(AB323:AC326)),"",AB325/SUM(AB323:AC326))</f>
        <v/>
      </c>
      <c r="AE325" s="226"/>
      <c r="AF325" s="227"/>
    </row>
    <row r="326" spans="1:34" ht="15.75" thickBot="1" x14ac:dyDescent="0.3">
      <c r="B326" s="45" t="s">
        <v>127</v>
      </c>
      <c r="D326" s="213" t="str">
        <f>IF(COUNTBLANK(I275:I319)=45,"",COUNTIF(I275:I319,1))</f>
        <v/>
      </c>
      <c r="E326" s="214"/>
      <c r="F326" s="215" t="str">
        <f>IF(ISERROR(D326/SUM(D323:E326)),"",D326/SUM(D323:E326))</f>
        <v/>
      </c>
      <c r="G326" s="215"/>
      <c r="H326" s="216"/>
      <c r="J326" s="213" t="str">
        <f>IF(COUNTBLANK(O275:O319)=45,"",COUNTIF(O275:O319,1))</f>
        <v/>
      </c>
      <c r="K326" s="214"/>
      <c r="L326" s="215" t="str">
        <f>IF(ISERROR(J326/SUM(J323:K326)),"",J326/SUM(J323:K326))</f>
        <v/>
      </c>
      <c r="M326" s="215"/>
      <c r="N326" s="216"/>
      <c r="P326" s="213" t="str">
        <f>IF(COUNTBLANK(U275:U319)=45,"",COUNTIF(U275:U319,1))</f>
        <v/>
      </c>
      <c r="Q326" s="214"/>
      <c r="R326" s="215" t="str">
        <f>IF(ISERROR(P326/SUM(P323:Q326)),"",P326/SUM(P323:Q326))</f>
        <v/>
      </c>
      <c r="S326" s="215"/>
      <c r="T326" s="216"/>
      <c r="V326" s="213" t="str">
        <f>IF(COUNTBLANK(AA275:AA319)=45,"",COUNTIF(AA275:AA319,1))</f>
        <v/>
      </c>
      <c r="W326" s="214"/>
      <c r="X326" s="215" t="str">
        <f>IF(ISERROR(V326/SUM(V323:W326)),"",V326/SUM(V323:W326))</f>
        <v/>
      </c>
      <c r="Y326" s="215"/>
      <c r="Z326" s="216"/>
      <c r="AB326" s="213" t="str">
        <f ca="1">IF(COUNTBLANK(AG275:AG319)=45,"",COUNTIF(AG275:AG319,1))</f>
        <v/>
      </c>
      <c r="AC326" s="214"/>
      <c r="AD326" s="215" t="str">
        <f ca="1">IF(ISERROR(AB326/SUM(AB323:AC326)),"",AB326/SUM(AB323:AC326))</f>
        <v/>
      </c>
      <c r="AE326" s="215"/>
      <c r="AF326" s="216"/>
    </row>
    <row r="327" spans="1:34" ht="6" customHeight="1" thickTop="1" thickBot="1" x14ac:dyDescent="0.3">
      <c r="B327" s="46"/>
      <c r="D327" s="47"/>
      <c r="E327" s="48"/>
      <c r="F327" s="48"/>
      <c r="G327" s="48"/>
    </row>
    <row r="328" spans="1:34" ht="16.5" thickTop="1" thickBot="1" x14ac:dyDescent="0.3">
      <c r="B328" s="49" t="s">
        <v>133</v>
      </c>
      <c r="D328" s="217" t="s">
        <v>123</v>
      </c>
      <c r="E328" s="218"/>
      <c r="F328" s="218" t="s">
        <v>124</v>
      </c>
      <c r="G328" s="218"/>
      <c r="H328" s="219"/>
      <c r="K328" s="231" t="s">
        <v>134</v>
      </c>
      <c r="L328" s="231"/>
      <c r="M328" s="231"/>
      <c r="N328" s="231"/>
      <c r="O328" s="231"/>
      <c r="P328" s="231"/>
      <c r="Q328" s="231"/>
      <c r="R328" s="231"/>
      <c r="S328" s="231"/>
      <c r="T328" s="232" t="str">
        <f ca="1">IF(COUNTBLANK(AF275:AF319)=45,"",MAX(AF275:AF319))</f>
        <v/>
      </c>
      <c r="U328" s="232"/>
      <c r="V328" s="232"/>
    </row>
    <row r="329" spans="1:34" ht="16.5" thickTop="1" thickBot="1" x14ac:dyDescent="0.3">
      <c r="B329" s="45" t="s">
        <v>132</v>
      </c>
      <c r="D329" s="220">
        <f>IF(COUNTBLANK(B275:B319)=45,"",45-COUNTBLANK(B275:B319))</f>
        <v>33</v>
      </c>
      <c r="E329" s="221"/>
      <c r="F329" s="222">
        <f>IF(ISERROR(D329/D329),"",D329/D329)</f>
        <v>1</v>
      </c>
      <c r="G329" s="222"/>
      <c r="H329" s="223"/>
      <c r="K329" s="233" t="s">
        <v>135</v>
      </c>
      <c r="L329" s="233"/>
      <c r="M329" s="233"/>
      <c r="N329" s="233"/>
      <c r="O329" s="233"/>
      <c r="P329" s="233"/>
      <c r="Q329" s="233"/>
      <c r="R329" s="233"/>
      <c r="S329" s="233"/>
      <c r="T329" s="246" t="str">
        <f ca="1">IF(COUNTBLANK(AF275:AF319)=45,"",ROUND(AVERAGE(AF275:AF319),2))</f>
        <v/>
      </c>
      <c r="U329" s="247"/>
      <c r="V329" s="248"/>
    </row>
    <row r="330" spans="1:34" x14ac:dyDescent="0.25">
      <c r="B330" s="45" t="s">
        <v>121</v>
      </c>
      <c r="D330" s="224" t="str">
        <f ca="1">IF(COUNTBLANK(AF275:AF319)=45,"",45-COUNTBLANK(AF275:AF319))</f>
        <v/>
      </c>
      <c r="E330" s="225"/>
      <c r="F330" s="226" t="str">
        <f ca="1">IF(ISERROR(D330/D329),"",D330/D329)</f>
        <v/>
      </c>
      <c r="G330" s="226"/>
      <c r="H330" s="227"/>
      <c r="K330" s="231" t="s">
        <v>136</v>
      </c>
      <c r="L330" s="231"/>
      <c r="M330" s="231"/>
      <c r="N330" s="231"/>
      <c r="O330" s="231"/>
      <c r="P330" s="231"/>
      <c r="Q330" s="231"/>
      <c r="R330" s="231"/>
      <c r="S330" s="231"/>
      <c r="T330" s="232" t="str">
        <f ca="1">IF(COUNTBLANK(AF275:AF319)=45,"",MIN(AF275:AF319))</f>
        <v/>
      </c>
      <c r="U330" s="232"/>
      <c r="V330" s="232"/>
    </row>
    <row r="331" spans="1:34" x14ac:dyDescent="0.25">
      <c r="B331" s="45" t="s">
        <v>128</v>
      </c>
      <c r="D331" s="224" t="str">
        <f ca="1">IF(COUNTBLANK(AF275:AF319)=45,"",D329-D330)</f>
        <v/>
      </c>
      <c r="E331" s="225"/>
      <c r="F331" s="226" t="str">
        <f ca="1">IF(ISERROR(D331/D329),"",D331/D329)</f>
        <v/>
      </c>
      <c r="G331" s="226"/>
      <c r="H331" s="227"/>
    </row>
    <row r="332" spans="1:34" x14ac:dyDescent="0.25">
      <c r="B332" s="45" t="s">
        <v>122</v>
      </c>
      <c r="D332" s="224" t="str">
        <f ca="1">IF(COUNTBLANK(AF275:AF319)=45,"",COUNTIF(AF275:AF319,"&gt;=11"))</f>
        <v/>
      </c>
      <c r="E332" s="225"/>
      <c r="F332" s="226" t="str">
        <f ca="1">IF(ISERROR(D332/D330),"",D332/D330)</f>
        <v/>
      </c>
      <c r="G332" s="226"/>
      <c r="H332" s="227"/>
    </row>
    <row r="333" spans="1:34" ht="15.75" thickBot="1" x14ac:dyDescent="0.3">
      <c r="B333" s="45" t="s">
        <v>131</v>
      </c>
      <c r="D333" s="213" t="str">
        <f ca="1">IF(COUNTBLANK(AF275:AF319)=45,"",COUNTIF(AF275:AF319,"&lt;11"))</f>
        <v/>
      </c>
      <c r="E333" s="214"/>
      <c r="F333" s="215" t="str">
        <f ca="1">IF(ISERROR(D333/D330),"",D333/D330)</f>
        <v/>
      </c>
      <c r="G333" s="215"/>
      <c r="H333" s="216"/>
    </row>
    <row r="334" spans="1:34" ht="15.75" thickTop="1" x14ac:dyDescent="0.25"/>
    <row r="336" spans="1:34" ht="18.75" x14ac:dyDescent="0.3">
      <c r="A336" s="234" t="str">
        <f>"CONSOLIDADO DE NOTAS - 2019 - "&amp;B338</f>
        <v>CONSOLIDADO DE NOTAS - 2019 - Desarrollo Personal, Ciudadanía y Cívica</v>
      </c>
      <c r="B336" s="234"/>
      <c r="C336" s="234"/>
      <c r="D336" s="234"/>
      <c r="E336" s="234"/>
      <c r="F336" s="234"/>
      <c r="G336" s="234"/>
      <c r="H336" s="234"/>
      <c r="I336" s="234"/>
      <c r="J336" s="234"/>
      <c r="K336" s="234"/>
      <c r="L336" s="234"/>
      <c r="M336" s="234"/>
      <c r="N336" s="234"/>
      <c r="O336" s="234"/>
      <c r="P336" s="234"/>
      <c r="Q336" s="234"/>
      <c r="R336" s="234"/>
      <c r="S336" s="234"/>
      <c r="T336" s="234"/>
      <c r="U336" s="234"/>
      <c r="V336" s="234"/>
      <c r="W336" s="234"/>
      <c r="X336" s="234"/>
      <c r="Y336" s="234"/>
      <c r="Z336" s="234"/>
      <c r="AA336" s="234"/>
      <c r="AB336" s="234"/>
      <c r="AC336" s="234"/>
      <c r="AD336" s="234"/>
      <c r="AE336" s="234"/>
      <c r="AF336" s="234"/>
      <c r="AG336" s="234"/>
      <c r="AH336" s="234"/>
    </row>
    <row r="337" spans="1:41" ht="8.25" customHeight="1" x14ac:dyDescent="0.25">
      <c r="B337" s="15"/>
    </row>
    <row r="338" spans="1:41" ht="15.75" thickBot="1" x14ac:dyDescent="0.3">
      <c r="B338" s="16" t="s">
        <v>185</v>
      </c>
      <c r="AF338" s="17" t="str">
        <f>IF(AND(DATOS!$B$10="",DATOS!$B$11=""),"",DATOS!$B$10&amp;DATOS!$B$11)</f>
        <v/>
      </c>
    </row>
    <row r="339" spans="1:41" ht="15.75" customHeight="1" thickTop="1" x14ac:dyDescent="0.25">
      <c r="A339" s="238" t="s">
        <v>19</v>
      </c>
      <c r="B339" s="241" t="s">
        <v>18</v>
      </c>
      <c r="D339" s="238" t="s">
        <v>176</v>
      </c>
      <c r="E339" s="244"/>
      <c r="F339" s="244"/>
      <c r="G339" s="244"/>
      <c r="H339" s="259" t="s">
        <v>180</v>
      </c>
      <c r="I339" s="18"/>
      <c r="J339" s="238" t="s">
        <v>177</v>
      </c>
      <c r="K339" s="244"/>
      <c r="L339" s="244"/>
      <c r="M339" s="244"/>
      <c r="N339" s="259" t="s">
        <v>181</v>
      </c>
      <c r="O339" s="18"/>
      <c r="P339" s="238" t="s">
        <v>178</v>
      </c>
      <c r="Q339" s="244"/>
      <c r="R339" s="244"/>
      <c r="S339" s="244"/>
      <c r="T339" s="259" t="s">
        <v>182</v>
      </c>
      <c r="U339" s="18"/>
      <c r="V339" s="238" t="s">
        <v>179</v>
      </c>
      <c r="W339" s="244"/>
      <c r="X339" s="244"/>
      <c r="Y339" s="244"/>
      <c r="Z339" s="259" t="s">
        <v>183</v>
      </c>
      <c r="AA339" s="18"/>
      <c r="AB339" s="252" t="s">
        <v>61</v>
      </c>
      <c r="AC339" s="253"/>
      <c r="AD339" s="253"/>
      <c r="AE339" s="253"/>
      <c r="AF339" s="256" t="s">
        <v>62</v>
      </c>
    </row>
    <row r="340" spans="1:41" ht="16.5" customHeight="1" x14ac:dyDescent="0.25">
      <c r="A340" s="239"/>
      <c r="B340" s="242"/>
      <c r="D340" s="239"/>
      <c r="E340" s="245"/>
      <c r="F340" s="245"/>
      <c r="G340" s="245"/>
      <c r="H340" s="260"/>
      <c r="I340" s="19"/>
      <c r="J340" s="239"/>
      <c r="K340" s="245"/>
      <c r="L340" s="245"/>
      <c r="M340" s="245"/>
      <c r="N340" s="260"/>
      <c r="O340" s="19"/>
      <c r="P340" s="239"/>
      <c r="Q340" s="245"/>
      <c r="R340" s="245"/>
      <c r="S340" s="245"/>
      <c r="T340" s="260"/>
      <c r="U340" s="19"/>
      <c r="V340" s="239"/>
      <c r="W340" s="245"/>
      <c r="X340" s="245"/>
      <c r="Y340" s="245"/>
      <c r="Z340" s="260"/>
      <c r="AA340" s="19"/>
      <c r="AB340" s="254"/>
      <c r="AC340" s="255"/>
      <c r="AD340" s="255"/>
      <c r="AE340" s="255"/>
      <c r="AF340" s="257"/>
      <c r="AH340" s="20"/>
    </row>
    <row r="341" spans="1:41" ht="16.5" customHeight="1" thickBot="1" x14ac:dyDescent="0.3">
      <c r="A341" s="240"/>
      <c r="B341" s="243"/>
      <c r="D341" s="21" t="s">
        <v>20</v>
      </c>
      <c r="E341" s="22" t="s">
        <v>21</v>
      </c>
      <c r="F341" s="22" t="s">
        <v>22</v>
      </c>
      <c r="G341" s="22" t="s">
        <v>23</v>
      </c>
      <c r="H341" s="261"/>
      <c r="I341" s="19"/>
      <c r="J341" s="21" t="s">
        <v>20</v>
      </c>
      <c r="K341" s="22" t="s">
        <v>21</v>
      </c>
      <c r="L341" s="22" t="s">
        <v>22</v>
      </c>
      <c r="M341" s="22" t="s">
        <v>23</v>
      </c>
      <c r="N341" s="261"/>
      <c r="O341" s="19"/>
      <c r="P341" s="21" t="s">
        <v>20</v>
      </c>
      <c r="Q341" s="22" t="s">
        <v>21</v>
      </c>
      <c r="R341" s="22" t="s">
        <v>22</v>
      </c>
      <c r="S341" s="22" t="s">
        <v>23</v>
      </c>
      <c r="T341" s="261"/>
      <c r="U341" s="19"/>
      <c r="V341" s="21" t="s">
        <v>20</v>
      </c>
      <c r="W341" s="22" t="s">
        <v>21</v>
      </c>
      <c r="X341" s="22" t="s">
        <v>22</v>
      </c>
      <c r="Y341" s="22" t="s">
        <v>23</v>
      </c>
      <c r="Z341" s="261"/>
      <c r="AA341" s="19"/>
      <c r="AB341" s="21">
        <v>1</v>
      </c>
      <c r="AC341" s="22">
        <v>2</v>
      </c>
      <c r="AD341" s="22">
        <v>3</v>
      </c>
      <c r="AE341" s="22">
        <v>4</v>
      </c>
      <c r="AF341" s="258"/>
      <c r="AM341" s="23"/>
      <c r="AN341" s="24"/>
      <c r="AO341" s="24"/>
    </row>
    <row r="342" spans="1:41" ht="15.75" thickTop="1" x14ac:dyDescent="0.25">
      <c r="A342" s="25">
        <v>1</v>
      </c>
      <c r="B342" s="59" t="str">
        <f>IF(DATOS!$B$17="","",DATOS!$B$17)</f>
        <v>ABOLLANEDA RIVERA, Leomar</v>
      </c>
      <c r="D342" s="26"/>
      <c r="E342" s="27"/>
      <c r="F342" s="27"/>
      <c r="G342" s="27"/>
      <c r="H342" s="149" t="str">
        <f>IF($B342="","",IF(COUNTBLANK(D342:G342)=4,"",IF(MAX(D342:G342)&gt;20,"E",ROUND(AVERAGE(D342:G342),0))))</f>
        <v/>
      </c>
      <c r="I342" s="28" t="str">
        <f>IF(H342="","",IF(NOT(ISNUMBER(H342)),"",IF(H342&lt;=10,1,IF(H342&lt;=13,2,IF(H342&lt;=17,3,4)))))</f>
        <v/>
      </c>
      <c r="J342" s="26"/>
      <c r="K342" s="27"/>
      <c r="L342" s="27"/>
      <c r="M342" s="27"/>
      <c r="N342" s="149" t="str">
        <f>IF($B342="","",IF(COUNTBLANK(J342:M342)=4,"",IF(MAX(J342:M342)&gt;20,"E",ROUND(AVERAGE(J342:M342),0))))</f>
        <v/>
      </c>
      <c r="O342" s="28" t="str">
        <f>IF(N342="","",IF(NOT(ISNUMBER(N342)),"",IF(N342&lt;=10,1,IF(N342&lt;=13,2,IF(N342&lt;=17,3,4)))))</f>
        <v/>
      </c>
      <c r="P342" s="26"/>
      <c r="Q342" s="27"/>
      <c r="R342" s="27"/>
      <c r="S342" s="27"/>
      <c r="T342" s="149" t="str">
        <f>IF($B342="","",IF(COUNTBLANK(P342:S342)=4,"",IF(MAX(P342:S342)&gt;20,"E",ROUND(AVERAGE(P342:S342),0))))</f>
        <v/>
      </c>
      <c r="U342" s="28" t="str">
        <f>IF(T342="","",IF(NOT(ISNUMBER(T342)),"",IF(T342&lt;=10,1,IF(T342&lt;=13,2,IF(T342&lt;=17,3,4)))))</f>
        <v/>
      </c>
      <c r="V342" s="26"/>
      <c r="W342" s="27"/>
      <c r="X342" s="27"/>
      <c r="Y342" s="27"/>
      <c r="Z342" s="149" t="str">
        <f>IF($B342="","",IF(COUNTBLANK(V342:Y342)=4,"",IF(MAX(V342:Y342)&gt;20,"E",ROUND(AVERAGE(V342:Y342),0))))</f>
        <v/>
      </c>
      <c r="AA342" s="28" t="str">
        <f>IF(Z342="","",IF(NOT(ISNUMBER(Z342)),"",IF(Z342&lt;=10,1,IF(Z342&lt;=13,2,IF(Z342&lt;=17,3,4)))))</f>
        <v/>
      </c>
      <c r="AB342" s="29" t="str">
        <f>IF($B342="","",IF(H342="","",H342))</f>
        <v/>
      </c>
      <c r="AC342" s="30" t="str">
        <f>IF($B342="","",IF(N342="","",N342))</f>
        <v/>
      </c>
      <c r="AD342" s="30" t="str">
        <f>IF($B342="","",IF(T342="","",T342))</f>
        <v/>
      </c>
      <c r="AE342" s="30" t="str">
        <f>IF($B342="","",IF(DATOS!$B$12="Trimestre","",IF(Z342="","",Z342)))</f>
        <v/>
      </c>
      <c r="AF342" s="149" t="str">
        <f ca="1">IF(B342="","",IF(DATOS!$W$14-TODAY()&gt;0,"",IF(ISERROR(ROUND(AVERAGE(AB342:AE342),0)),"",ROUND(AVERAGE(AB342:AE342),0))))</f>
        <v/>
      </c>
      <c r="AG342" s="31" t="str">
        <f ca="1">IF(AF342="","",IF(NOT(ISNUMBER(AF342)),"",IF(AF342&lt;=10,1,IF(AF342&lt;=13,2,IF(AF342&lt;=17,3,4)))))</f>
        <v/>
      </c>
      <c r="AH342" s="24"/>
      <c r="AI342" s="24"/>
      <c r="AJ342" s="24"/>
      <c r="AK342" s="24"/>
      <c r="AL342" s="24"/>
      <c r="AM342" s="32"/>
      <c r="AN342" s="33"/>
      <c r="AO342" s="33"/>
    </row>
    <row r="343" spans="1:41" x14ac:dyDescent="0.25">
      <c r="A343" s="34">
        <v>2</v>
      </c>
      <c r="B343" s="60" t="str">
        <f>IF(DATOS!$B$18="","",DATOS!$B$18)</f>
        <v>ALCARRAZ PEREZ, Fransy Danai</v>
      </c>
      <c r="D343" s="35"/>
      <c r="E343" s="36"/>
      <c r="F343" s="36"/>
      <c r="G343" s="36"/>
      <c r="H343" s="150" t="str">
        <f t="shared" ref="H343:H386" si="60">IF($B343="","",IF(COUNTBLANK(D343:G343)=4,"",IF(MAX(D343:G343)&gt;20,"E",ROUND(AVERAGE(D343:G343),0))))</f>
        <v/>
      </c>
      <c r="I343" s="28" t="str">
        <f t="shared" ref="I343:I386" si="61">IF(H343="","",IF(NOT(ISNUMBER(H343)),"",IF(H343&lt;=10,1,IF(H343&lt;=13,2,IF(H343&lt;=17,3,4)))))</f>
        <v/>
      </c>
      <c r="J343" s="35"/>
      <c r="K343" s="36"/>
      <c r="L343" s="36"/>
      <c r="M343" s="36"/>
      <c r="N343" s="150" t="str">
        <f t="shared" ref="N343:N386" si="62">IF($B343="","",IF(COUNTBLANK(J343:M343)=4,"",IF(MAX(J343:M343)&gt;20,"E",ROUND(AVERAGE(J343:M343),0))))</f>
        <v/>
      </c>
      <c r="O343" s="28" t="str">
        <f t="shared" ref="O343:O386" si="63">IF(N343="","",IF(NOT(ISNUMBER(N343)),"",IF(N343&lt;=10,1,IF(N343&lt;=13,2,IF(N343&lt;=17,3,4)))))</f>
        <v/>
      </c>
      <c r="P343" s="35"/>
      <c r="Q343" s="36"/>
      <c r="R343" s="36"/>
      <c r="S343" s="36"/>
      <c r="T343" s="150" t="str">
        <f t="shared" ref="T343:T386" si="64">IF($B343="","",IF(COUNTBLANK(P343:S343)=4,"",IF(MAX(P343:S343)&gt;20,"E",ROUND(AVERAGE(P343:S343),0))))</f>
        <v/>
      </c>
      <c r="U343" s="28" t="str">
        <f t="shared" ref="U343:U386" si="65">IF(T343="","",IF(NOT(ISNUMBER(T343)),"",IF(T343&lt;=10,1,IF(T343&lt;=13,2,IF(T343&lt;=17,3,4)))))</f>
        <v/>
      </c>
      <c r="V343" s="35"/>
      <c r="W343" s="36"/>
      <c r="X343" s="36"/>
      <c r="Y343" s="36"/>
      <c r="Z343" s="150" t="str">
        <f t="shared" ref="Z343:Z386" si="66">IF($B343="","",IF(COUNTBLANK(V343:Y343)=4,"",IF(MAX(V343:Y343)&gt;20,"E",ROUND(AVERAGE(V343:Y343),0))))</f>
        <v/>
      </c>
      <c r="AA343" s="28" t="str">
        <f t="shared" ref="AA343:AA386" si="67">IF(Z343="","",IF(NOT(ISNUMBER(Z343)),"",IF(Z343&lt;=10,1,IF(Z343&lt;=13,2,IF(Z343&lt;=17,3,4)))))</f>
        <v/>
      </c>
      <c r="AB343" s="37" t="str">
        <f t="shared" ref="AB343:AB386" si="68">IF($B343="","",IF(H343="","",H343))</f>
        <v/>
      </c>
      <c r="AC343" s="38" t="str">
        <f t="shared" ref="AC343:AC386" si="69">IF($B343="","",IF(N343="","",N343))</f>
        <v/>
      </c>
      <c r="AD343" s="38" t="str">
        <f t="shared" ref="AD343:AD386" si="70">IF($B343="","",IF(T343="","",T343))</f>
        <v/>
      </c>
      <c r="AE343" s="38" t="str">
        <f>IF($B343="","",IF(DATOS!$B$12="Trimestre","",IF(Z343="","",Z343)))</f>
        <v/>
      </c>
      <c r="AF343" s="150" t="str">
        <f ca="1">IF(B343="","",IF(DATOS!$W$14-TODAY()&gt;0,"",IF(ISERROR(ROUND(AVERAGE(AB343:AE343),0)),"",ROUND(AVERAGE(AB343:AE343),0))))</f>
        <v/>
      </c>
      <c r="AG343" s="31" t="str">
        <f t="shared" ref="AG343:AG386" ca="1" si="71">IF(AF343="","",IF(NOT(ISNUMBER(AF343)),"",IF(AF343&lt;=10,1,IF(AF343&lt;=13,2,IF(AF343&lt;=17,3,4)))))</f>
        <v/>
      </c>
      <c r="AH343" s="24"/>
      <c r="AI343" s="24"/>
      <c r="AJ343" s="24"/>
      <c r="AK343" s="24"/>
      <c r="AL343" s="24"/>
      <c r="AM343" s="32"/>
      <c r="AN343" s="33"/>
      <c r="AO343" s="33"/>
    </row>
    <row r="344" spans="1:41" x14ac:dyDescent="0.25">
      <c r="A344" s="34">
        <v>3</v>
      </c>
      <c r="B344" s="60" t="str">
        <f>IF(DATOS!$B$19="","",DATOS!$B$19)</f>
        <v>ANDIA NAVARRO, Angie Claribel</v>
      </c>
      <c r="D344" s="35"/>
      <c r="E344" s="36"/>
      <c r="F344" s="36"/>
      <c r="G344" s="36"/>
      <c r="H344" s="150" t="str">
        <f t="shared" si="60"/>
        <v/>
      </c>
      <c r="I344" s="28" t="str">
        <f t="shared" si="61"/>
        <v/>
      </c>
      <c r="J344" s="35"/>
      <c r="K344" s="36"/>
      <c r="L344" s="36"/>
      <c r="M344" s="36"/>
      <c r="N344" s="150" t="str">
        <f t="shared" si="62"/>
        <v/>
      </c>
      <c r="O344" s="28" t="str">
        <f t="shared" si="63"/>
        <v/>
      </c>
      <c r="P344" s="35"/>
      <c r="Q344" s="36"/>
      <c r="R344" s="36"/>
      <c r="S344" s="36"/>
      <c r="T344" s="150" t="str">
        <f t="shared" si="64"/>
        <v/>
      </c>
      <c r="U344" s="28" t="str">
        <f t="shared" si="65"/>
        <v/>
      </c>
      <c r="V344" s="35"/>
      <c r="W344" s="36"/>
      <c r="X344" s="36"/>
      <c r="Y344" s="36"/>
      <c r="Z344" s="150" t="str">
        <f t="shared" si="66"/>
        <v/>
      </c>
      <c r="AA344" s="28" t="str">
        <f t="shared" si="67"/>
        <v/>
      </c>
      <c r="AB344" s="37" t="str">
        <f t="shared" si="68"/>
        <v/>
      </c>
      <c r="AC344" s="38" t="str">
        <f t="shared" si="69"/>
        <v/>
      </c>
      <c r="AD344" s="38" t="str">
        <f t="shared" si="70"/>
        <v/>
      </c>
      <c r="AE344" s="38" t="str">
        <f>IF($B344="","",IF(DATOS!$B$12="Trimestre","",IF(Z344="","",Z344)))</f>
        <v/>
      </c>
      <c r="AF344" s="150" t="str">
        <f ca="1">IF(B344="","",IF(DATOS!$W$14-TODAY()&gt;0,"",IF(ISERROR(ROUND(AVERAGE(AB344:AE344),0)),"",ROUND(AVERAGE(AB344:AE344),0))))</f>
        <v/>
      </c>
      <c r="AG344" s="31" t="str">
        <f t="shared" ca="1" si="71"/>
        <v/>
      </c>
      <c r="AH344" s="24"/>
      <c r="AI344" s="24"/>
      <c r="AJ344" s="24"/>
      <c r="AK344" s="24"/>
      <c r="AL344" s="24"/>
      <c r="AM344" s="32"/>
      <c r="AN344" s="33"/>
      <c r="AO344" s="33"/>
    </row>
    <row r="345" spans="1:41" x14ac:dyDescent="0.25">
      <c r="A345" s="34">
        <v>4</v>
      </c>
      <c r="B345" s="60" t="str">
        <f>IF(DATOS!$B$20="","",DATOS!$B$20)</f>
        <v>BENAVENTE DIAZ, Hipollytte Brandon</v>
      </c>
      <c r="D345" s="35"/>
      <c r="E345" s="36"/>
      <c r="F345" s="36"/>
      <c r="G345" s="36"/>
      <c r="H345" s="150" t="str">
        <f t="shared" si="60"/>
        <v/>
      </c>
      <c r="I345" s="28" t="str">
        <f t="shared" si="61"/>
        <v/>
      </c>
      <c r="J345" s="35"/>
      <c r="K345" s="36"/>
      <c r="L345" s="36"/>
      <c r="M345" s="36"/>
      <c r="N345" s="150" t="str">
        <f t="shared" si="62"/>
        <v/>
      </c>
      <c r="O345" s="28" t="str">
        <f t="shared" si="63"/>
        <v/>
      </c>
      <c r="P345" s="35"/>
      <c r="Q345" s="36"/>
      <c r="R345" s="36"/>
      <c r="S345" s="36"/>
      <c r="T345" s="150" t="str">
        <f t="shared" si="64"/>
        <v/>
      </c>
      <c r="U345" s="28" t="str">
        <f t="shared" si="65"/>
        <v/>
      </c>
      <c r="V345" s="35"/>
      <c r="W345" s="36"/>
      <c r="X345" s="36"/>
      <c r="Y345" s="36"/>
      <c r="Z345" s="150" t="str">
        <f t="shared" si="66"/>
        <v/>
      </c>
      <c r="AA345" s="28" t="str">
        <f t="shared" si="67"/>
        <v/>
      </c>
      <c r="AB345" s="37" t="str">
        <f t="shared" si="68"/>
        <v/>
      </c>
      <c r="AC345" s="38" t="str">
        <f t="shared" si="69"/>
        <v/>
      </c>
      <c r="AD345" s="38" t="str">
        <f t="shared" si="70"/>
        <v/>
      </c>
      <c r="AE345" s="38" t="str">
        <f>IF($B345="","",IF(DATOS!$B$12="Trimestre","",IF(Z345="","",Z345)))</f>
        <v/>
      </c>
      <c r="AF345" s="150" t="str">
        <f ca="1">IF(B345="","",IF(DATOS!$W$14-TODAY()&gt;0,"",IF(ISERROR(ROUND(AVERAGE(AB345:AE345),0)),"",ROUND(AVERAGE(AB345:AE345),0))))</f>
        <v/>
      </c>
      <c r="AG345" s="31" t="str">
        <f t="shared" ca="1" si="71"/>
        <v/>
      </c>
      <c r="AH345" s="24"/>
      <c r="AI345" s="24"/>
      <c r="AJ345" s="24"/>
      <c r="AK345" s="24"/>
      <c r="AL345" s="24"/>
      <c r="AM345" s="32"/>
      <c r="AN345" s="33"/>
      <c r="AO345" s="33"/>
    </row>
    <row r="346" spans="1:41" x14ac:dyDescent="0.25">
      <c r="A346" s="34">
        <v>5</v>
      </c>
      <c r="B346" s="60" t="str">
        <f>IF(DATOS!$B$21="","",DATOS!$B$21)</f>
        <v>BORDA ROMERO, Milagros</v>
      </c>
      <c r="D346" s="35"/>
      <c r="E346" s="36"/>
      <c r="F346" s="36"/>
      <c r="G346" s="36"/>
      <c r="H346" s="150" t="str">
        <f t="shared" si="60"/>
        <v/>
      </c>
      <c r="I346" s="28" t="str">
        <f t="shared" si="61"/>
        <v/>
      </c>
      <c r="J346" s="35"/>
      <c r="K346" s="36"/>
      <c r="L346" s="36"/>
      <c r="M346" s="36"/>
      <c r="N346" s="150" t="str">
        <f t="shared" si="62"/>
        <v/>
      </c>
      <c r="O346" s="28" t="str">
        <f t="shared" si="63"/>
        <v/>
      </c>
      <c r="P346" s="35"/>
      <c r="Q346" s="36"/>
      <c r="R346" s="36"/>
      <c r="S346" s="36"/>
      <c r="T346" s="150" t="str">
        <f t="shared" si="64"/>
        <v/>
      </c>
      <c r="U346" s="28" t="str">
        <f t="shared" si="65"/>
        <v/>
      </c>
      <c r="V346" s="35"/>
      <c r="W346" s="36"/>
      <c r="X346" s="36"/>
      <c r="Y346" s="36"/>
      <c r="Z346" s="150" t="str">
        <f t="shared" si="66"/>
        <v/>
      </c>
      <c r="AA346" s="28" t="str">
        <f t="shared" si="67"/>
        <v/>
      </c>
      <c r="AB346" s="37" t="str">
        <f t="shared" si="68"/>
        <v/>
      </c>
      <c r="AC346" s="38" t="str">
        <f t="shared" si="69"/>
        <v/>
      </c>
      <c r="AD346" s="38" t="str">
        <f t="shared" si="70"/>
        <v/>
      </c>
      <c r="AE346" s="38" t="str">
        <f>IF($B346="","",IF(DATOS!$B$12="Trimestre","",IF(Z346="","",Z346)))</f>
        <v/>
      </c>
      <c r="AF346" s="150" t="str">
        <f ca="1">IF(B346="","",IF(DATOS!$W$14-TODAY()&gt;0,"",IF(ISERROR(ROUND(AVERAGE(AB346:AE346),0)),"",ROUND(AVERAGE(AB346:AE346),0))))</f>
        <v/>
      </c>
      <c r="AG346" s="31" t="str">
        <f t="shared" ca="1" si="71"/>
        <v/>
      </c>
      <c r="AH346" s="24"/>
      <c r="AI346" s="24"/>
      <c r="AJ346" s="24"/>
      <c r="AK346" s="24"/>
      <c r="AL346" s="24"/>
      <c r="AM346" s="32"/>
      <c r="AN346" s="33"/>
      <c r="AO346" s="33"/>
    </row>
    <row r="347" spans="1:41" x14ac:dyDescent="0.25">
      <c r="A347" s="34">
        <v>6</v>
      </c>
      <c r="B347" s="60" t="str">
        <f>IF(DATOS!$B$22="","",DATOS!$B$22)</f>
        <v>CAÑARI CCORIMANYA, Yanell Ariana</v>
      </c>
      <c r="D347" s="35"/>
      <c r="E347" s="36"/>
      <c r="F347" s="36"/>
      <c r="G347" s="36"/>
      <c r="H347" s="150" t="str">
        <f t="shared" si="60"/>
        <v/>
      </c>
      <c r="I347" s="28" t="str">
        <f t="shared" si="61"/>
        <v/>
      </c>
      <c r="J347" s="35"/>
      <c r="K347" s="36"/>
      <c r="L347" s="36"/>
      <c r="M347" s="36"/>
      <c r="N347" s="150" t="str">
        <f t="shared" si="62"/>
        <v/>
      </c>
      <c r="O347" s="28" t="str">
        <f t="shared" si="63"/>
        <v/>
      </c>
      <c r="P347" s="35"/>
      <c r="Q347" s="36"/>
      <c r="R347" s="36"/>
      <c r="S347" s="36"/>
      <c r="T347" s="150" t="str">
        <f t="shared" si="64"/>
        <v/>
      </c>
      <c r="U347" s="28" t="str">
        <f t="shared" si="65"/>
        <v/>
      </c>
      <c r="V347" s="35"/>
      <c r="W347" s="36"/>
      <c r="X347" s="36"/>
      <c r="Y347" s="36"/>
      <c r="Z347" s="150" t="str">
        <f t="shared" si="66"/>
        <v/>
      </c>
      <c r="AA347" s="28" t="str">
        <f t="shared" si="67"/>
        <v/>
      </c>
      <c r="AB347" s="37" t="str">
        <f t="shared" si="68"/>
        <v/>
      </c>
      <c r="AC347" s="38" t="str">
        <f t="shared" si="69"/>
        <v/>
      </c>
      <c r="AD347" s="38" t="str">
        <f t="shared" si="70"/>
        <v/>
      </c>
      <c r="AE347" s="38" t="str">
        <f>IF($B347="","",IF(DATOS!$B$12="Trimestre","",IF(Z347="","",Z347)))</f>
        <v/>
      </c>
      <c r="AF347" s="150" t="str">
        <f ca="1">IF(B347="","",IF(DATOS!$W$14-TODAY()&gt;0,"",IF(ISERROR(ROUND(AVERAGE(AB347:AE347),0)),"",ROUND(AVERAGE(AB347:AE347),0))))</f>
        <v/>
      </c>
      <c r="AG347" s="31" t="str">
        <f t="shared" ca="1" si="71"/>
        <v/>
      </c>
    </row>
    <row r="348" spans="1:41" x14ac:dyDescent="0.25">
      <c r="A348" s="34">
        <v>7</v>
      </c>
      <c r="B348" s="60" t="str">
        <f>IF(DATOS!$B$23="","",DATOS!$B$23)</f>
        <v>CAÑARI HUAMAN, Illari Tuire</v>
      </c>
      <c r="D348" s="35"/>
      <c r="E348" s="36"/>
      <c r="F348" s="36"/>
      <c r="G348" s="36"/>
      <c r="H348" s="150" t="str">
        <f t="shared" si="60"/>
        <v/>
      </c>
      <c r="I348" s="28" t="str">
        <f t="shared" si="61"/>
        <v/>
      </c>
      <c r="J348" s="35"/>
      <c r="K348" s="36"/>
      <c r="L348" s="36"/>
      <c r="M348" s="36"/>
      <c r="N348" s="150" t="str">
        <f t="shared" si="62"/>
        <v/>
      </c>
      <c r="O348" s="28" t="str">
        <f t="shared" si="63"/>
        <v/>
      </c>
      <c r="P348" s="35"/>
      <c r="Q348" s="36"/>
      <c r="R348" s="36"/>
      <c r="S348" s="36"/>
      <c r="T348" s="150" t="str">
        <f t="shared" si="64"/>
        <v/>
      </c>
      <c r="U348" s="28" t="str">
        <f t="shared" si="65"/>
        <v/>
      </c>
      <c r="V348" s="35"/>
      <c r="W348" s="36"/>
      <c r="X348" s="36"/>
      <c r="Y348" s="36"/>
      <c r="Z348" s="150" t="str">
        <f t="shared" si="66"/>
        <v/>
      </c>
      <c r="AA348" s="28" t="str">
        <f t="shared" si="67"/>
        <v/>
      </c>
      <c r="AB348" s="37" t="str">
        <f t="shared" si="68"/>
        <v/>
      </c>
      <c r="AC348" s="38" t="str">
        <f t="shared" si="69"/>
        <v/>
      </c>
      <c r="AD348" s="38" t="str">
        <f t="shared" si="70"/>
        <v/>
      </c>
      <c r="AE348" s="38" t="str">
        <f>IF($B348="","",IF(DATOS!$B$12="Trimestre","",IF(Z348="","",Z348)))</f>
        <v/>
      </c>
      <c r="AF348" s="150" t="str">
        <f ca="1">IF(B348="","",IF(DATOS!$W$14-TODAY()&gt;0,"",IF(ISERROR(ROUND(AVERAGE(AB348:AE348),0)),"",ROUND(AVERAGE(AB348:AE348),0))))</f>
        <v/>
      </c>
      <c r="AG348" s="31" t="str">
        <f t="shared" ca="1" si="71"/>
        <v/>
      </c>
      <c r="AH348" s="20"/>
    </row>
    <row r="349" spans="1:41" x14ac:dyDescent="0.25">
      <c r="A349" s="34">
        <v>8</v>
      </c>
      <c r="B349" s="60" t="str">
        <f>IF(DATOS!$B$24="","",DATOS!$B$24)</f>
        <v>CARRASCO GUTIERREZ, Lukas Adriano</v>
      </c>
      <c r="D349" s="35"/>
      <c r="E349" s="36"/>
      <c r="F349" s="36"/>
      <c r="G349" s="36"/>
      <c r="H349" s="150" t="str">
        <f t="shared" si="60"/>
        <v/>
      </c>
      <c r="I349" s="28" t="str">
        <f t="shared" si="61"/>
        <v/>
      </c>
      <c r="J349" s="35"/>
      <c r="K349" s="36"/>
      <c r="L349" s="36"/>
      <c r="M349" s="36"/>
      <c r="N349" s="150" t="str">
        <f t="shared" si="62"/>
        <v/>
      </c>
      <c r="O349" s="28" t="str">
        <f t="shared" si="63"/>
        <v/>
      </c>
      <c r="P349" s="35"/>
      <c r="Q349" s="36"/>
      <c r="R349" s="36"/>
      <c r="S349" s="36"/>
      <c r="T349" s="150" t="str">
        <f t="shared" si="64"/>
        <v/>
      </c>
      <c r="U349" s="28" t="str">
        <f t="shared" si="65"/>
        <v/>
      </c>
      <c r="V349" s="35"/>
      <c r="W349" s="36"/>
      <c r="X349" s="36"/>
      <c r="Y349" s="36"/>
      <c r="Z349" s="150" t="str">
        <f t="shared" si="66"/>
        <v/>
      </c>
      <c r="AA349" s="28" t="str">
        <f t="shared" si="67"/>
        <v/>
      </c>
      <c r="AB349" s="37" t="str">
        <f t="shared" si="68"/>
        <v/>
      </c>
      <c r="AC349" s="38" t="str">
        <f t="shared" si="69"/>
        <v/>
      </c>
      <c r="AD349" s="38" t="str">
        <f t="shared" si="70"/>
        <v/>
      </c>
      <c r="AE349" s="38" t="str">
        <f>IF($B349="","",IF(DATOS!$B$12="Trimestre","",IF(Z349="","",Z349)))</f>
        <v/>
      </c>
      <c r="AF349" s="150" t="str">
        <f ca="1">IF(B349="","",IF(DATOS!$W$14-TODAY()&gt;0,"",IF(ISERROR(ROUND(AVERAGE(AB349:AE349),0)),"",ROUND(AVERAGE(AB349:AE349),0))))</f>
        <v/>
      </c>
      <c r="AG349" s="31" t="str">
        <f t="shared" ca="1" si="71"/>
        <v/>
      </c>
      <c r="AK349" s="23"/>
      <c r="AL349" s="24"/>
      <c r="AM349" s="24"/>
    </row>
    <row r="350" spans="1:41" x14ac:dyDescent="0.25">
      <c r="A350" s="34">
        <v>9</v>
      </c>
      <c r="B350" s="60" t="str">
        <f>IF(DATOS!$B$25="","",DATOS!$B$25)</f>
        <v>CCORISAPRA LOPEZ, Gabriel</v>
      </c>
      <c r="D350" s="35"/>
      <c r="E350" s="36"/>
      <c r="F350" s="36"/>
      <c r="G350" s="36"/>
      <c r="H350" s="150" t="str">
        <f t="shared" si="60"/>
        <v/>
      </c>
      <c r="I350" s="28" t="str">
        <f t="shared" si="61"/>
        <v/>
      </c>
      <c r="J350" s="35"/>
      <c r="K350" s="36"/>
      <c r="L350" s="36"/>
      <c r="M350" s="36"/>
      <c r="N350" s="150" t="str">
        <f t="shared" si="62"/>
        <v/>
      </c>
      <c r="O350" s="28" t="str">
        <f t="shared" si="63"/>
        <v/>
      </c>
      <c r="P350" s="35"/>
      <c r="Q350" s="36"/>
      <c r="R350" s="36"/>
      <c r="S350" s="36"/>
      <c r="T350" s="150" t="str">
        <f t="shared" si="64"/>
        <v/>
      </c>
      <c r="U350" s="28" t="str">
        <f t="shared" si="65"/>
        <v/>
      </c>
      <c r="V350" s="35"/>
      <c r="W350" s="36"/>
      <c r="X350" s="36"/>
      <c r="Y350" s="36"/>
      <c r="Z350" s="150" t="str">
        <f t="shared" si="66"/>
        <v/>
      </c>
      <c r="AA350" s="28" t="str">
        <f t="shared" si="67"/>
        <v/>
      </c>
      <c r="AB350" s="37" t="str">
        <f t="shared" si="68"/>
        <v/>
      </c>
      <c r="AC350" s="38" t="str">
        <f t="shared" si="69"/>
        <v/>
      </c>
      <c r="AD350" s="38" t="str">
        <f t="shared" si="70"/>
        <v/>
      </c>
      <c r="AE350" s="38" t="str">
        <f>IF($B350="","",IF(DATOS!$B$12="Trimestre","",IF(Z350="","",Z350)))</f>
        <v/>
      </c>
      <c r="AF350" s="150" t="str">
        <f ca="1">IF(B350="","",IF(DATOS!$W$14-TODAY()&gt;0,"",IF(ISERROR(ROUND(AVERAGE(AB350:AE350),0)),"",ROUND(AVERAGE(AB350:AE350),0))))</f>
        <v/>
      </c>
      <c r="AG350" s="31" t="str">
        <f t="shared" ca="1" si="71"/>
        <v/>
      </c>
      <c r="AH350" s="39"/>
      <c r="AI350" s="39"/>
      <c r="AJ350" s="39"/>
      <c r="AK350" s="32"/>
      <c r="AL350" s="33"/>
      <c r="AM350" s="33"/>
    </row>
    <row r="351" spans="1:41" x14ac:dyDescent="0.25">
      <c r="A351" s="34">
        <v>10</v>
      </c>
      <c r="B351" s="60" t="str">
        <f>IF(DATOS!$B$26="","",DATOS!$B$26)</f>
        <v>CHAMPI LIZARME, Eimi</v>
      </c>
      <c r="D351" s="35"/>
      <c r="E351" s="36"/>
      <c r="F351" s="36"/>
      <c r="G351" s="36"/>
      <c r="H351" s="150" t="str">
        <f t="shared" si="60"/>
        <v/>
      </c>
      <c r="I351" s="28" t="str">
        <f t="shared" si="61"/>
        <v/>
      </c>
      <c r="J351" s="35"/>
      <c r="K351" s="36"/>
      <c r="L351" s="36"/>
      <c r="M351" s="36"/>
      <c r="N351" s="150" t="str">
        <f t="shared" si="62"/>
        <v/>
      </c>
      <c r="O351" s="28" t="str">
        <f t="shared" si="63"/>
        <v/>
      </c>
      <c r="P351" s="35"/>
      <c r="Q351" s="36"/>
      <c r="R351" s="36"/>
      <c r="S351" s="36"/>
      <c r="T351" s="150" t="str">
        <f t="shared" si="64"/>
        <v/>
      </c>
      <c r="U351" s="28" t="str">
        <f t="shared" si="65"/>
        <v/>
      </c>
      <c r="V351" s="35"/>
      <c r="W351" s="36"/>
      <c r="X351" s="36"/>
      <c r="Y351" s="36"/>
      <c r="Z351" s="150" t="str">
        <f t="shared" si="66"/>
        <v/>
      </c>
      <c r="AA351" s="28" t="str">
        <f t="shared" si="67"/>
        <v/>
      </c>
      <c r="AB351" s="37" t="str">
        <f t="shared" si="68"/>
        <v/>
      </c>
      <c r="AC351" s="38" t="str">
        <f t="shared" si="69"/>
        <v/>
      </c>
      <c r="AD351" s="38" t="str">
        <f t="shared" si="70"/>
        <v/>
      </c>
      <c r="AE351" s="38" t="str">
        <f>IF($B351="","",IF(DATOS!$B$12="Trimestre","",IF(Z351="","",Z351)))</f>
        <v/>
      </c>
      <c r="AF351" s="150" t="str">
        <f ca="1">IF(B351="","",IF(DATOS!$W$14-TODAY()&gt;0,"",IF(ISERROR(ROUND(AVERAGE(AB351:AE351),0)),"",ROUND(AVERAGE(AB351:AE351),0))))</f>
        <v/>
      </c>
      <c r="AG351" s="31" t="str">
        <f t="shared" ca="1" si="71"/>
        <v/>
      </c>
      <c r="AH351" s="39"/>
      <c r="AI351" s="39"/>
      <c r="AJ351" s="39"/>
      <c r="AK351" s="32"/>
      <c r="AL351" s="33"/>
      <c r="AM351" s="33"/>
    </row>
    <row r="352" spans="1:41" x14ac:dyDescent="0.25">
      <c r="A352" s="34">
        <v>11</v>
      </c>
      <c r="B352" s="60" t="str">
        <f>IF(DATOS!$B$27="","",DATOS!$B$27)</f>
        <v>DEL POZO VILLANO, Victor Benito</v>
      </c>
      <c r="D352" s="35"/>
      <c r="E352" s="36"/>
      <c r="F352" s="36"/>
      <c r="G352" s="36"/>
      <c r="H352" s="150" t="str">
        <f t="shared" si="60"/>
        <v/>
      </c>
      <c r="I352" s="28" t="str">
        <f t="shared" si="61"/>
        <v/>
      </c>
      <c r="J352" s="35"/>
      <c r="K352" s="36"/>
      <c r="L352" s="36"/>
      <c r="M352" s="36"/>
      <c r="N352" s="150" t="str">
        <f t="shared" si="62"/>
        <v/>
      </c>
      <c r="O352" s="28" t="str">
        <f t="shared" si="63"/>
        <v/>
      </c>
      <c r="P352" s="35"/>
      <c r="Q352" s="36"/>
      <c r="R352" s="36"/>
      <c r="S352" s="36"/>
      <c r="T352" s="150" t="str">
        <f t="shared" si="64"/>
        <v/>
      </c>
      <c r="U352" s="28" t="str">
        <f t="shared" si="65"/>
        <v/>
      </c>
      <c r="V352" s="35"/>
      <c r="W352" s="36"/>
      <c r="X352" s="36"/>
      <c r="Y352" s="36"/>
      <c r="Z352" s="150" t="str">
        <f t="shared" si="66"/>
        <v/>
      </c>
      <c r="AA352" s="28" t="str">
        <f t="shared" si="67"/>
        <v/>
      </c>
      <c r="AB352" s="37" t="str">
        <f t="shared" si="68"/>
        <v/>
      </c>
      <c r="AC352" s="38" t="str">
        <f t="shared" si="69"/>
        <v/>
      </c>
      <c r="AD352" s="38" t="str">
        <f t="shared" si="70"/>
        <v/>
      </c>
      <c r="AE352" s="38" t="str">
        <f>IF($B352="","",IF(DATOS!$B$12="Trimestre","",IF(Z352="","",Z352)))</f>
        <v/>
      </c>
      <c r="AF352" s="150" t="str">
        <f ca="1">IF(B352="","",IF(DATOS!$W$14-TODAY()&gt;0,"",IF(ISERROR(ROUND(AVERAGE(AB352:AE352),0)),"",ROUND(AVERAGE(AB352:AE352),0))))</f>
        <v/>
      </c>
      <c r="AG352" s="31" t="str">
        <f t="shared" ca="1" si="71"/>
        <v/>
      </c>
      <c r="AH352" s="39"/>
      <c r="AI352" s="39"/>
      <c r="AJ352" s="39"/>
      <c r="AK352" s="32"/>
      <c r="AL352" s="33"/>
      <c r="AM352" s="33"/>
    </row>
    <row r="353" spans="1:39" x14ac:dyDescent="0.25">
      <c r="A353" s="34">
        <v>12</v>
      </c>
      <c r="B353" s="60" t="str">
        <f>IF(DATOS!$B$28="","",DATOS!$B$28)</f>
        <v>DIAZ RIVAS, Andrea Paola</v>
      </c>
      <c r="D353" s="35"/>
      <c r="E353" s="36"/>
      <c r="F353" s="36"/>
      <c r="G353" s="36"/>
      <c r="H353" s="150" t="str">
        <f t="shared" si="60"/>
        <v/>
      </c>
      <c r="I353" s="28" t="str">
        <f t="shared" si="61"/>
        <v/>
      </c>
      <c r="J353" s="35"/>
      <c r="K353" s="36"/>
      <c r="L353" s="36"/>
      <c r="M353" s="36"/>
      <c r="N353" s="150" t="str">
        <f t="shared" si="62"/>
        <v/>
      </c>
      <c r="O353" s="28" t="str">
        <f t="shared" si="63"/>
        <v/>
      </c>
      <c r="P353" s="35"/>
      <c r="Q353" s="36"/>
      <c r="R353" s="36"/>
      <c r="S353" s="36"/>
      <c r="T353" s="150" t="str">
        <f t="shared" si="64"/>
        <v/>
      </c>
      <c r="U353" s="28" t="str">
        <f t="shared" si="65"/>
        <v/>
      </c>
      <c r="V353" s="35"/>
      <c r="W353" s="36"/>
      <c r="X353" s="36"/>
      <c r="Y353" s="36"/>
      <c r="Z353" s="150" t="str">
        <f t="shared" si="66"/>
        <v/>
      </c>
      <c r="AA353" s="28" t="str">
        <f t="shared" si="67"/>
        <v/>
      </c>
      <c r="AB353" s="37" t="str">
        <f t="shared" si="68"/>
        <v/>
      </c>
      <c r="AC353" s="38" t="str">
        <f t="shared" si="69"/>
        <v/>
      </c>
      <c r="AD353" s="38" t="str">
        <f t="shared" si="70"/>
        <v/>
      </c>
      <c r="AE353" s="38" t="str">
        <f>IF($B353="","",IF(DATOS!$B$12="Trimestre","",IF(Z353="","",Z353)))</f>
        <v/>
      </c>
      <c r="AF353" s="150" t="str">
        <f ca="1">IF(B353="","",IF(DATOS!$W$14-TODAY()&gt;0,"",IF(ISERROR(ROUND(AVERAGE(AB353:AE353),0)),"",ROUND(AVERAGE(AB353:AE353),0))))</f>
        <v/>
      </c>
      <c r="AG353" s="31" t="str">
        <f t="shared" ca="1" si="71"/>
        <v/>
      </c>
      <c r="AH353" s="39"/>
      <c r="AI353" s="39"/>
      <c r="AJ353" s="39"/>
      <c r="AK353" s="32"/>
      <c r="AL353" s="33"/>
      <c r="AM353" s="33"/>
    </row>
    <row r="354" spans="1:39" x14ac:dyDescent="0.25">
      <c r="A354" s="34">
        <v>13</v>
      </c>
      <c r="B354" s="60" t="str">
        <f>IF(DATOS!$B$29="","",DATOS!$B$29)</f>
        <v>ESPINOZA FRANCO, Flor Thalia</v>
      </c>
      <c r="D354" s="35"/>
      <c r="E354" s="36"/>
      <c r="F354" s="36"/>
      <c r="G354" s="36"/>
      <c r="H354" s="150" t="str">
        <f t="shared" si="60"/>
        <v/>
      </c>
      <c r="I354" s="28" t="str">
        <f t="shared" si="61"/>
        <v/>
      </c>
      <c r="J354" s="35"/>
      <c r="K354" s="36"/>
      <c r="L354" s="36"/>
      <c r="M354" s="36"/>
      <c r="N354" s="150" t="str">
        <f t="shared" si="62"/>
        <v/>
      </c>
      <c r="O354" s="28" t="str">
        <f t="shared" si="63"/>
        <v/>
      </c>
      <c r="P354" s="35"/>
      <c r="Q354" s="36"/>
      <c r="R354" s="36"/>
      <c r="S354" s="36"/>
      <c r="T354" s="150" t="str">
        <f t="shared" si="64"/>
        <v/>
      </c>
      <c r="U354" s="28" t="str">
        <f t="shared" si="65"/>
        <v/>
      </c>
      <c r="V354" s="35"/>
      <c r="W354" s="36"/>
      <c r="X354" s="36"/>
      <c r="Y354" s="36"/>
      <c r="Z354" s="150" t="str">
        <f t="shared" si="66"/>
        <v/>
      </c>
      <c r="AA354" s="28" t="str">
        <f t="shared" si="67"/>
        <v/>
      </c>
      <c r="AB354" s="37" t="str">
        <f t="shared" si="68"/>
        <v/>
      </c>
      <c r="AC354" s="38" t="str">
        <f t="shared" si="69"/>
        <v/>
      </c>
      <c r="AD354" s="38" t="str">
        <f t="shared" si="70"/>
        <v/>
      </c>
      <c r="AE354" s="38" t="str">
        <f>IF($B354="","",IF(DATOS!$B$12="Trimestre","",IF(Z354="","",Z354)))</f>
        <v/>
      </c>
      <c r="AF354" s="150" t="str">
        <f ca="1">IF(B354="","",IF(DATOS!$W$14-TODAY()&gt;0,"",IF(ISERROR(ROUND(AVERAGE(AB354:AE354),0)),"",ROUND(AVERAGE(AB354:AE354),0))))</f>
        <v/>
      </c>
      <c r="AG354" s="31" t="str">
        <f t="shared" ca="1" si="71"/>
        <v/>
      </c>
    </row>
    <row r="355" spans="1:39" x14ac:dyDescent="0.25">
      <c r="A355" s="34">
        <v>14</v>
      </c>
      <c r="B355" s="60" t="str">
        <f>IF(DATOS!$B$30="","",DATOS!$B$30)</f>
        <v>FRANCO MITMA, Mayte Araceli</v>
      </c>
      <c r="D355" s="35"/>
      <c r="E355" s="36"/>
      <c r="F355" s="36"/>
      <c r="G355" s="36"/>
      <c r="H355" s="150" t="str">
        <f t="shared" si="60"/>
        <v/>
      </c>
      <c r="I355" s="28" t="str">
        <f t="shared" si="61"/>
        <v/>
      </c>
      <c r="J355" s="35"/>
      <c r="K355" s="36"/>
      <c r="L355" s="36"/>
      <c r="M355" s="36"/>
      <c r="N355" s="150" t="str">
        <f t="shared" si="62"/>
        <v/>
      </c>
      <c r="O355" s="28" t="str">
        <f t="shared" si="63"/>
        <v/>
      </c>
      <c r="P355" s="35"/>
      <c r="Q355" s="36"/>
      <c r="R355" s="36"/>
      <c r="S355" s="36"/>
      <c r="T355" s="150" t="str">
        <f t="shared" si="64"/>
        <v/>
      </c>
      <c r="U355" s="28" t="str">
        <f t="shared" si="65"/>
        <v/>
      </c>
      <c r="V355" s="35"/>
      <c r="W355" s="36"/>
      <c r="X355" s="36"/>
      <c r="Y355" s="36"/>
      <c r="Z355" s="150" t="str">
        <f t="shared" si="66"/>
        <v/>
      </c>
      <c r="AA355" s="28" t="str">
        <f t="shared" si="67"/>
        <v/>
      </c>
      <c r="AB355" s="37" t="str">
        <f t="shared" si="68"/>
        <v/>
      </c>
      <c r="AC355" s="38" t="str">
        <f t="shared" si="69"/>
        <v/>
      </c>
      <c r="AD355" s="38" t="str">
        <f t="shared" si="70"/>
        <v/>
      </c>
      <c r="AE355" s="38" t="str">
        <f>IF($B355="","",IF(DATOS!$B$12="Trimestre","",IF(Z355="","",Z355)))</f>
        <v/>
      </c>
      <c r="AF355" s="150" t="str">
        <f ca="1">IF(B355="","",IF(DATOS!$W$14-TODAY()&gt;0,"",IF(ISERROR(ROUND(AVERAGE(AB355:AE355),0)),"",ROUND(AVERAGE(AB355:AE355),0))))</f>
        <v/>
      </c>
      <c r="AG355" s="31" t="str">
        <f t="shared" ca="1" si="71"/>
        <v/>
      </c>
    </row>
    <row r="356" spans="1:39" x14ac:dyDescent="0.25">
      <c r="A356" s="34">
        <v>15</v>
      </c>
      <c r="B356" s="60" t="str">
        <f>IF(DATOS!$B$31="","",DATOS!$B$31)</f>
        <v>GALINDO SANCHEZ, Jose Luis</v>
      </c>
      <c r="D356" s="35"/>
      <c r="E356" s="36"/>
      <c r="F356" s="36"/>
      <c r="G356" s="36"/>
      <c r="H356" s="150" t="str">
        <f t="shared" si="60"/>
        <v/>
      </c>
      <c r="I356" s="28" t="str">
        <f t="shared" si="61"/>
        <v/>
      </c>
      <c r="J356" s="35"/>
      <c r="K356" s="36"/>
      <c r="L356" s="36"/>
      <c r="M356" s="36"/>
      <c r="N356" s="150" t="str">
        <f t="shared" si="62"/>
        <v/>
      </c>
      <c r="O356" s="28" t="str">
        <f t="shared" si="63"/>
        <v/>
      </c>
      <c r="P356" s="35"/>
      <c r="Q356" s="36"/>
      <c r="R356" s="36"/>
      <c r="S356" s="36"/>
      <c r="T356" s="150" t="str">
        <f t="shared" si="64"/>
        <v/>
      </c>
      <c r="U356" s="28" t="str">
        <f t="shared" si="65"/>
        <v/>
      </c>
      <c r="V356" s="35"/>
      <c r="W356" s="36"/>
      <c r="X356" s="36"/>
      <c r="Y356" s="36"/>
      <c r="Z356" s="150" t="str">
        <f t="shared" si="66"/>
        <v/>
      </c>
      <c r="AA356" s="28" t="str">
        <f t="shared" si="67"/>
        <v/>
      </c>
      <c r="AB356" s="37" t="str">
        <f t="shared" si="68"/>
        <v/>
      </c>
      <c r="AC356" s="38" t="str">
        <f t="shared" si="69"/>
        <v/>
      </c>
      <c r="AD356" s="38" t="str">
        <f t="shared" si="70"/>
        <v/>
      </c>
      <c r="AE356" s="38" t="str">
        <f>IF($B356="","",IF(DATOS!$B$12="Trimestre","",IF(Z356="","",Z356)))</f>
        <v/>
      </c>
      <c r="AF356" s="150" t="str">
        <f ca="1">IF(B356="","",IF(DATOS!$W$14-TODAY()&gt;0,"",IF(ISERROR(ROUND(AVERAGE(AB356:AE356),0)),"",ROUND(AVERAGE(AB356:AE356),0))))</f>
        <v/>
      </c>
      <c r="AG356" s="31" t="str">
        <f t="shared" ca="1" si="71"/>
        <v/>
      </c>
    </row>
    <row r="357" spans="1:39" x14ac:dyDescent="0.25">
      <c r="A357" s="34">
        <v>16</v>
      </c>
      <c r="B357" s="60" t="str">
        <f>IF(DATOS!$B$32="","",DATOS!$B$32)</f>
        <v>GODOY ORTEGA, Isaac Alain</v>
      </c>
      <c r="D357" s="35"/>
      <c r="E357" s="36"/>
      <c r="F357" s="36"/>
      <c r="G357" s="36"/>
      <c r="H357" s="150" t="str">
        <f t="shared" si="60"/>
        <v/>
      </c>
      <c r="I357" s="28" t="str">
        <f t="shared" si="61"/>
        <v/>
      </c>
      <c r="J357" s="35"/>
      <c r="K357" s="36"/>
      <c r="L357" s="36"/>
      <c r="M357" s="36"/>
      <c r="N357" s="150" t="str">
        <f t="shared" si="62"/>
        <v/>
      </c>
      <c r="O357" s="28" t="str">
        <f t="shared" si="63"/>
        <v/>
      </c>
      <c r="P357" s="35"/>
      <c r="Q357" s="36"/>
      <c r="R357" s="36"/>
      <c r="S357" s="36"/>
      <c r="T357" s="150" t="str">
        <f t="shared" si="64"/>
        <v/>
      </c>
      <c r="U357" s="28" t="str">
        <f t="shared" si="65"/>
        <v/>
      </c>
      <c r="V357" s="35"/>
      <c r="W357" s="36"/>
      <c r="X357" s="36"/>
      <c r="Y357" s="36"/>
      <c r="Z357" s="150" t="str">
        <f t="shared" si="66"/>
        <v/>
      </c>
      <c r="AA357" s="28" t="str">
        <f t="shared" si="67"/>
        <v/>
      </c>
      <c r="AB357" s="37" t="str">
        <f t="shared" si="68"/>
        <v/>
      </c>
      <c r="AC357" s="38" t="str">
        <f t="shared" si="69"/>
        <v/>
      </c>
      <c r="AD357" s="38" t="str">
        <f t="shared" si="70"/>
        <v/>
      </c>
      <c r="AE357" s="38" t="str">
        <f>IF($B357="","",IF(DATOS!$B$12="Trimestre","",IF(Z357="","",Z357)))</f>
        <v/>
      </c>
      <c r="AF357" s="150" t="str">
        <f ca="1">IF(B357="","",IF(DATOS!$W$14-TODAY()&gt;0,"",IF(ISERROR(ROUND(AVERAGE(AB357:AE357),0)),"",ROUND(AVERAGE(AB357:AE357),0))))</f>
        <v/>
      </c>
      <c r="AG357" s="31" t="str">
        <f t="shared" ca="1" si="71"/>
        <v/>
      </c>
    </row>
    <row r="358" spans="1:39" x14ac:dyDescent="0.25">
      <c r="A358" s="34">
        <v>17</v>
      </c>
      <c r="B358" s="60" t="str">
        <f>IF(DATOS!$B$33="","",DATOS!$B$33)</f>
        <v>GONZALES CAMPOS, Adriano Elliam</v>
      </c>
      <c r="D358" s="35"/>
      <c r="E358" s="36"/>
      <c r="F358" s="36"/>
      <c r="G358" s="36"/>
      <c r="H358" s="150" t="str">
        <f t="shared" si="60"/>
        <v/>
      </c>
      <c r="I358" s="28" t="str">
        <f t="shared" si="61"/>
        <v/>
      </c>
      <c r="J358" s="35"/>
      <c r="K358" s="36"/>
      <c r="L358" s="36"/>
      <c r="M358" s="36"/>
      <c r="N358" s="150" t="str">
        <f t="shared" si="62"/>
        <v/>
      </c>
      <c r="O358" s="28" t="str">
        <f t="shared" si="63"/>
        <v/>
      </c>
      <c r="P358" s="35"/>
      <c r="Q358" s="36"/>
      <c r="R358" s="36"/>
      <c r="S358" s="36"/>
      <c r="T358" s="150" t="str">
        <f t="shared" si="64"/>
        <v/>
      </c>
      <c r="U358" s="28" t="str">
        <f t="shared" si="65"/>
        <v/>
      </c>
      <c r="V358" s="35"/>
      <c r="W358" s="36"/>
      <c r="X358" s="36"/>
      <c r="Y358" s="36"/>
      <c r="Z358" s="150" t="str">
        <f t="shared" si="66"/>
        <v/>
      </c>
      <c r="AA358" s="28" t="str">
        <f t="shared" si="67"/>
        <v/>
      </c>
      <c r="AB358" s="37" t="str">
        <f t="shared" si="68"/>
        <v/>
      </c>
      <c r="AC358" s="38" t="str">
        <f t="shared" si="69"/>
        <v/>
      </c>
      <c r="AD358" s="38" t="str">
        <f t="shared" si="70"/>
        <v/>
      </c>
      <c r="AE358" s="38" t="str">
        <f>IF($B358="","",IF(DATOS!$B$12="Trimestre","",IF(Z358="","",Z358)))</f>
        <v/>
      </c>
      <c r="AF358" s="150" t="str">
        <f ca="1">IF(B358="","",IF(DATOS!$W$14-TODAY()&gt;0,"",IF(ISERROR(ROUND(AVERAGE(AB358:AE358),0)),"",ROUND(AVERAGE(AB358:AE358),0))))</f>
        <v/>
      </c>
      <c r="AG358" s="31" t="str">
        <f t="shared" ca="1" si="71"/>
        <v/>
      </c>
    </row>
    <row r="359" spans="1:39" x14ac:dyDescent="0.25">
      <c r="A359" s="34">
        <v>18</v>
      </c>
      <c r="B359" s="60" t="str">
        <f>IF(DATOS!$B$34="","",DATOS!$B$34)</f>
        <v>GUTIERREZ AYVAR, Jorge Alex</v>
      </c>
      <c r="D359" s="35"/>
      <c r="E359" s="36"/>
      <c r="F359" s="36"/>
      <c r="G359" s="36"/>
      <c r="H359" s="150" t="str">
        <f t="shared" si="60"/>
        <v/>
      </c>
      <c r="I359" s="28" t="str">
        <f t="shared" si="61"/>
        <v/>
      </c>
      <c r="J359" s="35"/>
      <c r="K359" s="36"/>
      <c r="L359" s="36"/>
      <c r="M359" s="36"/>
      <c r="N359" s="150" t="str">
        <f t="shared" si="62"/>
        <v/>
      </c>
      <c r="O359" s="28" t="str">
        <f t="shared" si="63"/>
        <v/>
      </c>
      <c r="P359" s="35"/>
      <c r="Q359" s="36"/>
      <c r="R359" s="36"/>
      <c r="S359" s="36"/>
      <c r="T359" s="150" t="str">
        <f t="shared" si="64"/>
        <v/>
      </c>
      <c r="U359" s="28" t="str">
        <f t="shared" si="65"/>
        <v/>
      </c>
      <c r="V359" s="35"/>
      <c r="W359" s="36"/>
      <c r="X359" s="36"/>
      <c r="Y359" s="36"/>
      <c r="Z359" s="150" t="str">
        <f t="shared" si="66"/>
        <v/>
      </c>
      <c r="AA359" s="28" t="str">
        <f t="shared" si="67"/>
        <v/>
      </c>
      <c r="AB359" s="37" t="str">
        <f t="shared" si="68"/>
        <v/>
      </c>
      <c r="AC359" s="38" t="str">
        <f t="shared" si="69"/>
        <v/>
      </c>
      <c r="AD359" s="38" t="str">
        <f t="shared" si="70"/>
        <v/>
      </c>
      <c r="AE359" s="38" t="str">
        <f>IF($B359="","",IF(DATOS!$B$12="Trimestre","",IF(Z359="","",Z359)))</f>
        <v/>
      </c>
      <c r="AF359" s="150" t="str">
        <f ca="1">IF(B359="","",IF(DATOS!$W$14-TODAY()&gt;0,"",IF(ISERROR(ROUND(AVERAGE(AB359:AE359),0)),"",ROUND(AVERAGE(AB359:AE359),0))))</f>
        <v/>
      </c>
      <c r="AG359" s="31" t="str">
        <f t="shared" ca="1" si="71"/>
        <v/>
      </c>
    </row>
    <row r="360" spans="1:39" x14ac:dyDescent="0.25">
      <c r="A360" s="34">
        <v>19</v>
      </c>
      <c r="B360" s="60" t="str">
        <f>IF(DATOS!$B$35="","",DATOS!$B$35)</f>
        <v>LLOCCLLA QUISPE, Jimena Margoth</v>
      </c>
      <c r="D360" s="35"/>
      <c r="E360" s="36"/>
      <c r="F360" s="36"/>
      <c r="G360" s="36"/>
      <c r="H360" s="150" t="str">
        <f t="shared" si="60"/>
        <v/>
      </c>
      <c r="I360" s="28" t="str">
        <f t="shared" si="61"/>
        <v/>
      </c>
      <c r="J360" s="35"/>
      <c r="K360" s="36"/>
      <c r="L360" s="36"/>
      <c r="M360" s="36"/>
      <c r="N360" s="150" t="str">
        <f t="shared" si="62"/>
        <v/>
      </c>
      <c r="O360" s="28" t="str">
        <f t="shared" si="63"/>
        <v/>
      </c>
      <c r="P360" s="35"/>
      <c r="Q360" s="36"/>
      <c r="R360" s="36"/>
      <c r="S360" s="36"/>
      <c r="T360" s="150" t="str">
        <f t="shared" si="64"/>
        <v/>
      </c>
      <c r="U360" s="28" t="str">
        <f t="shared" si="65"/>
        <v/>
      </c>
      <c r="V360" s="35"/>
      <c r="W360" s="36"/>
      <c r="X360" s="36"/>
      <c r="Y360" s="36"/>
      <c r="Z360" s="150" t="str">
        <f t="shared" si="66"/>
        <v/>
      </c>
      <c r="AA360" s="28" t="str">
        <f t="shared" si="67"/>
        <v/>
      </c>
      <c r="AB360" s="37" t="str">
        <f t="shared" si="68"/>
        <v/>
      </c>
      <c r="AC360" s="38" t="str">
        <f t="shared" si="69"/>
        <v/>
      </c>
      <c r="AD360" s="38" t="str">
        <f t="shared" si="70"/>
        <v/>
      </c>
      <c r="AE360" s="38" t="str">
        <f>IF($B360="","",IF(DATOS!$B$12="Trimestre","",IF(Z360="","",Z360)))</f>
        <v/>
      </c>
      <c r="AF360" s="150" t="str">
        <f ca="1">IF(B360="","",IF(DATOS!$W$14-TODAY()&gt;0,"",IF(ISERROR(ROUND(AVERAGE(AB360:AE360),0)),"",ROUND(AVERAGE(AB360:AE360),0))))</f>
        <v/>
      </c>
      <c r="AG360" s="31" t="str">
        <f t="shared" ca="1" si="71"/>
        <v/>
      </c>
    </row>
    <row r="361" spans="1:39" x14ac:dyDescent="0.25">
      <c r="A361" s="34">
        <v>20</v>
      </c>
      <c r="B361" s="60" t="str">
        <f>IF(DATOS!$B$36="","",DATOS!$B$36)</f>
        <v>MEDINA CAMPOS, Sumaizhi Libertad</v>
      </c>
      <c r="D361" s="35"/>
      <c r="E361" s="36"/>
      <c r="F361" s="36"/>
      <c r="G361" s="36"/>
      <c r="H361" s="150" t="str">
        <f t="shared" si="60"/>
        <v/>
      </c>
      <c r="I361" s="28" t="str">
        <f t="shared" si="61"/>
        <v/>
      </c>
      <c r="J361" s="35"/>
      <c r="K361" s="36"/>
      <c r="L361" s="36"/>
      <c r="M361" s="36"/>
      <c r="N361" s="150" t="str">
        <f t="shared" si="62"/>
        <v/>
      </c>
      <c r="O361" s="28" t="str">
        <f t="shared" si="63"/>
        <v/>
      </c>
      <c r="P361" s="35"/>
      <c r="Q361" s="36"/>
      <c r="R361" s="36"/>
      <c r="S361" s="36"/>
      <c r="T361" s="150" t="str">
        <f t="shared" si="64"/>
        <v/>
      </c>
      <c r="U361" s="28" t="str">
        <f t="shared" si="65"/>
        <v/>
      </c>
      <c r="V361" s="35"/>
      <c r="W361" s="36"/>
      <c r="X361" s="36"/>
      <c r="Y361" s="36"/>
      <c r="Z361" s="150" t="str">
        <f t="shared" si="66"/>
        <v/>
      </c>
      <c r="AA361" s="28" t="str">
        <f t="shared" si="67"/>
        <v/>
      </c>
      <c r="AB361" s="37" t="str">
        <f t="shared" si="68"/>
        <v/>
      </c>
      <c r="AC361" s="38" t="str">
        <f t="shared" si="69"/>
        <v/>
      </c>
      <c r="AD361" s="38" t="str">
        <f t="shared" si="70"/>
        <v/>
      </c>
      <c r="AE361" s="38" t="str">
        <f>IF($B361="","",IF(DATOS!$B$12="Trimestre","",IF(Z361="","",Z361)))</f>
        <v/>
      </c>
      <c r="AF361" s="150" t="str">
        <f ca="1">IF(B361="","",IF(DATOS!$W$14-TODAY()&gt;0,"",IF(ISERROR(ROUND(AVERAGE(AB361:AE361),0)),"",ROUND(AVERAGE(AB361:AE361),0))))</f>
        <v/>
      </c>
      <c r="AG361" s="31" t="str">
        <f t="shared" ca="1" si="71"/>
        <v/>
      </c>
    </row>
    <row r="362" spans="1:39" x14ac:dyDescent="0.25">
      <c r="A362" s="34">
        <v>21</v>
      </c>
      <c r="B362" s="60" t="str">
        <f>IF(DATOS!$B$37="","",DATOS!$B$37)</f>
        <v>MITMA AREVALO, Mildred Esli</v>
      </c>
      <c r="D362" s="35"/>
      <c r="E362" s="36"/>
      <c r="F362" s="36"/>
      <c r="G362" s="36"/>
      <c r="H362" s="150" t="str">
        <f t="shared" si="60"/>
        <v/>
      </c>
      <c r="I362" s="28" t="str">
        <f t="shared" si="61"/>
        <v/>
      </c>
      <c r="J362" s="35"/>
      <c r="K362" s="36"/>
      <c r="L362" s="36"/>
      <c r="M362" s="36"/>
      <c r="N362" s="150" t="str">
        <f t="shared" si="62"/>
        <v/>
      </c>
      <c r="O362" s="28" t="str">
        <f t="shared" si="63"/>
        <v/>
      </c>
      <c r="P362" s="35"/>
      <c r="Q362" s="36"/>
      <c r="R362" s="36"/>
      <c r="S362" s="36"/>
      <c r="T362" s="150" t="str">
        <f t="shared" si="64"/>
        <v/>
      </c>
      <c r="U362" s="28" t="str">
        <f t="shared" si="65"/>
        <v/>
      </c>
      <c r="V362" s="35"/>
      <c r="W362" s="36"/>
      <c r="X362" s="36"/>
      <c r="Y362" s="36"/>
      <c r="Z362" s="150" t="str">
        <f t="shared" si="66"/>
        <v/>
      </c>
      <c r="AA362" s="28" t="str">
        <f t="shared" si="67"/>
        <v/>
      </c>
      <c r="AB362" s="37" t="str">
        <f t="shared" si="68"/>
        <v/>
      </c>
      <c r="AC362" s="38" t="str">
        <f t="shared" si="69"/>
        <v/>
      </c>
      <c r="AD362" s="38" t="str">
        <f t="shared" si="70"/>
        <v/>
      </c>
      <c r="AE362" s="38" t="str">
        <f>IF($B362="","",IF(DATOS!$B$12="Trimestre","",IF(Z362="","",Z362)))</f>
        <v/>
      </c>
      <c r="AF362" s="150" t="str">
        <f ca="1">IF(B362="","",IF(DATOS!$W$14-TODAY()&gt;0,"",IF(ISERROR(ROUND(AVERAGE(AB362:AE362),0)),"",ROUND(AVERAGE(AB362:AE362),0))))</f>
        <v/>
      </c>
      <c r="AG362" s="31" t="str">
        <f t="shared" ca="1" si="71"/>
        <v/>
      </c>
    </row>
    <row r="363" spans="1:39" x14ac:dyDescent="0.25">
      <c r="A363" s="34">
        <v>22</v>
      </c>
      <c r="B363" s="60" t="str">
        <f>IF(DATOS!$B$38="","",DATOS!$B$38)</f>
        <v>NOLASCO SANCHEZ, Rogelio</v>
      </c>
      <c r="D363" s="35"/>
      <c r="E363" s="36"/>
      <c r="F363" s="36"/>
      <c r="G363" s="36"/>
      <c r="H363" s="150" t="str">
        <f t="shared" si="60"/>
        <v/>
      </c>
      <c r="I363" s="28" t="str">
        <f t="shared" si="61"/>
        <v/>
      </c>
      <c r="J363" s="35"/>
      <c r="K363" s="36"/>
      <c r="L363" s="36"/>
      <c r="M363" s="36"/>
      <c r="N363" s="150" t="str">
        <f t="shared" si="62"/>
        <v/>
      </c>
      <c r="O363" s="28" t="str">
        <f t="shared" si="63"/>
        <v/>
      </c>
      <c r="P363" s="35"/>
      <c r="Q363" s="36"/>
      <c r="R363" s="36"/>
      <c r="S363" s="36"/>
      <c r="T363" s="150" t="str">
        <f t="shared" si="64"/>
        <v/>
      </c>
      <c r="U363" s="28" t="str">
        <f t="shared" si="65"/>
        <v/>
      </c>
      <c r="V363" s="35"/>
      <c r="W363" s="36"/>
      <c r="X363" s="36"/>
      <c r="Y363" s="36"/>
      <c r="Z363" s="150" t="str">
        <f t="shared" si="66"/>
        <v/>
      </c>
      <c r="AA363" s="28" t="str">
        <f t="shared" si="67"/>
        <v/>
      </c>
      <c r="AB363" s="37" t="str">
        <f t="shared" si="68"/>
        <v/>
      </c>
      <c r="AC363" s="38" t="str">
        <f t="shared" si="69"/>
        <v/>
      </c>
      <c r="AD363" s="38" t="str">
        <f t="shared" si="70"/>
        <v/>
      </c>
      <c r="AE363" s="38" t="str">
        <f>IF($B363="","",IF(DATOS!$B$12="Trimestre","",IF(Z363="","",Z363)))</f>
        <v/>
      </c>
      <c r="AF363" s="150" t="str">
        <f ca="1">IF(B363="","",IF(DATOS!$W$14-TODAY()&gt;0,"",IF(ISERROR(ROUND(AVERAGE(AB363:AE363),0)),"",ROUND(AVERAGE(AB363:AE363),0))))</f>
        <v/>
      </c>
      <c r="AG363" s="31" t="str">
        <f t="shared" ca="1" si="71"/>
        <v/>
      </c>
    </row>
    <row r="364" spans="1:39" x14ac:dyDescent="0.25">
      <c r="A364" s="34">
        <v>23</v>
      </c>
      <c r="B364" s="60" t="str">
        <f>IF(DATOS!$B$39="","",DATOS!$B$39)</f>
        <v>ORTIZ PEÑALOZA, Anghelina Brigitte</v>
      </c>
      <c r="D364" s="35"/>
      <c r="E364" s="36"/>
      <c r="F364" s="36"/>
      <c r="G364" s="36"/>
      <c r="H364" s="150" t="str">
        <f t="shared" si="60"/>
        <v/>
      </c>
      <c r="I364" s="28" t="str">
        <f t="shared" si="61"/>
        <v/>
      </c>
      <c r="J364" s="35"/>
      <c r="K364" s="36"/>
      <c r="L364" s="36"/>
      <c r="M364" s="36"/>
      <c r="N364" s="150" t="str">
        <f t="shared" si="62"/>
        <v/>
      </c>
      <c r="O364" s="28" t="str">
        <f t="shared" si="63"/>
        <v/>
      </c>
      <c r="P364" s="35"/>
      <c r="Q364" s="36"/>
      <c r="R364" s="36"/>
      <c r="S364" s="36"/>
      <c r="T364" s="150" t="str">
        <f t="shared" si="64"/>
        <v/>
      </c>
      <c r="U364" s="28" t="str">
        <f t="shared" si="65"/>
        <v/>
      </c>
      <c r="V364" s="35"/>
      <c r="W364" s="36"/>
      <c r="X364" s="36"/>
      <c r="Y364" s="36"/>
      <c r="Z364" s="150" t="str">
        <f t="shared" si="66"/>
        <v/>
      </c>
      <c r="AA364" s="28" t="str">
        <f t="shared" si="67"/>
        <v/>
      </c>
      <c r="AB364" s="37" t="str">
        <f t="shared" si="68"/>
        <v/>
      </c>
      <c r="AC364" s="38" t="str">
        <f t="shared" si="69"/>
        <v/>
      </c>
      <c r="AD364" s="38" t="str">
        <f t="shared" si="70"/>
        <v/>
      </c>
      <c r="AE364" s="38" t="str">
        <f>IF($B364="","",IF(DATOS!$B$12="Trimestre","",IF(Z364="","",Z364)))</f>
        <v/>
      </c>
      <c r="AF364" s="150" t="str">
        <f ca="1">IF(B364="","",IF(DATOS!$W$14-TODAY()&gt;0,"",IF(ISERROR(ROUND(AVERAGE(AB364:AE364),0)),"",ROUND(AVERAGE(AB364:AE364),0))))</f>
        <v/>
      </c>
      <c r="AG364" s="31" t="str">
        <f t="shared" ca="1" si="71"/>
        <v/>
      </c>
    </row>
    <row r="365" spans="1:39" x14ac:dyDescent="0.25">
      <c r="A365" s="34">
        <v>24</v>
      </c>
      <c r="B365" s="60" t="str">
        <f>IF(DATOS!$B$40="","",DATOS!$B$40)</f>
        <v>OSCCO ATAO, Antony</v>
      </c>
      <c r="D365" s="35"/>
      <c r="E365" s="36"/>
      <c r="F365" s="36"/>
      <c r="G365" s="36"/>
      <c r="H365" s="150" t="str">
        <f t="shared" si="60"/>
        <v/>
      </c>
      <c r="I365" s="28" t="str">
        <f t="shared" si="61"/>
        <v/>
      </c>
      <c r="J365" s="35"/>
      <c r="K365" s="36"/>
      <c r="L365" s="36"/>
      <c r="M365" s="36"/>
      <c r="N365" s="150" t="str">
        <f t="shared" si="62"/>
        <v/>
      </c>
      <c r="O365" s="28" t="str">
        <f t="shared" si="63"/>
        <v/>
      </c>
      <c r="P365" s="35"/>
      <c r="Q365" s="36"/>
      <c r="R365" s="36"/>
      <c r="S365" s="36"/>
      <c r="T365" s="150" t="str">
        <f t="shared" si="64"/>
        <v/>
      </c>
      <c r="U365" s="28" t="str">
        <f t="shared" si="65"/>
        <v/>
      </c>
      <c r="V365" s="35"/>
      <c r="W365" s="36"/>
      <c r="X365" s="36"/>
      <c r="Y365" s="36"/>
      <c r="Z365" s="150" t="str">
        <f t="shared" si="66"/>
        <v/>
      </c>
      <c r="AA365" s="28" t="str">
        <f t="shared" si="67"/>
        <v/>
      </c>
      <c r="AB365" s="37" t="str">
        <f t="shared" si="68"/>
        <v/>
      </c>
      <c r="AC365" s="38" t="str">
        <f t="shared" si="69"/>
        <v/>
      </c>
      <c r="AD365" s="38" t="str">
        <f t="shared" si="70"/>
        <v/>
      </c>
      <c r="AE365" s="38" t="str">
        <f>IF($B365="","",IF(DATOS!$B$12="Trimestre","",IF(Z365="","",Z365)))</f>
        <v/>
      </c>
      <c r="AF365" s="150" t="str">
        <f ca="1">IF(B365="","",IF(DATOS!$W$14-TODAY()&gt;0,"",IF(ISERROR(ROUND(AVERAGE(AB365:AE365),0)),"",ROUND(AVERAGE(AB365:AE365),0))))</f>
        <v/>
      </c>
      <c r="AG365" s="31" t="str">
        <f t="shared" ca="1" si="71"/>
        <v/>
      </c>
    </row>
    <row r="366" spans="1:39" x14ac:dyDescent="0.25">
      <c r="A366" s="34">
        <v>25</v>
      </c>
      <c r="B366" s="60" t="str">
        <f>IF(DATOS!$B$41="","",DATOS!$B$41)</f>
        <v>PAREDES VELASQUE, Angel Andre</v>
      </c>
      <c r="D366" s="35"/>
      <c r="E366" s="36"/>
      <c r="F366" s="36"/>
      <c r="G366" s="36"/>
      <c r="H366" s="150" t="str">
        <f t="shared" si="60"/>
        <v/>
      </c>
      <c r="I366" s="28" t="str">
        <f t="shared" si="61"/>
        <v/>
      </c>
      <c r="J366" s="35"/>
      <c r="K366" s="36"/>
      <c r="L366" s="36"/>
      <c r="M366" s="36"/>
      <c r="N366" s="150" t="str">
        <f t="shared" si="62"/>
        <v/>
      </c>
      <c r="O366" s="28" t="str">
        <f t="shared" si="63"/>
        <v/>
      </c>
      <c r="P366" s="35"/>
      <c r="Q366" s="36"/>
      <c r="R366" s="36"/>
      <c r="S366" s="36"/>
      <c r="T366" s="150" t="str">
        <f t="shared" si="64"/>
        <v/>
      </c>
      <c r="U366" s="28" t="str">
        <f t="shared" si="65"/>
        <v/>
      </c>
      <c r="V366" s="35"/>
      <c r="W366" s="36"/>
      <c r="X366" s="36"/>
      <c r="Y366" s="36"/>
      <c r="Z366" s="150" t="str">
        <f t="shared" si="66"/>
        <v/>
      </c>
      <c r="AA366" s="28" t="str">
        <f t="shared" si="67"/>
        <v/>
      </c>
      <c r="AB366" s="37" t="str">
        <f t="shared" si="68"/>
        <v/>
      </c>
      <c r="AC366" s="38" t="str">
        <f t="shared" si="69"/>
        <v/>
      </c>
      <c r="AD366" s="38" t="str">
        <f t="shared" si="70"/>
        <v/>
      </c>
      <c r="AE366" s="38" t="str">
        <f>IF($B366="","",IF(DATOS!$B$12="Trimestre","",IF(Z366="","",Z366)))</f>
        <v/>
      </c>
      <c r="AF366" s="150" t="str">
        <f ca="1">IF(B366="","",IF(DATOS!$W$14-TODAY()&gt;0,"",IF(ISERROR(ROUND(AVERAGE(AB366:AE366),0)),"",ROUND(AVERAGE(AB366:AE366),0))))</f>
        <v/>
      </c>
      <c r="AG366" s="31" t="str">
        <f t="shared" ca="1" si="71"/>
        <v/>
      </c>
    </row>
    <row r="367" spans="1:39" x14ac:dyDescent="0.25">
      <c r="A367" s="34">
        <v>26</v>
      </c>
      <c r="B367" s="60" t="str">
        <f>IF(DATOS!$B$42="","",DATOS!$B$42)</f>
        <v>PAREDES YACO, Jhael Alejandro</v>
      </c>
      <c r="D367" s="35"/>
      <c r="E367" s="36"/>
      <c r="F367" s="36"/>
      <c r="G367" s="36"/>
      <c r="H367" s="150" t="str">
        <f t="shared" si="60"/>
        <v/>
      </c>
      <c r="I367" s="28" t="str">
        <f t="shared" si="61"/>
        <v/>
      </c>
      <c r="J367" s="35"/>
      <c r="K367" s="36"/>
      <c r="L367" s="36"/>
      <c r="M367" s="36"/>
      <c r="N367" s="150" t="str">
        <f t="shared" si="62"/>
        <v/>
      </c>
      <c r="O367" s="28" t="str">
        <f t="shared" si="63"/>
        <v/>
      </c>
      <c r="P367" s="35"/>
      <c r="Q367" s="36"/>
      <c r="R367" s="36"/>
      <c r="S367" s="36"/>
      <c r="T367" s="150" t="str">
        <f t="shared" si="64"/>
        <v/>
      </c>
      <c r="U367" s="28" t="str">
        <f t="shared" si="65"/>
        <v/>
      </c>
      <c r="V367" s="35"/>
      <c r="W367" s="36"/>
      <c r="X367" s="36"/>
      <c r="Y367" s="36"/>
      <c r="Z367" s="150" t="str">
        <f t="shared" si="66"/>
        <v/>
      </c>
      <c r="AA367" s="28" t="str">
        <f t="shared" si="67"/>
        <v/>
      </c>
      <c r="AB367" s="37" t="str">
        <f t="shared" si="68"/>
        <v/>
      </c>
      <c r="AC367" s="38" t="str">
        <f t="shared" si="69"/>
        <v/>
      </c>
      <c r="AD367" s="38" t="str">
        <f t="shared" si="70"/>
        <v/>
      </c>
      <c r="AE367" s="38" t="str">
        <f>IF($B367="","",IF(DATOS!$B$12="Trimestre","",IF(Z367="","",Z367)))</f>
        <v/>
      </c>
      <c r="AF367" s="150" t="str">
        <f ca="1">IF(B367="","",IF(DATOS!$W$14-TODAY()&gt;0,"",IF(ISERROR(ROUND(AVERAGE(AB367:AE367),0)),"",ROUND(AVERAGE(AB367:AE367),0))))</f>
        <v/>
      </c>
      <c r="AG367" s="31" t="str">
        <f t="shared" ca="1" si="71"/>
        <v/>
      </c>
    </row>
    <row r="368" spans="1:39" x14ac:dyDescent="0.25">
      <c r="A368" s="34">
        <v>27</v>
      </c>
      <c r="B368" s="60" t="str">
        <f>IF(DATOS!$B$43="","",DATOS!$B$43)</f>
        <v>PEDRAZA PORRAS, Milagros</v>
      </c>
      <c r="D368" s="35"/>
      <c r="E368" s="36"/>
      <c r="F368" s="36"/>
      <c r="G368" s="36"/>
      <c r="H368" s="150" t="str">
        <f t="shared" si="60"/>
        <v/>
      </c>
      <c r="I368" s="28" t="str">
        <f t="shared" si="61"/>
        <v/>
      </c>
      <c r="J368" s="35"/>
      <c r="K368" s="36"/>
      <c r="L368" s="36"/>
      <c r="M368" s="36"/>
      <c r="N368" s="150" t="str">
        <f t="shared" si="62"/>
        <v/>
      </c>
      <c r="O368" s="28" t="str">
        <f t="shared" si="63"/>
        <v/>
      </c>
      <c r="P368" s="35"/>
      <c r="Q368" s="36"/>
      <c r="R368" s="36"/>
      <c r="S368" s="36"/>
      <c r="T368" s="150" t="str">
        <f t="shared" si="64"/>
        <v/>
      </c>
      <c r="U368" s="28" t="str">
        <f t="shared" si="65"/>
        <v/>
      </c>
      <c r="V368" s="35"/>
      <c r="W368" s="36"/>
      <c r="X368" s="36"/>
      <c r="Y368" s="36"/>
      <c r="Z368" s="150" t="str">
        <f t="shared" si="66"/>
        <v/>
      </c>
      <c r="AA368" s="28" t="str">
        <f t="shared" si="67"/>
        <v/>
      </c>
      <c r="AB368" s="37" t="str">
        <f t="shared" si="68"/>
        <v/>
      </c>
      <c r="AC368" s="38" t="str">
        <f t="shared" si="69"/>
        <v/>
      </c>
      <c r="AD368" s="38" t="str">
        <f t="shared" si="70"/>
        <v/>
      </c>
      <c r="AE368" s="38" t="str">
        <f>IF($B368="","",IF(DATOS!$B$12="Trimestre","",IF(Z368="","",Z368)))</f>
        <v/>
      </c>
      <c r="AF368" s="150" t="str">
        <f ca="1">IF(B368="","",IF(DATOS!$W$14-TODAY()&gt;0,"",IF(ISERROR(ROUND(AVERAGE(AB368:AE368),0)),"",ROUND(AVERAGE(AB368:AE368),0))))</f>
        <v/>
      </c>
      <c r="AG368" s="31" t="str">
        <f t="shared" ca="1" si="71"/>
        <v/>
      </c>
    </row>
    <row r="369" spans="1:33" x14ac:dyDescent="0.25">
      <c r="A369" s="34">
        <v>28</v>
      </c>
      <c r="B369" s="60" t="str">
        <f>IF(DATOS!$B$44="","",DATOS!$B$44)</f>
        <v>RIVERA PACHECO, Milene Octalis</v>
      </c>
      <c r="D369" s="35"/>
      <c r="E369" s="36"/>
      <c r="F369" s="36"/>
      <c r="G369" s="36"/>
      <c r="H369" s="150" t="str">
        <f t="shared" si="60"/>
        <v/>
      </c>
      <c r="I369" s="28" t="str">
        <f t="shared" si="61"/>
        <v/>
      </c>
      <c r="J369" s="35"/>
      <c r="K369" s="36"/>
      <c r="L369" s="36"/>
      <c r="M369" s="36"/>
      <c r="N369" s="150" t="str">
        <f t="shared" si="62"/>
        <v/>
      </c>
      <c r="O369" s="28" t="str">
        <f t="shared" si="63"/>
        <v/>
      </c>
      <c r="P369" s="35"/>
      <c r="Q369" s="36"/>
      <c r="R369" s="36"/>
      <c r="S369" s="36"/>
      <c r="T369" s="150" t="str">
        <f t="shared" si="64"/>
        <v/>
      </c>
      <c r="U369" s="28" t="str">
        <f t="shared" si="65"/>
        <v/>
      </c>
      <c r="V369" s="35"/>
      <c r="W369" s="36"/>
      <c r="X369" s="36"/>
      <c r="Y369" s="36"/>
      <c r="Z369" s="150" t="str">
        <f t="shared" si="66"/>
        <v/>
      </c>
      <c r="AA369" s="28" t="str">
        <f t="shared" si="67"/>
        <v/>
      </c>
      <c r="AB369" s="37" t="str">
        <f t="shared" si="68"/>
        <v/>
      </c>
      <c r="AC369" s="38" t="str">
        <f t="shared" si="69"/>
        <v/>
      </c>
      <c r="AD369" s="38" t="str">
        <f t="shared" si="70"/>
        <v/>
      </c>
      <c r="AE369" s="38" t="str">
        <f>IF($B369="","",IF(DATOS!$B$12="Trimestre","",IF(Z369="","",Z369)))</f>
        <v/>
      </c>
      <c r="AF369" s="150" t="str">
        <f ca="1">IF(B369="","",IF(DATOS!$W$14-TODAY()&gt;0,"",IF(ISERROR(ROUND(AVERAGE(AB369:AE369),0)),"",ROUND(AVERAGE(AB369:AE369),0))))</f>
        <v/>
      </c>
      <c r="AG369" s="31" t="str">
        <f t="shared" ca="1" si="71"/>
        <v/>
      </c>
    </row>
    <row r="370" spans="1:33" x14ac:dyDescent="0.25">
      <c r="A370" s="34">
        <v>29</v>
      </c>
      <c r="B370" s="60" t="str">
        <f>IF(DATOS!$B$45="","",DATOS!$B$45)</f>
        <v>ROJAS CARRILLO, Jhon Marcelino</v>
      </c>
      <c r="D370" s="35"/>
      <c r="E370" s="36"/>
      <c r="F370" s="36"/>
      <c r="G370" s="36"/>
      <c r="H370" s="150" t="str">
        <f t="shared" si="60"/>
        <v/>
      </c>
      <c r="I370" s="28" t="str">
        <f t="shared" si="61"/>
        <v/>
      </c>
      <c r="J370" s="35"/>
      <c r="K370" s="36"/>
      <c r="L370" s="36"/>
      <c r="M370" s="36"/>
      <c r="N370" s="150" t="str">
        <f t="shared" si="62"/>
        <v/>
      </c>
      <c r="O370" s="28" t="str">
        <f t="shared" si="63"/>
        <v/>
      </c>
      <c r="P370" s="35"/>
      <c r="Q370" s="36"/>
      <c r="R370" s="36"/>
      <c r="S370" s="36"/>
      <c r="T370" s="150" t="str">
        <f t="shared" si="64"/>
        <v/>
      </c>
      <c r="U370" s="28" t="str">
        <f t="shared" si="65"/>
        <v/>
      </c>
      <c r="V370" s="35"/>
      <c r="W370" s="36"/>
      <c r="X370" s="36"/>
      <c r="Y370" s="36"/>
      <c r="Z370" s="150" t="str">
        <f t="shared" si="66"/>
        <v/>
      </c>
      <c r="AA370" s="28" t="str">
        <f t="shared" si="67"/>
        <v/>
      </c>
      <c r="AB370" s="37" t="str">
        <f t="shared" si="68"/>
        <v/>
      </c>
      <c r="AC370" s="38" t="str">
        <f t="shared" si="69"/>
        <v/>
      </c>
      <c r="AD370" s="38" t="str">
        <f t="shared" si="70"/>
        <v/>
      </c>
      <c r="AE370" s="38" t="str">
        <f>IF($B370="","",IF(DATOS!$B$12="Trimestre","",IF(Z370="","",Z370)))</f>
        <v/>
      </c>
      <c r="AF370" s="150" t="str">
        <f ca="1">IF(B370="","",IF(DATOS!$W$14-TODAY()&gt;0,"",IF(ISERROR(ROUND(AVERAGE(AB370:AE370),0)),"",ROUND(AVERAGE(AB370:AE370),0))))</f>
        <v/>
      </c>
      <c r="AG370" s="31" t="str">
        <f t="shared" ca="1" si="71"/>
        <v/>
      </c>
    </row>
    <row r="371" spans="1:33" x14ac:dyDescent="0.25">
      <c r="A371" s="34">
        <v>30</v>
      </c>
      <c r="B371" s="60" t="str">
        <f>IF(DATOS!$B$46="","",DATOS!$B$46)</f>
        <v>ROSALES PUMAPILLO, Harasely Milagros</v>
      </c>
      <c r="D371" s="35"/>
      <c r="E371" s="36"/>
      <c r="F371" s="36"/>
      <c r="G371" s="36"/>
      <c r="H371" s="150" t="str">
        <f t="shared" si="60"/>
        <v/>
      </c>
      <c r="I371" s="28" t="str">
        <f t="shared" si="61"/>
        <v/>
      </c>
      <c r="J371" s="35"/>
      <c r="K371" s="36"/>
      <c r="L371" s="36"/>
      <c r="M371" s="36"/>
      <c r="N371" s="150" t="str">
        <f t="shared" si="62"/>
        <v/>
      </c>
      <c r="O371" s="28" t="str">
        <f t="shared" si="63"/>
        <v/>
      </c>
      <c r="P371" s="35"/>
      <c r="Q371" s="36"/>
      <c r="R371" s="36"/>
      <c r="S371" s="36"/>
      <c r="T371" s="150" t="str">
        <f t="shared" si="64"/>
        <v/>
      </c>
      <c r="U371" s="28" t="str">
        <f t="shared" si="65"/>
        <v/>
      </c>
      <c r="V371" s="35"/>
      <c r="W371" s="36"/>
      <c r="X371" s="36"/>
      <c r="Y371" s="36"/>
      <c r="Z371" s="150" t="str">
        <f t="shared" si="66"/>
        <v/>
      </c>
      <c r="AA371" s="28" t="str">
        <f t="shared" si="67"/>
        <v/>
      </c>
      <c r="AB371" s="37" t="str">
        <f t="shared" si="68"/>
        <v/>
      </c>
      <c r="AC371" s="38" t="str">
        <f t="shared" si="69"/>
        <v/>
      </c>
      <c r="AD371" s="38" t="str">
        <f t="shared" si="70"/>
        <v/>
      </c>
      <c r="AE371" s="38" t="str">
        <f>IF($B371="","",IF(DATOS!$B$12="Trimestre","",IF(Z371="","",Z371)))</f>
        <v/>
      </c>
      <c r="AF371" s="150" t="str">
        <f ca="1">IF(B371="","",IF(DATOS!$W$14-TODAY()&gt;0,"",IF(ISERROR(ROUND(AVERAGE(AB371:AE371),0)),"",ROUND(AVERAGE(AB371:AE371),0))))</f>
        <v/>
      </c>
      <c r="AG371" s="31" t="str">
        <f t="shared" ca="1" si="71"/>
        <v/>
      </c>
    </row>
    <row r="372" spans="1:33" x14ac:dyDescent="0.25">
      <c r="A372" s="34">
        <v>31</v>
      </c>
      <c r="B372" s="60" t="str">
        <f>IF(DATOS!$B$47="","",DATOS!$B$47)</f>
        <v>TAIRO TAPIA, Erwin Amstron</v>
      </c>
      <c r="D372" s="35"/>
      <c r="E372" s="36"/>
      <c r="F372" s="36"/>
      <c r="G372" s="36"/>
      <c r="H372" s="150" t="str">
        <f t="shared" si="60"/>
        <v/>
      </c>
      <c r="I372" s="28" t="str">
        <f t="shared" si="61"/>
        <v/>
      </c>
      <c r="J372" s="35"/>
      <c r="K372" s="36"/>
      <c r="L372" s="36"/>
      <c r="M372" s="36"/>
      <c r="N372" s="150" t="str">
        <f t="shared" si="62"/>
        <v/>
      </c>
      <c r="O372" s="28" t="str">
        <f t="shared" si="63"/>
        <v/>
      </c>
      <c r="P372" s="35"/>
      <c r="Q372" s="36"/>
      <c r="R372" s="36"/>
      <c r="S372" s="36"/>
      <c r="T372" s="150" t="str">
        <f t="shared" si="64"/>
        <v/>
      </c>
      <c r="U372" s="28" t="str">
        <f t="shared" si="65"/>
        <v/>
      </c>
      <c r="V372" s="35"/>
      <c r="W372" s="36"/>
      <c r="X372" s="36"/>
      <c r="Y372" s="36"/>
      <c r="Z372" s="150" t="str">
        <f t="shared" si="66"/>
        <v/>
      </c>
      <c r="AA372" s="28" t="str">
        <f t="shared" si="67"/>
        <v/>
      </c>
      <c r="AB372" s="37" t="str">
        <f t="shared" si="68"/>
        <v/>
      </c>
      <c r="AC372" s="38" t="str">
        <f t="shared" si="69"/>
        <v/>
      </c>
      <c r="AD372" s="38" t="str">
        <f t="shared" si="70"/>
        <v/>
      </c>
      <c r="AE372" s="38" t="str">
        <f>IF($B372="","",IF(DATOS!$B$12="Trimestre","",IF(Z372="","",Z372)))</f>
        <v/>
      </c>
      <c r="AF372" s="150" t="str">
        <f ca="1">IF(B372="","",IF(DATOS!$W$14-TODAY()&gt;0,"",IF(ISERROR(ROUND(AVERAGE(AB372:AE372),0)),"",ROUND(AVERAGE(AB372:AE372),0))))</f>
        <v/>
      </c>
      <c r="AG372" s="31" t="str">
        <f t="shared" ca="1" si="71"/>
        <v/>
      </c>
    </row>
    <row r="373" spans="1:33" x14ac:dyDescent="0.25">
      <c r="A373" s="34">
        <v>32</v>
      </c>
      <c r="B373" s="60" t="str">
        <f>IF(DATOS!$B$48="","",DATOS!$B$48)</f>
        <v>VERA VIGURIA, Sebastian Adriano</v>
      </c>
      <c r="D373" s="35"/>
      <c r="E373" s="36"/>
      <c r="F373" s="36"/>
      <c r="G373" s="36"/>
      <c r="H373" s="150" t="str">
        <f t="shared" si="60"/>
        <v/>
      </c>
      <c r="I373" s="28" t="str">
        <f t="shared" si="61"/>
        <v/>
      </c>
      <c r="J373" s="35"/>
      <c r="K373" s="36"/>
      <c r="L373" s="36"/>
      <c r="M373" s="36"/>
      <c r="N373" s="150" t="str">
        <f t="shared" si="62"/>
        <v/>
      </c>
      <c r="O373" s="28" t="str">
        <f t="shared" si="63"/>
        <v/>
      </c>
      <c r="P373" s="35"/>
      <c r="Q373" s="36"/>
      <c r="R373" s="36"/>
      <c r="S373" s="36"/>
      <c r="T373" s="150" t="str">
        <f t="shared" si="64"/>
        <v/>
      </c>
      <c r="U373" s="28" t="str">
        <f t="shared" si="65"/>
        <v/>
      </c>
      <c r="V373" s="35"/>
      <c r="W373" s="36"/>
      <c r="X373" s="36"/>
      <c r="Y373" s="36"/>
      <c r="Z373" s="150" t="str">
        <f t="shared" si="66"/>
        <v/>
      </c>
      <c r="AA373" s="28" t="str">
        <f t="shared" si="67"/>
        <v/>
      </c>
      <c r="AB373" s="37" t="str">
        <f t="shared" si="68"/>
        <v/>
      </c>
      <c r="AC373" s="38" t="str">
        <f t="shared" si="69"/>
        <v/>
      </c>
      <c r="AD373" s="38" t="str">
        <f t="shared" si="70"/>
        <v/>
      </c>
      <c r="AE373" s="38" t="str">
        <f>IF($B373="","",IF(DATOS!$B$12="Trimestre","",IF(Z373="","",Z373)))</f>
        <v/>
      </c>
      <c r="AF373" s="150" t="str">
        <f ca="1">IF(B373="","",IF(DATOS!$W$14-TODAY()&gt;0,"",IF(ISERROR(ROUND(AVERAGE(AB373:AE373),0)),"",ROUND(AVERAGE(AB373:AE373),0))))</f>
        <v/>
      </c>
      <c r="AG373" s="31" t="str">
        <f t="shared" ca="1" si="71"/>
        <v/>
      </c>
    </row>
    <row r="374" spans="1:33" x14ac:dyDescent="0.25">
      <c r="A374" s="34">
        <v>33</v>
      </c>
      <c r="B374" s="60" t="str">
        <f>IF(DATOS!$B$49="","",DATOS!$B$49)</f>
        <v>ZUÑIGA CCORISAPRA, Milagros</v>
      </c>
      <c r="D374" s="35"/>
      <c r="E374" s="36"/>
      <c r="F374" s="36"/>
      <c r="G374" s="36"/>
      <c r="H374" s="150" t="str">
        <f t="shared" si="60"/>
        <v/>
      </c>
      <c r="I374" s="28" t="str">
        <f t="shared" si="61"/>
        <v/>
      </c>
      <c r="J374" s="35"/>
      <c r="K374" s="36"/>
      <c r="L374" s="36"/>
      <c r="M374" s="36"/>
      <c r="N374" s="150" t="str">
        <f t="shared" si="62"/>
        <v/>
      </c>
      <c r="O374" s="28" t="str">
        <f t="shared" si="63"/>
        <v/>
      </c>
      <c r="P374" s="35"/>
      <c r="Q374" s="36"/>
      <c r="R374" s="36"/>
      <c r="S374" s="36"/>
      <c r="T374" s="150" t="str">
        <f t="shared" si="64"/>
        <v/>
      </c>
      <c r="U374" s="28" t="str">
        <f t="shared" si="65"/>
        <v/>
      </c>
      <c r="V374" s="35"/>
      <c r="W374" s="36"/>
      <c r="X374" s="36"/>
      <c r="Y374" s="36"/>
      <c r="Z374" s="150" t="str">
        <f t="shared" si="66"/>
        <v/>
      </c>
      <c r="AA374" s="28" t="str">
        <f t="shared" si="67"/>
        <v/>
      </c>
      <c r="AB374" s="37" t="str">
        <f t="shared" si="68"/>
        <v/>
      </c>
      <c r="AC374" s="38" t="str">
        <f t="shared" si="69"/>
        <v/>
      </c>
      <c r="AD374" s="38" t="str">
        <f t="shared" si="70"/>
        <v/>
      </c>
      <c r="AE374" s="38" t="str">
        <f>IF($B374="","",IF(DATOS!$B$12="Trimestre","",IF(Z374="","",Z374)))</f>
        <v/>
      </c>
      <c r="AF374" s="150" t="str">
        <f ca="1">IF(B374="","",IF(DATOS!$W$14-TODAY()&gt;0,"",IF(ISERROR(ROUND(AVERAGE(AB374:AE374),0)),"",ROUND(AVERAGE(AB374:AE374),0))))</f>
        <v/>
      </c>
      <c r="AG374" s="31" t="str">
        <f t="shared" ca="1" si="71"/>
        <v/>
      </c>
    </row>
    <row r="375" spans="1:33" x14ac:dyDescent="0.25">
      <c r="A375" s="34">
        <v>34</v>
      </c>
      <c r="B375" s="60" t="str">
        <f>IF(DATOS!$B$50="","",DATOS!$B$50)</f>
        <v/>
      </c>
      <c r="D375" s="35"/>
      <c r="E375" s="36"/>
      <c r="F375" s="36"/>
      <c r="G375" s="36"/>
      <c r="H375" s="150" t="str">
        <f t="shared" si="60"/>
        <v/>
      </c>
      <c r="I375" s="28" t="str">
        <f t="shared" si="61"/>
        <v/>
      </c>
      <c r="J375" s="35"/>
      <c r="K375" s="36"/>
      <c r="L375" s="36"/>
      <c r="M375" s="36"/>
      <c r="N375" s="150" t="str">
        <f t="shared" si="62"/>
        <v/>
      </c>
      <c r="O375" s="28" t="str">
        <f t="shared" si="63"/>
        <v/>
      </c>
      <c r="P375" s="35"/>
      <c r="Q375" s="36"/>
      <c r="R375" s="36"/>
      <c r="S375" s="36"/>
      <c r="T375" s="150" t="str">
        <f t="shared" si="64"/>
        <v/>
      </c>
      <c r="U375" s="28" t="str">
        <f t="shared" si="65"/>
        <v/>
      </c>
      <c r="V375" s="35"/>
      <c r="W375" s="36"/>
      <c r="X375" s="36"/>
      <c r="Y375" s="36"/>
      <c r="Z375" s="150" t="str">
        <f t="shared" si="66"/>
        <v/>
      </c>
      <c r="AA375" s="28" t="str">
        <f t="shared" si="67"/>
        <v/>
      </c>
      <c r="AB375" s="37" t="str">
        <f t="shared" si="68"/>
        <v/>
      </c>
      <c r="AC375" s="38" t="str">
        <f t="shared" si="69"/>
        <v/>
      </c>
      <c r="AD375" s="38" t="str">
        <f t="shared" si="70"/>
        <v/>
      </c>
      <c r="AE375" s="38" t="str">
        <f>IF($B375="","",IF(DATOS!$B$12="Trimestre","",IF(Z375="","",Z375)))</f>
        <v/>
      </c>
      <c r="AF375" s="150" t="str">
        <f ca="1">IF(B375="","",IF(DATOS!$W$14-TODAY()&gt;0,"",IF(ISERROR(ROUND(AVERAGE(AB375:AE375),0)),"",ROUND(AVERAGE(AB375:AE375),0))))</f>
        <v/>
      </c>
      <c r="AG375" s="31" t="str">
        <f t="shared" ca="1" si="71"/>
        <v/>
      </c>
    </row>
    <row r="376" spans="1:33" x14ac:dyDescent="0.25">
      <c r="A376" s="34">
        <v>35</v>
      </c>
      <c r="B376" s="60" t="str">
        <f>IF(DATOS!$B$51="","",DATOS!$B$51)</f>
        <v/>
      </c>
      <c r="D376" s="35"/>
      <c r="E376" s="36"/>
      <c r="F376" s="36"/>
      <c r="G376" s="36"/>
      <c r="H376" s="150" t="str">
        <f t="shared" si="60"/>
        <v/>
      </c>
      <c r="I376" s="28" t="str">
        <f t="shared" si="61"/>
        <v/>
      </c>
      <c r="J376" s="35"/>
      <c r="K376" s="36"/>
      <c r="L376" s="36"/>
      <c r="M376" s="36"/>
      <c r="N376" s="150" t="str">
        <f t="shared" si="62"/>
        <v/>
      </c>
      <c r="O376" s="28" t="str">
        <f t="shared" si="63"/>
        <v/>
      </c>
      <c r="P376" s="35"/>
      <c r="Q376" s="36"/>
      <c r="R376" s="36"/>
      <c r="S376" s="36"/>
      <c r="T376" s="150" t="str">
        <f t="shared" si="64"/>
        <v/>
      </c>
      <c r="U376" s="28" t="str">
        <f t="shared" si="65"/>
        <v/>
      </c>
      <c r="V376" s="35"/>
      <c r="W376" s="36"/>
      <c r="X376" s="36"/>
      <c r="Y376" s="36"/>
      <c r="Z376" s="150" t="str">
        <f t="shared" si="66"/>
        <v/>
      </c>
      <c r="AA376" s="28" t="str">
        <f t="shared" si="67"/>
        <v/>
      </c>
      <c r="AB376" s="37" t="str">
        <f t="shared" si="68"/>
        <v/>
      </c>
      <c r="AC376" s="38" t="str">
        <f t="shared" si="69"/>
        <v/>
      </c>
      <c r="AD376" s="38" t="str">
        <f t="shared" si="70"/>
        <v/>
      </c>
      <c r="AE376" s="38" t="str">
        <f>IF($B376="","",IF(DATOS!$B$12="Trimestre","",IF(Z376="","",Z376)))</f>
        <v/>
      </c>
      <c r="AF376" s="150" t="str">
        <f ca="1">IF(B376="","",IF(DATOS!$W$14-TODAY()&gt;0,"",IF(ISERROR(ROUND(AVERAGE(AB376:AE376),0)),"",ROUND(AVERAGE(AB376:AE376),0))))</f>
        <v/>
      </c>
      <c r="AG376" s="31" t="str">
        <f t="shared" ca="1" si="71"/>
        <v/>
      </c>
    </row>
    <row r="377" spans="1:33" x14ac:dyDescent="0.25">
      <c r="A377" s="34">
        <v>36</v>
      </c>
      <c r="B377" s="60" t="str">
        <f>IF(DATOS!$B$52="","",DATOS!$B$52)</f>
        <v/>
      </c>
      <c r="D377" s="35"/>
      <c r="E377" s="36"/>
      <c r="F377" s="36"/>
      <c r="G377" s="36"/>
      <c r="H377" s="150" t="str">
        <f t="shared" si="60"/>
        <v/>
      </c>
      <c r="I377" s="28" t="str">
        <f t="shared" si="61"/>
        <v/>
      </c>
      <c r="J377" s="35"/>
      <c r="K377" s="36"/>
      <c r="L377" s="36"/>
      <c r="M377" s="36"/>
      <c r="N377" s="150" t="str">
        <f t="shared" si="62"/>
        <v/>
      </c>
      <c r="O377" s="28" t="str">
        <f t="shared" si="63"/>
        <v/>
      </c>
      <c r="P377" s="35"/>
      <c r="Q377" s="36"/>
      <c r="R377" s="36"/>
      <c r="S377" s="36"/>
      <c r="T377" s="150" t="str">
        <f t="shared" si="64"/>
        <v/>
      </c>
      <c r="U377" s="28" t="str">
        <f t="shared" si="65"/>
        <v/>
      </c>
      <c r="V377" s="35"/>
      <c r="W377" s="36"/>
      <c r="X377" s="36"/>
      <c r="Y377" s="36"/>
      <c r="Z377" s="150" t="str">
        <f t="shared" si="66"/>
        <v/>
      </c>
      <c r="AA377" s="28" t="str">
        <f t="shared" si="67"/>
        <v/>
      </c>
      <c r="AB377" s="37" t="str">
        <f t="shared" si="68"/>
        <v/>
      </c>
      <c r="AC377" s="38" t="str">
        <f t="shared" si="69"/>
        <v/>
      </c>
      <c r="AD377" s="38" t="str">
        <f t="shared" si="70"/>
        <v/>
      </c>
      <c r="AE377" s="38" t="str">
        <f>IF($B377="","",IF(DATOS!$B$12="Trimestre","",IF(Z377="","",Z377)))</f>
        <v/>
      </c>
      <c r="AF377" s="150" t="str">
        <f ca="1">IF(B377="","",IF(DATOS!$W$14-TODAY()&gt;0,"",IF(ISERROR(ROUND(AVERAGE(AB377:AE377),0)),"",ROUND(AVERAGE(AB377:AE377),0))))</f>
        <v/>
      </c>
      <c r="AG377" s="31" t="str">
        <f t="shared" ca="1" si="71"/>
        <v/>
      </c>
    </row>
    <row r="378" spans="1:33" x14ac:dyDescent="0.25">
      <c r="A378" s="34">
        <v>37</v>
      </c>
      <c r="B378" s="60" t="str">
        <f>IF(DATOS!$B$53="","",DATOS!$B$53)</f>
        <v/>
      </c>
      <c r="D378" s="35"/>
      <c r="E378" s="36"/>
      <c r="F378" s="36"/>
      <c r="G378" s="36"/>
      <c r="H378" s="150" t="str">
        <f t="shared" si="60"/>
        <v/>
      </c>
      <c r="I378" s="28" t="str">
        <f t="shared" si="61"/>
        <v/>
      </c>
      <c r="J378" s="35"/>
      <c r="K378" s="36"/>
      <c r="L378" s="36"/>
      <c r="M378" s="36"/>
      <c r="N378" s="150" t="str">
        <f t="shared" si="62"/>
        <v/>
      </c>
      <c r="O378" s="28" t="str">
        <f t="shared" si="63"/>
        <v/>
      </c>
      <c r="P378" s="35"/>
      <c r="Q378" s="36"/>
      <c r="R378" s="36"/>
      <c r="S378" s="36"/>
      <c r="T378" s="150" t="str">
        <f t="shared" si="64"/>
        <v/>
      </c>
      <c r="U378" s="28" t="str">
        <f t="shared" si="65"/>
        <v/>
      </c>
      <c r="V378" s="35"/>
      <c r="W378" s="36"/>
      <c r="X378" s="36"/>
      <c r="Y378" s="36"/>
      <c r="Z378" s="150" t="str">
        <f t="shared" si="66"/>
        <v/>
      </c>
      <c r="AA378" s="28" t="str">
        <f t="shared" si="67"/>
        <v/>
      </c>
      <c r="AB378" s="37" t="str">
        <f t="shared" si="68"/>
        <v/>
      </c>
      <c r="AC378" s="38" t="str">
        <f t="shared" si="69"/>
        <v/>
      </c>
      <c r="AD378" s="38" t="str">
        <f t="shared" si="70"/>
        <v/>
      </c>
      <c r="AE378" s="38" t="str">
        <f>IF($B378="","",IF(DATOS!$B$12="Trimestre","",IF(Z378="","",Z378)))</f>
        <v/>
      </c>
      <c r="AF378" s="150" t="str">
        <f ca="1">IF(B378="","",IF(DATOS!$W$14-TODAY()&gt;0,"",IF(ISERROR(ROUND(AVERAGE(AB378:AE378),0)),"",ROUND(AVERAGE(AB378:AE378),0))))</f>
        <v/>
      </c>
      <c r="AG378" s="31" t="str">
        <f t="shared" ca="1" si="71"/>
        <v/>
      </c>
    </row>
    <row r="379" spans="1:33" x14ac:dyDescent="0.25">
      <c r="A379" s="34">
        <v>38</v>
      </c>
      <c r="B379" s="60" t="str">
        <f>IF(DATOS!$B$54="","",DATOS!$B$54)</f>
        <v/>
      </c>
      <c r="D379" s="35"/>
      <c r="E379" s="36"/>
      <c r="F379" s="36"/>
      <c r="G379" s="36"/>
      <c r="H379" s="150" t="str">
        <f t="shared" si="60"/>
        <v/>
      </c>
      <c r="I379" s="28" t="str">
        <f t="shared" si="61"/>
        <v/>
      </c>
      <c r="J379" s="35"/>
      <c r="K379" s="36"/>
      <c r="L379" s="36"/>
      <c r="M379" s="36"/>
      <c r="N379" s="150" t="str">
        <f t="shared" si="62"/>
        <v/>
      </c>
      <c r="O379" s="28" t="str">
        <f t="shared" si="63"/>
        <v/>
      </c>
      <c r="P379" s="35"/>
      <c r="Q379" s="36"/>
      <c r="R379" s="36"/>
      <c r="S379" s="36"/>
      <c r="T379" s="150" t="str">
        <f t="shared" si="64"/>
        <v/>
      </c>
      <c r="U379" s="28" t="str">
        <f t="shared" si="65"/>
        <v/>
      </c>
      <c r="V379" s="35"/>
      <c r="W379" s="36"/>
      <c r="X379" s="36"/>
      <c r="Y379" s="36"/>
      <c r="Z379" s="150" t="str">
        <f t="shared" si="66"/>
        <v/>
      </c>
      <c r="AA379" s="28" t="str">
        <f t="shared" si="67"/>
        <v/>
      </c>
      <c r="AB379" s="37" t="str">
        <f t="shared" si="68"/>
        <v/>
      </c>
      <c r="AC379" s="38" t="str">
        <f t="shared" si="69"/>
        <v/>
      </c>
      <c r="AD379" s="38" t="str">
        <f t="shared" si="70"/>
        <v/>
      </c>
      <c r="AE379" s="38" t="str">
        <f>IF($B379="","",IF(DATOS!$B$12="Trimestre","",IF(Z379="","",Z379)))</f>
        <v/>
      </c>
      <c r="AF379" s="150" t="str">
        <f ca="1">IF(B379="","",IF(DATOS!$W$14-TODAY()&gt;0,"",IF(ISERROR(ROUND(AVERAGE(AB379:AE379),0)),"",ROUND(AVERAGE(AB379:AE379),0))))</f>
        <v/>
      </c>
      <c r="AG379" s="31" t="str">
        <f t="shared" ca="1" si="71"/>
        <v/>
      </c>
    </row>
    <row r="380" spans="1:33" x14ac:dyDescent="0.25">
      <c r="A380" s="34">
        <v>39</v>
      </c>
      <c r="B380" s="60" t="str">
        <f>IF(DATOS!$B$55="","",DATOS!$B$55)</f>
        <v/>
      </c>
      <c r="D380" s="35"/>
      <c r="E380" s="36"/>
      <c r="F380" s="36"/>
      <c r="G380" s="36"/>
      <c r="H380" s="150" t="str">
        <f t="shared" si="60"/>
        <v/>
      </c>
      <c r="I380" s="28" t="str">
        <f t="shared" si="61"/>
        <v/>
      </c>
      <c r="J380" s="35"/>
      <c r="K380" s="36"/>
      <c r="L380" s="36"/>
      <c r="M380" s="36"/>
      <c r="N380" s="150" t="str">
        <f t="shared" si="62"/>
        <v/>
      </c>
      <c r="O380" s="28" t="str">
        <f t="shared" si="63"/>
        <v/>
      </c>
      <c r="P380" s="35"/>
      <c r="Q380" s="36"/>
      <c r="R380" s="36"/>
      <c r="S380" s="36"/>
      <c r="T380" s="150" t="str">
        <f t="shared" si="64"/>
        <v/>
      </c>
      <c r="U380" s="28" t="str">
        <f t="shared" si="65"/>
        <v/>
      </c>
      <c r="V380" s="35"/>
      <c r="W380" s="36"/>
      <c r="X380" s="36"/>
      <c r="Y380" s="36"/>
      <c r="Z380" s="150" t="str">
        <f t="shared" si="66"/>
        <v/>
      </c>
      <c r="AA380" s="28" t="str">
        <f t="shared" si="67"/>
        <v/>
      </c>
      <c r="AB380" s="37" t="str">
        <f t="shared" si="68"/>
        <v/>
      </c>
      <c r="AC380" s="38" t="str">
        <f t="shared" si="69"/>
        <v/>
      </c>
      <c r="AD380" s="38" t="str">
        <f t="shared" si="70"/>
        <v/>
      </c>
      <c r="AE380" s="38" t="str">
        <f>IF($B380="","",IF(DATOS!$B$12="Trimestre","",IF(Z380="","",Z380)))</f>
        <v/>
      </c>
      <c r="AF380" s="150" t="str">
        <f ca="1">IF(B380="","",IF(DATOS!$W$14-TODAY()&gt;0,"",IF(ISERROR(ROUND(AVERAGE(AB380:AE380),0)),"",ROUND(AVERAGE(AB380:AE380),0))))</f>
        <v/>
      </c>
      <c r="AG380" s="31" t="str">
        <f t="shared" ca="1" si="71"/>
        <v/>
      </c>
    </row>
    <row r="381" spans="1:33" x14ac:dyDescent="0.25">
      <c r="A381" s="34">
        <v>40</v>
      </c>
      <c r="B381" s="60" t="str">
        <f>IF(DATOS!$B$56="","",DATOS!$B$56)</f>
        <v/>
      </c>
      <c r="D381" s="35"/>
      <c r="E381" s="36"/>
      <c r="F381" s="36"/>
      <c r="G381" s="36"/>
      <c r="H381" s="150" t="str">
        <f t="shared" si="60"/>
        <v/>
      </c>
      <c r="I381" s="28" t="str">
        <f t="shared" si="61"/>
        <v/>
      </c>
      <c r="J381" s="35"/>
      <c r="K381" s="36"/>
      <c r="L381" s="36"/>
      <c r="M381" s="36"/>
      <c r="N381" s="150" t="str">
        <f t="shared" si="62"/>
        <v/>
      </c>
      <c r="O381" s="28" t="str">
        <f t="shared" si="63"/>
        <v/>
      </c>
      <c r="P381" s="35"/>
      <c r="Q381" s="36"/>
      <c r="R381" s="36"/>
      <c r="S381" s="36"/>
      <c r="T381" s="150" t="str">
        <f t="shared" si="64"/>
        <v/>
      </c>
      <c r="U381" s="28" t="str">
        <f t="shared" si="65"/>
        <v/>
      </c>
      <c r="V381" s="35"/>
      <c r="W381" s="36"/>
      <c r="X381" s="36"/>
      <c r="Y381" s="36"/>
      <c r="Z381" s="150" t="str">
        <f t="shared" si="66"/>
        <v/>
      </c>
      <c r="AA381" s="28" t="str">
        <f t="shared" si="67"/>
        <v/>
      </c>
      <c r="AB381" s="37" t="str">
        <f t="shared" si="68"/>
        <v/>
      </c>
      <c r="AC381" s="38" t="str">
        <f t="shared" si="69"/>
        <v/>
      </c>
      <c r="AD381" s="38" t="str">
        <f t="shared" si="70"/>
        <v/>
      </c>
      <c r="AE381" s="38" t="str">
        <f>IF($B381="","",IF(DATOS!$B$12="Trimestre","",IF(Z381="","",Z381)))</f>
        <v/>
      </c>
      <c r="AF381" s="150" t="str">
        <f ca="1">IF(B381="","",IF(DATOS!$W$14-TODAY()&gt;0,"",IF(ISERROR(ROUND(AVERAGE(AB381:AE381),0)),"",ROUND(AVERAGE(AB381:AE381),0))))</f>
        <v/>
      </c>
      <c r="AG381" s="31" t="str">
        <f t="shared" ca="1" si="71"/>
        <v/>
      </c>
    </row>
    <row r="382" spans="1:33" x14ac:dyDescent="0.25">
      <c r="A382" s="34">
        <v>41</v>
      </c>
      <c r="B382" s="60" t="str">
        <f>IF(DATOS!$B$57="","",DATOS!$B$57)</f>
        <v/>
      </c>
      <c r="D382" s="35"/>
      <c r="E382" s="36"/>
      <c r="F382" s="36"/>
      <c r="G382" s="36"/>
      <c r="H382" s="150" t="str">
        <f t="shared" si="60"/>
        <v/>
      </c>
      <c r="I382" s="28" t="str">
        <f t="shared" si="61"/>
        <v/>
      </c>
      <c r="J382" s="35"/>
      <c r="K382" s="36"/>
      <c r="L382" s="36"/>
      <c r="M382" s="36"/>
      <c r="N382" s="150" t="str">
        <f t="shared" si="62"/>
        <v/>
      </c>
      <c r="O382" s="28" t="str">
        <f t="shared" si="63"/>
        <v/>
      </c>
      <c r="P382" s="35"/>
      <c r="Q382" s="36"/>
      <c r="R382" s="36"/>
      <c r="S382" s="36"/>
      <c r="T382" s="150" t="str">
        <f t="shared" si="64"/>
        <v/>
      </c>
      <c r="U382" s="28" t="str">
        <f t="shared" si="65"/>
        <v/>
      </c>
      <c r="V382" s="35"/>
      <c r="W382" s="36"/>
      <c r="X382" s="36"/>
      <c r="Y382" s="36"/>
      <c r="Z382" s="150" t="str">
        <f t="shared" si="66"/>
        <v/>
      </c>
      <c r="AA382" s="28" t="str">
        <f t="shared" si="67"/>
        <v/>
      </c>
      <c r="AB382" s="37" t="str">
        <f t="shared" si="68"/>
        <v/>
      </c>
      <c r="AC382" s="38" t="str">
        <f t="shared" si="69"/>
        <v/>
      </c>
      <c r="AD382" s="38" t="str">
        <f t="shared" si="70"/>
        <v/>
      </c>
      <c r="AE382" s="38" t="str">
        <f>IF($B382="","",IF(DATOS!$B$12="Trimestre","",IF(Z382="","",Z382)))</f>
        <v/>
      </c>
      <c r="AF382" s="150" t="str">
        <f ca="1">IF(B382="","",IF(DATOS!$W$14-TODAY()&gt;0,"",IF(ISERROR(ROUND(AVERAGE(AB382:AE382),0)),"",ROUND(AVERAGE(AB382:AE382),0))))</f>
        <v/>
      </c>
      <c r="AG382" s="31" t="str">
        <f t="shared" ca="1" si="71"/>
        <v/>
      </c>
    </row>
    <row r="383" spans="1:33" x14ac:dyDescent="0.25">
      <c r="A383" s="34">
        <v>42</v>
      </c>
      <c r="B383" s="60" t="str">
        <f>IF(DATOS!$B$58="","",DATOS!$B$58)</f>
        <v/>
      </c>
      <c r="D383" s="35"/>
      <c r="E383" s="36"/>
      <c r="F383" s="36"/>
      <c r="G383" s="36"/>
      <c r="H383" s="150" t="str">
        <f t="shared" si="60"/>
        <v/>
      </c>
      <c r="I383" s="28" t="str">
        <f t="shared" si="61"/>
        <v/>
      </c>
      <c r="J383" s="35"/>
      <c r="K383" s="36"/>
      <c r="L383" s="36"/>
      <c r="M383" s="36"/>
      <c r="N383" s="150" t="str">
        <f t="shared" si="62"/>
        <v/>
      </c>
      <c r="O383" s="28" t="str">
        <f t="shared" si="63"/>
        <v/>
      </c>
      <c r="P383" s="35"/>
      <c r="Q383" s="36"/>
      <c r="R383" s="36"/>
      <c r="S383" s="36"/>
      <c r="T383" s="150" t="str">
        <f t="shared" si="64"/>
        <v/>
      </c>
      <c r="U383" s="28" t="str">
        <f t="shared" si="65"/>
        <v/>
      </c>
      <c r="V383" s="35"/>
      <c r="W383" s="36"/>
      <c r="X383" s="36"/>
      <c r="Y383" s="36"/>
      <c r="Z383" s="150" t="str">
        <f t="shared" si="66"/>
        <v/>
      </c>
      <c r="AA383" s="28" t="str">
        <f t="shared" si="67"/>
        <v/>
      </c>
      <c r="AB383" s="37" t="str">
        <f t="shared" si="68"/>
        <v/>
      </c>
      <c r="AC383" s="38" t="str">
        <f t="shared" si="69"/>
        <v/>
      </c>
      <c r="AD383" s="38" t="str">
        <f t="shared" si="70"/>
        <v/>
      </c>
      <c r="AE383" s="38" t="str">
        <f>IF($B383="","",IF(DATOS!$B$12="Trimestre","",IF(Z383="","",Z383)))</f>
        <v/>
      </c>
      <c r="AF383" s="150" t="str">
        <f ca="1">IF(B383="","",IF(DATOS!$W$14-TODAY()&gt;0,"",IF(ISERROR(ROUND(AVERAGE(AB383:AE383),0)),"",ROUND(AVERAGE(AB383:AE383),0))))</f>
        <v/>
      </c>
      <c r="AG383" s="31" t="str">
        <f t="shared" ca="1" si="71"/>
        <v/>
      </c>
    </row>
    <row r="384" spans="1:33" x14ac:dyDescent="0.25">
      <c r="A384" s="34">
        <v>43</v>
      </c>
      <c r="B384" s="60" t="str">
        <f>IF(DATOS!$B$59="","",DATOS!$B$59)</f>
        <v/>
      </c>
      <c r="D384" s="35"/>
      <c r="E384" s="36"/>
      <c r="F384" s="36"/>
      <c r="G384" s="36"/>
      <c r="H384" s="150" t="str">
        <f t="shared" si="60"/>
        <v/>
      </c>
      <c r="I384" s="28" t="str">
        <f t="shared" si="61"/>
        <v/>
      </c>
      <c r="J384" s="35"/>
      <c r="K384" s="36"/>
      <c r="L384" s="36"/>
      <c r="M384" s="36"/>
      <c r="N384" s="150" t="str">
        <f t="shared" si="62"/>
        <v/>
      </c>
      <c r="O384" s="28" t="str">
        <f t="shared" si="63"/>
        <v/>
      </c>
      <c r="P384" s="35"/>
      <c r="Q384" s="36"/>
      <c r="R384" s="36"/>
      <c r="S384" s="36"/>
      <c r="T384" s="150" t="str">
        <f t="shared" si="64"/>
        <v/>
      </c>
      <c r="U384" s="28" t="str">
        <f t="shared" si="65"/>
        <v/>
      </c>
      <c r="V384" s="35"/>
      <c r="W384" s="36"/>
      <c r="X384" s="36"/>
      <c r="Y384" s="36"/>
      <c r="Z384" s="150" t="str">
        <f t="shared" si="66"/>
        <v/>
      </c>
      <c r="AA384" s="28" t="str">
        <f t="shared" si="67"/>
        <v/>
      </c>
      <c r="AB384" s="37" t="str">
        <f t="shared" si="68"/>
        <v/>
      </c>
      <c r="AC384" s="38" t="str">
        <f t="shared" si="69"/>
        <v/>
      </c>
      <c r="AD384" s="38" t="str">
        <f t="shared" si="70"/>
        <v/>
      </c>
      <c r="AE384" s="38" t="str">
        <f>IF($B384="","",IF(DATOS!$B$12="Trimestre","",IF(Z384="","",Z384)))</f>
        <v/>
      </c>
      <c r="AF384" s="150" t="str">
        <f ca="1">IF(B384="","",IF(DATOS!$W$14-TODAY()&gt;0,"",IF(ISERROR(ROUND(AVERAGE(AB384:AE384),0)),"",ROUND(AVERAGE(AB384:AE384),0))))</f>
        <v/>
      </c>
      <c r="AG384" s="31" t="str">
        <f t="shared" ca="1" si="71"/>
        <v/>
      </c>
    </row>
    <row r="385" spans="1:33" x14ac:dyDescent="0.25">
      <c r="A385" s="34">
        <v>44</v>
      </c>
      <c r="B385" s="60" t="str">
        <f>IF(DATOS!$B$60="","",DATOS!$B$60)</f>
        <v/>
      </c>
      <c r="D385" s="35"/>
      <c r="E385" s="36"/>
      <c r="F385" s="36"/>
      <c r="G385" s="36"/>
      <c r="H385" s="150" t="str">
        <f t="shared" si="60"/>
        <v/>
      </c>
      <c r="I385" s="28" t="str">
        <f t="shared" si="61"/>
        <v/>
      </c>
      <c r="J385" s="35"/>
      <c r="K385" s="36"/>
      <c r="L385" s="36"/>
      <c r="M385" s="36"/>
      <c r="N385" s="150" t="str">
        <f t="shared" si="62"/>
        <v/>
      </c>
      <c r="O385" s="28" t="str">
        <f t="shared" si="63"/>
        <v/>
      </c>
      <c r="P385" s="35"/>
      <c r="Q385" s="36"/>
      <c r="R385" s="36"/>
      <c r="S385" s="36"/>
      <c r="T385" s="150" t="str">
        <f t="shared" si="64"/>
        <v/>
      </c>
      <c r="U385" s="28" t="str">
        <f t="shared" si="65"/>
        <v/>
      </c>
      <c r="V385" s="35"/>
      <c r="W385" s="36"/>
      <c r="X385" s="36"/>
      <c r="Y385" s="36"/>
      <c r="Z385" s="150" t="str">
        <f t="shared" si="66"/>
        <v/>
      </c>
      <c r="AA385" s="28" t="str">
        <f t="shared" si="67"/>
        <v/>
      </c>
      <c r="AB385" s="37" t="str">
        <f t="shared" si="68"/>
        <v/>
      </c>
      <c r="AC385" s="38" t="str">
        <f t="shared" si="69"/>
        <v/>
      </c>
      <c r="AD385" s="38" t="str">
        <f t="shared" si="70"/>
        <v/>
      </c>
      <c r="AE385" s="38" t="str">
        <f>IF($B385="","",IF(DATOS!$B$12="Trimestre","",IF(Z385="","",Z385)))</f>
        <v/>
      </c>
      <c r="AF385" s="150" t="str">
        <f ca="1">IF(B385="","",IF(DATOS!$W$14-TODAY()&gt;0,"",IF(ISERROR(ROUND(AVERAGE(AB385:AE385),0)),"",ROUND(AVERAGE(AB385:AE385),0))))</f>
        <v/>
      </c>
      <c r="AG385" s="31" t="str">
        <f t="shared" ca="1" si="71"/>
        <v/>
      </c>
    </row>
    <row r="386" spans="1:33" ht="15.75" thickBot="1" x14ac:dyDescent="0.3">
      <c r="A386" s="40">
        <v>45</v>
      </c>
      <c r="B386" s="61" t="str">
        <f>IF(DATOS!$B$61="","",DATOS!$B$61)</f>
        <v/>
      </c>
      <c r="D386" s="41"/>
      <c r="E386" s="42"/>
      <c r="F386" s="42"/>
      <c r="G386" s="42"/>
      <c r="H386" s="151" t="str">
        <f t="shared" si="60"/>
        <v/>
      </c>
      <c r="I386" s="28" t="str">
        <f t="shared" si="61"/>
        <v/>
      </c>
      <c r="J386" s="41"/>
      <c r="K386" s="42"/>
      <c r="L386" s="42"/>
      <c r="M386" s="42"/>
      <c r="N386" s="151" t="str">
        <f t="shared" si="62"/>
        <v/>
      </c>
      <c r="O386" s="28" t="str">
        <f t="shared" si="63"/>
        <v/>
      </c>
      <c r="P386" s="41"/>
      <c r="Q386" s="42"/>
      <c r="R386" s="42"/>
      <c r="S386" s="42"/>
      <c r="T386" s="151" t="str">
        <f t="shared" si="64"/>
        <v/>
      </c>
      <c r="U386" s="28" t="str">
        <f t="shared" si="65"/>
        <v/>
      </c>
      <c r="V386" s="41"/>
      <c r="W386" s="42"/>
      <c r="X386" s="42"/>
      <c r="Y386" s="42"/>
      <c r="Z386" s="151" t="str">
        <f t="shared" si="66"/>
        <v/>
      </c>
      <c r="AA386" s="28" t="str">
        <f t="shared" si="67"/>
        <v/>
      </c>
      <c r="AB386" s="43" t="str">
        <f t="shared" si="68"/>
        <v/>
      </c>
      <c r="AC386" s="44" t="str">
        <f t="shared" si="69"/>
        <v/>
      </c>
      <c r="AD386" s="44" t="str">
        <f t="shared" si="70"/>
        <v/>
      </c>
      <c r="AE386" s="44" t="str">
        <f>IF($B386="","",IF(DATOS!$B$12="Trimestre","",IF(Z386="","",Z386)))</f>
        <v/>
      </c>
      <c r="AF386" s="151" t="str">
        <f ca="1">IF(B386="","",IF(DATOS!$W$14-TODAY()&gt;0,"",IF(ISERROR(ROUND(AVERAGE(AB386:AE386),0)),"",ROUND(AVERAGE(AB386:AE386),0))))</f>
        <v/>
      </c>
      <c r="AG386" s="31" t="str">
        <f t="shared" ca="1" si="71"/>
        <v/>
      </c>
    </row>
    <row r="387" spans="1:33" ht="3.75" customHeight="1" thickTop="1" thickBot="1" x14ac:dyDescent="0.3"/>
    <row r="388" spans="1:33" ht="15.75" thickTop="1" x14ac:dyDescent="0.25">
      <c r="B388" s="262" t="str">
        <f>"Nivel de logro del Área de "&amp;B338</f>
        <v>Nivel de logro del Área de Desarrollo Personal, Ciudadanía y Cívica</v>
      </c>
      <c r="D388" s="249" t="s">
        <v>216</v>
      </c>
      <c r="E388" s="250"/>
      <c r="F388" s="250"/>
      <c r="G388" s="250"/>
      <c r="H388" s="251"/>
      <c r="J388" s="249" t="s">
        <v>147</v>
      </c>
      <c r="K388" s="250"/>
      <c r="L388" s="250"/>
      <c r="M388" s="250"/>
      <c r="N388" s="251"/>
      <c r="P388" s="249" t="s">
        <v>148</v>
      </c>
      <c r="Q388" s="250"/>
      <c r="R388" s="250"/>
      <c r="S388" s="250"/>
      <c r="T388" s="251"/>
      <c r="V388" s="249" t="s">
        <v>149</v>
      </c>
      <c r="W388" s="250"/>
      <c r="X388" s="250"/>
      <c r="Y388" s="250"/>
      <c r="Z388" s="251"/>
      <c r="AB388" s="264" t="s">
        <v>130</v>
      </c>
      <c r="AC388" s="265"/>
      <c r="AD388" s="265"/>
      <c r="AE388" s="265"/>
      <c r="AF388" s="266"/>
    </row>
    <row r="389" spans="1:33" ht="15.75" thickBot="1" x14ac:dyDescent="0.3">
      <c r="B389" s="263"/>
      <c r="D389" s="228" t="s">
        <v>123</v>
      </c>
      <c r="E389" s="229"/>
      <c r="F389" s="229" t="s">
        <v>124</v>
      </c>
      <c r="G389" s="229"/>
      <c r="H389" s="230"/>
      <c r="J389" s="228" t="s">
        <v>123</v>
      </c>
      <c r="K389" s="229"/>
      <c r="L389" s="229" t="s">
        <v>124</v>
      </c>
      <c r="M389" s="229"/>
      <c r="N389" s="230"/>
      <c r="P389" s="228" t="s">
        <v>123</v>
      </c>
      <c r="Q389" s="229"/>
      <c r="R389" s="229" t="s">
        <v>124</v>
      </c>
      <c r="S389" s="229"/>
      <c r="T389" s="230"/>
      <c r="V389" s="228" t="s">
        <v>123</v>
      </c>
      <c r="W389" s="229"/>
      <c r="X389" s="229" t="s">
        <v>124</v>
      </c>
      <c r="Y389" s="229"/>
      <c r="Z389" s="230"/>
      <c r="AB389" s="235" t="s">
        <v>123</v>
      </c>
      <c r="AC389" s="236"/>
      <c r="AD389" s="236" t="s">
        <v>124</v>
      </c>
      <c r="AE389" s="236"/>
      <c r="AF389" s="237"/>
    </row>
    <row r="390" spans="1:33" ht="15.75" thickTop="1" x14ac:dyDescent="0.25">
      <c r="B390" s="45" t="s">
        <v>129</v>
      </c>
      <c r="D390" s="220" t="str">
        <f>IF(COUNTBLANK(I342:I386)=45,"",COUNTIF(I342:I386,4))</f>
        <v/>
      </c>
      <c r="E390" s="221"/>
      <c r="F390" s="222" t="str">
        <f>IF(ISERROR(D390/SUM(D390:E393)),"",D390/SUM(D390:E393))</f>
        <v/>
      </c>
      <c r="G390" s="222"/>
      <c r="H390" s="223"/>
      <c r="J390" s="220" t="str">
        <f>IF(COUNTBLANK(O342:O386)=45,"",COUNTIF(O342:O386,4))</f>
        <v/>
      </c>
      <c r="K390" s="221"/>
      <c r="L390" s="222" t="str">
        <f>IF(ISERROR(J390/SUM(J390:K393)),"",J390/SUM(J390:K393))</f>
        <v/>
      </c>
      <c r="M390" s="222"/>
      <c r="N390" s="223"/>
      <c r="P390" s="220" t="str">
        <f>IF(COUNTBLANK(U342:U386)=45,"",COUNTIF(U342:U386,4))</f>
        <v/>
      </c>
      <c r="Q390" s="221"/>
      <c r="R390" s="222" t="str">
        <f>IF(ISERROR(P390/SUM(P390:Q393)),"",P390/SUM(P390:Q393))</f>
        <v/>
      </c>
      <c r="S390" s="222"/>
      <c r="T390" s="223"/>
      <c r="V390" s="220" t="str">
        <f>IF(COUNTBLANK(AA342:AA386)=45,"",COUNTIF(AA342:AA386,4))</f>
        <v/>
      </c>
      <c r="W390" s="221"/>
      <c r="X390" s="222" t="str">
        <f>IF(ISERROR(V390/SUM(V390:W393)),"",V390/SUM(V390:W393))</f>
        <v/>
      </c>
      <c r="Y390" s="222"/>
      <c r="Z390" s="223"/>
      <c r="AB390" s="220" t="str">
        <f ca="1">IF(COUNTBLANK(AG342:AG386)=45,"",COUNTIF(AG342:AG386,4))</f>
        <v/>
      </c>
      <c r="AC390" s="221"/>
      <c r="AD390" s="222" t="str">
        <f ca="1">IF(ISERROR(AB390/SUM(AB390:AC393)),"",AB390/SUM(AB390:AC393))</f>
        <v/>
      </c>
      <c r="AE390" s="222"/>
      <c r="AF390" s="223"/>
    </row>
    <row r="391" spans="1:33" x14ac:dyDescent="0.25">
      <c r="B391" s="45" t="s">
        <v>125</v>
      </c>
      <c r="D391" s="224" t="str">
        <f>IF(COUNTBLANK(I342:I386)=45,"",COUNTIF(I342:I386,3))</f>
        <v/>
      </c>
      <c r="E391" s="225"/>
      <c r="F391" s="226" t="str">
        <f>IF(ISERROR(D391/SUM(D390:E393)),"",D391/SUM(D390:E393))</f>
        <v/>
      </c>
      <c r="G391" s="226"/>
      <c r="H391" s="227"/>
      <c r="J391" s="224" t="str">
        <f>IF(COUNTBLANK(O342:O386)=45,"",COUNTIF(O342:O386,3))</f>
        <v/>
      </c>
      <c r="K391" s="225"/>
      <c r="L391" s="226" t="str">
        <f>IF(ISERROR(J391/SUM(J390:K393)),"",J391/SUM(J390:K393))</f>
        <v/>
      </c>
      <c r="M391" s="226"/>
      <c r="N391" s="227"/>
      <c r="P391" s="224" t="str">
        <f>IF(COUNTBLANK(U342:U386)=45,"",COUNTIF(U342:U386,3))</f>
        <v/>
      </c>
      <c r="Q391" s="225"/>
      <c r="R391" s="226" t="str">
        <f>IF(ISERROR(P391/SUM(P390:Q393)),"",P391/SUM(P390:Q393))</f>
        <v/>
      </c>
      <c r="S391" s="226"/>
      <c r="T391" s="227"/>
      <c r="V391" s="224" t="str">
        <f>IF(COUNTBLANK(AA342:AA386)=45,"",COUNTIF(AA342:AA386,3))</f>
        <v/>
      </c>
      <c r="W391" s="225"/>
      <c r="X391" s="226" t="str">
        <f>IF(ISERROR(V391/SUM(V390:W393)),"",V391/SUM(V390:W393))</f>
        <v/>
      </c>
      <c r="Y391" s="226"/>
      <c r="Z391" s="227"/>
      <c r="AB391" s="224" t="str">
        <f ca="1">IF(COUNTBLANK(AG342:AG386)=45,"",COUNTIF(AG342:AG386,3))</f>
        <v/>
      </c>
      <c r="AC391" s="225"/>
      <c r="AD391" s="226" t="str">
        <f ca="1">IF(ISERROR(AB391/SUM(AB390:AC393)),"",AB391/SUM(AB390:AC393))</f>
        <v/>
      </c>
      <c r="AE391" s="226"/>
      <c r="AF391" s="227"/>
    </row>
    <row r="392" spans="1:33" x14ac:dyDescent="0.25">
      <c r="B392" s="45" t="s">
        <v>126</v>
      </c>
      <c r="D392" s="224" t="str">
        <f>IF(COUNTBLANK(I342:I386)=45,"",COUNTIF(I342:I386,2))</f>
        <v/>
      </c>
      <c r="E392" s="225"/>
      <c r="F392" s="226" t="str">
        <f>IF(ISERROR(D392/SUM(D390:E393)),"",D392/SUM(D390:E393))</f>
        <v/>
      </c>
      <c r="G392" s="226"/>
      <c r="H392" s="227"/>
      <c r="J392" s="224" t="str">
        <f>IF(COUNTBLANK(O342:O386)=45,"",COUNTIF(O342:O386,2))</f>
        <v/>
      </c>
      <c r="K392" s="225"/>
      <c r="L392" s="226" t="str">
        <f>IF(ISERROR(J392/SUM(J390:K393)),"",J392/SUM(J390:K393))</f>
        <v/>
      </c>
      <c r="M392" s="226"/>
      <c r="N392" s="227"/>
      <c r="P392" s="224" t="str">
        <f>IF(COUNTBLANK(U342:U386)=45,"",COUNTIF(U342:U386,2))</f>
        <v/>
      </c>
      <c r="Q392" s="225"/>
      <c r="R392" s="226" t="str">
        <f>IF(ISERROR(P392/SUM(P390:Q393)),"",P392/SUM(P390:Q393))</f>
        <v/>
      </c>
      <c r="S392" s="226"/>
      <c r="T392" s="227"/>
      <c r="V392" s="224" t="str">
        <f>IF(COUNTBLANK(AA342:AA386)=45,"",COUNTIF(AA342:AA386,2))</f>
        <v/>
      </c>
      <c r="W392" s="225"/>
      <c r="X392" s="226" t="str">
        <f>IF(ISERROR(V392/SUM(V390:W393)),"",V392/SUM(V390:W393))</f>
        <v/>
      </c>
      <c r="Y392" s="226"/>
      <c r="Z392" s="227"/>
      <c r="AB392" s="224" t="str">
        <f ca="1">IF(COUNTBLANK(AG342:AG386)=45,"",COUNTIF(AG342:AG386,2))</f>
        <v/>
      </c>
      <c r="AC392" s="225"/>
      <c r="AD392" s="226" t="str">
        <f ca="1">IF(ISERROR(AB392/SUM(AB390:AC393)),"",AB392/SUM(AB390:AC393))</f>
        <v/>
      </c>
      <c r="AE392" s="226"/>
      <c r="AF392" s="227"/>
    </row>
    <row r="393" spans="1:33" ht="15.75" thickBot="1" x14ac:dyDescent="0.3">
      <c r="B393" s="45" t="s">
        <v>127</v>
      </c>
      <c r="D393" s="213" t="str">
        <f>IF(COUNTBLANK(I342:I386)=45,"",COUNTIF(I342:I386,1))</f>
        <v/>
      </c>
      <c r="E393" s="214"/>
      <c r="F393" s="215" t="str">
        <f>IF(ISERROR(D393/SUM(D390:E393)),"",D393/SUM(D390:E393))</f>
        <v/>
      </c>
      <c r="G393" s="215"/>
      <c r="H393" s="216"/>
      <c r="J393" s="213" t="str">
        <f>IF(COUNTBLANK(O342:O386)=45,"",COUNTIF(O342:O386,1))</f>
        <v/>
      </c>
      <c r="K393" s="214"/>
      <c r="L393" s="215" t="str">
        <f>IF(ISERROR(J393/SUM(J390:K393)),"",J393/SUM(J390:K393))</f>
        <v/>
      </c>
      <c r="M393" s="215"/>
      <c r="N393" s="216"/>
      <c r="P393" s="213" t="str">
        <f>IF(COUNTBLANK(U342:U386)=45,"",COUNTIF(U342:U386,1))</f>
        <v/>
      </c>
      <c r="Q393" s="214"/>
      <c r="R393" s="215" t="str">
        <f>IF(ISERROR(P393/SUM(P390:Q393)),"",P393/SUM(P390:Q393))</f>
        <v/>
      </c>
      <c r="S393" s="215"/>
      <c r="T393" s="216"/>
      <c r="V393" s="213" t="str">
        <f>IF(COUNTBLANK(AA342:AA386)=45,"",COUNTIF(AA342:AA386,1))</f>
        <v/>
      </c>
      <c r="W393" s="214"/>
      <c r="X393" s="215" t="str">
        <f>IF(ISERROR(V393/SUM(V390:W393)),"",V393/SUM(V390:W393))</f>
        <v/>
      </c>
      <c r="Y393" s="215"/>
      <c r="Z393" s="216"/>
      <c r="AB393" s="213" t="str">
        <f ca="1">IF(COUNTBLANK(AG342:AG386)=45,"",COUNTIF(AG342:AG386,1))</f>
        <v/>
      </c>
      <c r="AC393" s="214"/>
      <c r="AD393" s="215" t="str">
        <f ca="1">IF(ISERROR(AB393/SUM(AB390:AC393)),"",AB393/SUM(AB390:AC393))</f>
        <v/>
      </c>
      <c r="AE393" s="215"/>
      <c r="AF393" s="216"/>
    </row>
    <row r="394" spans="1:33" ht="6" customHeight="1" thickTop="1" thickBot="1" x14ac:dyDescent="0.3">
      <c r="B394" s="46"/>
      <c r="D394" s="47"/>
      <c r="E394" s="48"/>
      <c r="F394" s="48"/>
      <c r="G394" s="48"/>
    </row>
    <row r="395" spans="1:33" ht="16.5" thickTop="1" thickBot="1" x14ac:dyDescent="0.3">
      <c r="B395" s="49" t="s">
        <v>133</v>
      </c>
      <c r="D395" s="217" t="s">
        <v>123</v>
      </c>
      <c r="E395" s="218"/>
      <c r="F395" s="218" t="s">
        <v>124</v>
      </c>
      <c r="G395" s="218"/>
      <c r="H395" s="219"/>
      <c r="K395" s="231" t="s">
        <v>134</v>
      </c>
      <c r="L395" s="231"/>
      <c r="M395" s="231"/>
      <c r="N395" s="231"/>
      <c r="O395" s="231"/>
      <c r="P395" s="231"/>
      <c r="Q395" s="231"/>
      <c r="R395" s="231"/>
      <c r="S395" s="231"/>
      <c r="T395" s="232" t="str">
        <f ca="1">IF(COUNTBLANK(AF342:AF386)=45,"",MAX(AF342:AF386))</f>
        <v/>
      </c>
      <c r="U395" s="232"/>
      <c r="V395" s="232"/>
    </row>
    <row r="396" spans="1:33" ht="16.5" thickTop="1" thickBot="1" x14ac:dyDescent="0.3">
      <c r="B396" s="45" t="s">
        <v>132</v>
      </c>
      <c r="D396" s="220">
        <f>IF(COUNTBLANK(B342:B386)=45,"",45-COUNTBLANK(B342:B386))</f>
        <v>33</v>
      </c>
      <c r="E396" s="221"/>
      <c r="F396" s="222">
        <f>IF(ISERROR(D396/D396),"",D396/D396)</f>
        <v>1</v>
      </c>
      <c r="G396" s="222"/>
      <c r="H396" s="223"/>
      <c r="K396" s="233" t="s">
        <v>135</v>
      </c>
      <c r="L396" s="233"/>
      <c r="M396" s="233"/>
      <c r="N396" s="233"/>
      <c r="O396" s="233"/>
      <c r="P396" s="233"/>
      <c r="Q396" s="233"/>
      <c r="R396" s="233"/>
      <c r="S396" s="233"/>
      <c r="T396" s="246" t="str">
        <f ca="1">IF(COUNTBLANK(AF342:AF386)=45,"",ROUND(AVERAGE(AF342:AF386),2))</f>
        <v/>
      </c>
      <c r="U396" s="247"/>
      <c r="V396" s="248"/>
    </row>
    <row r="397" spans="1:33" x14ac:dyDescent="0.25">
      <c r="B397" s="45" t="s">
        <v>121</v>
      </c>
      <c r="D397" s="224" t="str">
        <f ca="1">IF(COUNTBLANK(AF342:AF386)=45,"",45-COUNTBLANK(AF342:AF386))</f>
        <v/>
      </c>
      <c r="E397" s="225"/>
      <c r="F397" s="226" t="str">
        <f ca="1">IF(ISERROR(D397/D396),"",D397/D396)</f>
        <v/>
      </c>
      <c r="G397" s="226"/>
      <c r="H397" s="227"/>
      <c r="K397" s="231" t="s">
        <v>136</v>
      </c>
      <c r="L397" s="231"/>
      <c r="M397" s="231"/>
      <c r="N397" s="231"/>
      <c r="O397" s="231"/>
      <c r="P397" s="231"/>
      <c r="Q397" s="231"/>
      <c r="R397" s="231"/>
      <c r="S397" s="231"/>
      <c r="T397" s="232" t="str">
        <f ca="1">IF(COUNTBLANK(AF342:AF386)=45,"",MIN(AF342:AF386))</f>
        <v/>
      </c>
      <c r="U397" s="232"/>
      <c r="V397" s="232"/>
    </row>
    <row r="398" spans="1:33" x14ac:dyDescent="0.25">
      <c r="B398" s="45" t="s">
        <v>128</v>
      </c>
      <c r="D398" s="224" t="str">
        <f ca="1">IF(COUNTBLANK(AF342:AF386)=45,"",D396-D397)</f>
        <v/>
      </c>
      <c r="E398" s="225"/>
      <c r="F398" s="226" t="str">
        <f ca="1">IF(ISERROR(D398/D396),"",D398/D396)</f>
        <v/>
      </c>
      <c r="G398" s="226"/>
      <c r="H398" s="227"/>
    </row>
    <row r="399" spans="1:33" x14ac:dyDescent="0.25">
      <c r="B399" s="45" t="s">
        <v>122</v>
      </c>
      <c r="D399" s="224" t="str">
        <f ca="1">IF(COUNTBLANK(AF342:AF386)=45,"",COUNTIF(AF342:AF386,"&gt;=11"))</f>
        <v/>
      </c>
      <c r="E399" s="225"/>
      <c r="F399" s="226" t="str">
        <f ca="1">IF(ISERROR(D399/D397),"",D399/D397)</f>
        <v/>
      </c>
      <c r="G399" s="226"/>
      <c r="H399" s="227"/>
    </row>
    <row r="400" spans="1:33" ht="15.75" thickBot="1" x14ac:dyDescent="0.3">
      <c r="B400" s="45" t="s">
        <v>131</v>
      </c>
      <c r="D400" s="213" t="str">
        <f ca="1">IF(COUNTBLANK(AF342:AF386)=45,"",COUNTIF(AF342:AF386,"&lt;11"))</f>
        <v/>
      </c>
      <c r="E400" s="214"/>
      <c r="F400" s="215" t="str">
        <f ca="1">IF(ISERROR(D400/D397),"",D400/D397)</f>
        <v/>
      </c>
      <c r="G400" s="215"/>
      <c r="H400" s="216"/>
    </row>
    <row r="401" spans="1:41" ht="15.75" thickTop="1" x14ac:dyDescent="0.25"/>
    <row r="403" spans="1:41" ht="18.75" x14ac:dyDescent="0.3">
      <c r="A403" s="234" t="str">
        <f>"CONSOLIDADO DE NOTAS - 2019 - "&amp;B405</f>
        <v>CONSOLIDADO DE NOTAS - 2019 - Educación Física</v>
      </c>
      <c r="B403" s="234"/>
      <c r="C403" s="234"/>
      <c r="D403" s="234"/>
      <c r="E403" s="234"/>
      <c r="F403" s="234"/>
      <c r="G403" s="234"/>
      <c r="H403" s="234"/>
      <c r="I403" s="234"/>
      <c r="J403" s="234"/>
      <c r="K403" s="234"/>
      <c r="L403" s="234"/>
      <c r="M403" s="234"/>
      <c r="N403" s="234"/>
      <c r="O403" s="234"/>
      <c r="P403" s="234"/>
      <c r="Q403" s="234"/>
      <c r="R403" s="234"/>
      <c r="S403" s="234"/>
      <c r="T403" s="234"/>
      <c r="U403" s="234"/>
      <c r="V403" s="234"/>
      <c r="W403" s="234"/>
      <c r="X403" s="234"/>
      <c r="Y403" s="234"/>
      <c r="Z403" s="234"/>
      <c r="AA403" s="234"/>
      <c r="AB403" s="234"/>
      <c r="AC403" s="234"/>
      <c r="AD403" s="234"/>
      <c r="AE403" s="234"/>
      <c r="AF403" s="234"/>
      <c r="AG403" s="234"/>
      <c r="AH403" s="234"/>
    </row>
    <row r="404" spans="1:41" ht="8.25" customHeight="1" x14ac:dyDescent="0.25">
      <c r="B404" s="15"/>
    </row>
    <row r="405" spans="1:41" ht="15.75" thickBot="1" x14ac:dyDescent="0.3">
      <c r="B405" s="16" t="s">
        <v>6</v>
      </c>
      <c r="AF405" s="17" t="str">
        <f>IF(AND(DATOS!$B$10="",DATOS!$B$11=""),"",DATOS!$B$10&amp;DATOS!$B$11)</f>
        <v/>
      </c>
    </row>
    <row r="406" spans="1:41" ht="15.75" customHeight="1" thickTop="1" x14ac:dyDescent="0.25">
      <c r="A406" s="238" t="s">
        <v>19</v>
      </c>
      <c r="B406" s="241" t="s">
        <v>18</v>
      </c>
      <c r="D406" s="238" t="s">
        <v>176</v>
      </c>
      <c r="E406" s="244"/>
      <c r="F406" s="244"/>
      <c r="G406" s="244"/>
      <c r="H406" s="259" t="s">
        <v>180</v>
      </c>
      <c r="I406" s="18"/>
      <c r="J406" s="238" t="s">
        <v>177</v>
      </c>
      <c r="K406" s="244"/>
      <c r="L406" s="244"/>
      <c r="M406" s="244"/>
      <c r="N406" s="259" t="s">
        <v>181</v>
      </c>
      <c r="O406" s="18"/>
      <c r="P406" s="238" t="s">
        <v>178</v>
      </c>
      <c r="Q406" s="244"/>
      <c r="R406" s="244"/>
      <c r="S406" s="244"/>
      <c r="T406" s="259" t="s">
        <v>182</v>
      </c>
      <c r="U406" s="18"/>
      <c r="V406" s="238" t="s">
        <v>179</v>
      </c>
      <c r="W406" s="244"/>
      <c r="X406" s="244"/>
      <c r="Y406" s="244"/>
      <c r="Z406" s="259" t="s">
        <v>183</v>
      </c>
      <c r="AA406" s="18"/>
      <c r="AB406" s="252" t="s">
        <v>61</v>
      </c>
      <c r="AC406" s="253"/>
      <c r="AD406" s="253"/>
      <c r="AE406" s="253"/>
      <c r="AF406" s="256" t="s">
        <v>62</v>
      </c>
    </row>
    <row r="407" spans="1:41" ht="16.5" customHeight="1" x14ac:dyDescent="0.25">
      <c r="A407" s="239"/>
      <c r="B407" s="242"/>
      <c r="D407" s="239"/>
      <c r="E407" s="245"/>
      <c r="F407" s="245"/>
      <c r="G407" s="245"/>
      <c r="H407" s="260"/>
      <c r="I407" s="19"/>
      <c r="J407" s="239"/>
      <c r="K407" s="245"/>
      <c r="L407" s="245"/>
      <c r="M407" s="245"/>
      <c r="N407" s="260"/>
      <c r="O407" s="19"/>
      <c r="P407" s="239"/>
      <c r="Q407" s="245"/>
      <c r="R407" s="245"/>
      <c r="S407" s="245"/>
      <c r="T407" s="260"/>
      <c r="U407" s="19"/>
      <c r="V407" s="239"/>
      <c r="W407" s="245"/>
      <c r="X407" s="245"/>
      <c r="Y407" s="245"/>
      <c r="Z407" s="260"/>
      <c r="AA407" s="19"/>
      <c r="AB407" s="254"/>
      <c r="AC407" s="255"/>
      <c r="AD407" s="255"/>
      <c r="AE407" s="255"/>
      <c r="AF407" s="257"/>
      <c r="AH407" s="20"/>
    </row>
    <row r="408" spans="1:41" ht="16.5" customHeight="1" thickBot="1" x14ac:dyDescent="0.3">
      <c r="A408" s="240"/>
      <c r="B408" s="243"/>
      <c r="D408" s="21" t="s">
        <v>20</v>
      </c>
      <c r="E408" s="22" t="s">
        <v>21</v>
      </c>
      <c r="F408" s="22" t="s">
        <v>22</v>
      </c>
      <c r="G408" s="22" t="s">
        <v>23</v>
      </c>
      <c r="H408" s="261"/>
      <c r="I408" s="19"/>
      <c r="J408" s="21" t="s">
        <v>20</v>
      </c>
      <c r="K408" s="22" t="s">
        <v>21</v>
      </c>
      <c r="L408" s="22" t="s">
        <v>22</v>
      </c>
      <c r="M408" s="22" t="s">
        <v>23</v>
      </c>
      <c r="N408" s="261"/>
      <c r="O408" s="19"/>
      <c r="P408" s="21" t="s">
        <v>20</v>
      </c>
      <c r="Q408" s="22" t="s">
        <v>21</v>
      </c>
      <c r="R408" s="22" t="s">
        <v>22</v>
      </c>
      <c r="S408" s="22" t="s">
        <v>23</v>
      </c>
      <c r="T408" s="261"/>
      <c r="U408" s="19"/>
      <c r="V408" s="21" t="s">
        <v>20</v>
      </c>
      <c r="W408" s="22" t="s">
        <v>21</v>
      </c>
      <c r="X408" s="22" t="s">
        <v>22</v>
      </c>
      <c r="Y408" s="22" t="s">
        <v>23</v>
      </c>
      <c r="Z408" s="261"/>
      <c r="AA408" s="19"/>
      <c r="AB408" s="21">
        <v>1</v>
      </c>
      <c r="AC408" s="22">
        <v>2</v>
      </c>
      <c r="AD408" s="22">
        <v>3</v>
      </c>
      <c r="AE408" s="22">
        <v>4</v>
      </c>
      <c r="AF408" s="258"/>
      <c r="AM408" s="23"/>
      <c r="AN408" s="24"/>
      <c r="AO408" s="24"/>
    </row>
    <row r="409" spans="1:41" ht="15.75" thickTop="1" x14ac:dyDescent="0.25">
      <c r="A409" s="25">
        <v>1</v>
      </c>
      <c r="B409" s="59" t="str">
        <f>IF(DATOS!$B$17="","",DATOS!$B$17)</f>
        <v>ABOLLANEDA RIVERA, Leomar</v>
      </c>
      <c r="D409" s="26"/>
      <c r="E409" s="27"/>
      <c r="F409" s="27"/>
      <c r="G409" s="27"/>
      <c r="H409" s="149" t="str">
        <f>IF($B409="","",IF(COUNTBLANK(D409:G409)=4,"",IF(MAX(D409:G409)&gt;20,"E",ROUND(AVERAGE(D409:G409),0))))</f>
        <v/>
      </c>
      <c r="I409" s="28" t="str">
        <f>IF(H409="","",IF(NOT(ISNUMBER(H409)),"",IF(H409&lt;=10,1,IF(H409&lt;=13,2,IF(H409&lt;=17,3,4)))))</f>
        <v/>
      </c>
      <c r="J409" s="26"/>
      <c r="K409" s="27"/>
      <c r="L409" s="27"/>
      <c r="M409" s="27"/>
      <c r="N409" s="149" t="str">
        <f>IF($B409="","",IF(COUNTBLANK(J409:M409)=4,"",IF(MAX(J409:M409)&gt;20,"E",ROUND(AVERAGE(J409:M409),0))))</f>
        <v/>
      </c>
      <c r="O409" s="28" t="str">
        <f>IF(N409="","",IF(NOT(ISNUMBER(N409)),"",IF(N409&lt;=10,1,IF(N409&lt;=13,2,IF(N409&lt;=17,3,4)))))</f>
        <v/>
      </c>
      <c r="P409" s="26"/>
      <c r="Q409" s="27"/>
      <c r="R409" s="27"/>
      <c r="S409" s="27"/>
      <c r="T409" s="149" t="str">
        <f>IF($B409="","",IF(COUNTBLANK(P409:S409)=4,"",IF(MAX(P409:S409)&gt;20,"E",ROUND(AVERAGE(P409:S409),0))))</f>
        <v/>
      </c>
      <c r="U409" s="28" t="str">
        <f>IF(T409="","",IF(NOT(ISNUMBER(T409)),"",IF(T409&lt;=10,1,IF(T409&lt;=13,2,IF(T409&lt;=17,3,4)))))</f>
        <v/>
      </c>
      <c r="V409" s="26"/>
      <c r="W409" s="27"/>
      <c r="X409" s="27"/>
      <c r="Y409" s="27"/>
      <c r="Z409" s="149" t="str">
        <f>IF($B409="","",IF(COUNTBLANK(V409:Y409)=4,"",IF(MAX(V409:Y409)&gt;20,"E",ROUND(AVERAGE(V409:Y409),0))))</f>
        <v/>
      </c>
      <c r="AA409" s="28" t="str">
        <f>IF(Z409="","",IF(NOT(ISNUMBER(Z409)),"",IF(Z409&lt;=10,1,IF(Z409&lt;=13,2,IF(Z409&lt;=17,3,4)))))</f>
        <v/>
      </c>
      <c r="AB409" s="29" t="str">
        <f>IF($B409="","",IF(H409="","",H409))</f>
        <v/>
      </c>
      <c r="AC409" s="30" t="str">
        <f>IF($B409="","",IF(N409="","",N409))</f>
        <v/>
      </c>
      <c r="AD409" s="30" t="str">
        <f>IF($B409="","",IF(T409="","",T409))</f>
        <v/>
      </c>
      <c r="AE409" s="30" t="str">
        <f>IF($B409="","",IF(DATOS!$B$12="Trimestre","",IF(Z409="","",Z409)))</f>
        <v/>
      </c>
      <c r="AF409" s="149" t="str">
        <f ca="1">IF(B409="","",IF(DATOS!$W$14-TODAY()&gt;0,"",IF(ISERROR(ROUND(AVERAGE(AB409:AE409),0)),"",ROUND(AVERAGE(AB409:AE409),0))))</f>
        <v/>
      </c>
      <c r="AG409" s="31" t="str">
        <f ca="1">IF(AF409="","",IF(NOT(ISNUMBER(AF409)),"",IF(AF409&lt;=10,1,IF(AF409&lt;=13,2,IF(AF409&lt;=17,3,4)))))</f>
        <v/>
      </c>
      <c r="AH409" s="24"/>
      <c r="AI409" s="24"/>
      <c r="AJ409" s="24"/>
      <c r="AK409" s="24"/>
      <c r="AL409" s="24"/>
      <c r="AM409" s="32"/>
      <c r="AN409" s="33"/>
      <c r="AO409" s="33"/>
    </row>
    <row r="410" spans="1:41" x14ac:dyDescent="0.25">
      <c r="A410" s="34">
        <v>2</v>
      </c>
      <c r="B410" s="60" t="str">
        <f>IF(DATOS!$B$18="","",DATOS!$B$18)</f>
        <v>ALCARRAZ PEREZ, Fransy Danai</v>
      </c>
      <c r="D410" s="35"/>
      <c r="E410" s="36"/>
      <c r="F410" s="36"/>
      <c r="G410" s="36"/>
      <c r="H410" s="150" t="str">
        <f t="shared" ref="H410:H453" si="72">IF($B410="","",IF(COUNTBLANK(D410:G410)=4,"",IF(MAX(D410:G410)&gt;20,"E",ROUND(AVERAGE(D410:G410),0))))</f>
        <v/>
      </c>
      <c r="I410" s="28" t="str">
        <f t="shared" ref="I410:I453" si="73">IF(H410="","",IF(NOT(ISNUMBER(H410)),"",IF(H410&lt;=10,1,IF(H410&lt;=13,2,IF(H410&lt;=17,3,4)))))</f>
        <v/>
      </c>
      <c r="J410" s="35"/>
      <c r="K410" s="36"/>
      <c r="L410" s="36"/>
      <c r="M410" s="36"/>
      <c r="N410" s="150" t="str">
        <f t="shared" ref="N410:N453" si="74">IF($B410="","",IF(COUNTBLANK(J410:M410)=4,"",IF(MAX(J410:M410)&gt;20,"E",ROUND(AVERAGE(J410:M410),0))))</f>
        <v/>
      </c>
      <c r="O410" s="28" t="str">
        <f t="shared" ref="O410:O453" si="75">IF(N410="","",IF(NOT(ISNUMBER(N410)),"",IF(N410&lt;=10,1,IF(N410&lt;=13,2,IF(N410&lt;=17,3,4)))))</f>
        <v/>
      </c>
      <c r="P410" s="35"/>
      <c r="Q410" s="36"/>
      <c r="R410" s="36"/>
      <c r="S410" s="36"/>
      <c r="T410" s="150" t="str">
        <f t="shared" ref="T410:T453" si="76">IF($B410="","",IF(COUNTBLANK(P410:S410)=4,"",IF(MAX(P410:S410)&gt;20,"E",ROUND(AVERAGE(P410:S410),0))))</f>
        <v/>
      </c>
      <c r="U410" s="28" t="str">
        <f t="shared" ref="U410:U453" si="77">IF(T410="","",IF(NOT(ISNUMBER(T410)),"",IF(T410&lt;=10,1,IF(T410&lt;=13,2,IF(T410&lt;=17,3,4)))))</f>
        <v/>
      </c>
      <c r="V410" s="35"/>
      <c r="W410" s="36"/>
      <c r="X410" s="36"/>
      <c r="Y410" s="36"/>
      <c r="Z410" s="150" t="str">
        <f t="shared" ref="Z410:Z453" si="78">IF($B410="","",IF(COUNTBLANK(V410:Y410)=4,"",IF(MAX(V410:Y410)&gt;20,"E",ROUND(AVERAGE(V410:Y410),0))))</f>
        <v/>
      </c>
      <c r="AA410" s="28" t="str">
        <f t="shared" ref="AA410:AA453" si="79">IF(Z410="","",IF(NOT(ISNUMBER(Z410)),"",IF(Z410&lt;=10,1,IF(Z410&lt;=13,2,IF(Z410&lt;=17,3,4)))))</f>
        <v/>
      </c>
      <c r="AB410" s="37" t="str">
        <f t="shared" ref="AB410:AB453" si="80">IF($B410="","",IF(H410="","",H410))</f>
        <v/>
      </c>
      <c r="AC410" s="38" t="str">
        <f t="shared" ref="AC410:AC453" si="81">IF($B410="","",IF(N410="","",N410))</f>
        <v/>
      </c>
      <c r="AD410" s="38" t="str">
        <f t="shared" ref="AD410:AD453" si="82">IF($B410="","",IF(T410="","",T410))</f>
        <v/>
      </c>
      <c r="AE410" s="38" t="str">
        <f>IF($B410="","",IF(DATOS!$B$12="Trimestre","",IF(Z410="","",Z410)))</f>
        <v/>
      </c>
      <c r="AF410" s="150" t="str">
        <f ca="1">IF(B410="","",IF(DATOS!$W$14-TODAY()&gt;0,"",IF(ISERROR(ROUND(AVERAGE(AB410:AE410),0)),"",ROUND(AVERAGE(AB410:AE410),0))))</f>
        <v/>
      </c>
      <c r="AG410" s="31" t="str">
        <f t="shared" ref="AG410:AG453" ca="1" si="83">IF(AF410="","",IF(NOT(ISNUMBER(AF410)),"",IF(AF410&lt;=10,1,IF(AF410&lt;=13,2,IF(AF410&lt;=17,3,4)))))</f>
        <v/>
      </c>
      <c r="AH410" s="24"/>
      <c r="AI410" s="24"/>
      <c r="AJ410" s="24"/>
      <c r="AK410" s="24"/>
      <c r="AL410" s="24"/>
      <c r="AM410" s="32"/>
      <c r="AN410" s="33"/>
      <c r="AO410" s="33"/>
    </row>
    <row r="411" spans="1:41" x14ac:dyDescent="0.25">
      <c r="A411" s="34">
        <v>3</v>
      </c>
      <c r="B411" s="60" t="str">
        <f>IF(DATOS!$B$19="","",DATOS!$B$19)</f>
        <v>ANDIA NAVARRO, Angie Claribel</v>
      </c>
      <c r="D411" s="35"/>
      <c r="E411" s="36"/>
      <c r="F411" s="36"/>
      <c r="G411" s="36"/>
      <c r="H411" s="150" t="str">
        <f t="shared" si="72"/>
        <v/>
      </c>
      <c r="I411" s="28" t="str">
        <f t="shared" si="73"/>
        <v/>
      </c>
      <c r="J411" s="35"/>
      <c r="K411" s="36"/>
      <c r="L411" s="36"/>
      <c r="M411" s="36"/>
      <c r="N411" s="150" t="str">
        <f t="shared" si="74"/>
        <v/>
      </c>
      <c r="O411" s="28" t="str">
        <f t="shared" si="75"/>
        <v/>
      </c>
      <c r="P411" s="35"/>
      <c r="Q411" s="36"/>
      <c r="R411" s="36"/>
      <c r="S411" s="36"/>
      <c r="T411" s="150" t="str">
        <f t="shared" si="76"/>
        <v/>
      </c>
      <c r="U411" s="28" t="str">
        <f t="shared" si="77"/>
        <v/>
      </c>
      <c r="V411" s="35"/>
      <c r="W411" s="36"/>
      <c r="X411" s="36"/>
      <c r="Y411" s="36"/>
      <c r="Z411" s="150" t="str">
        <f t="shared" si="78"/>
        <v/>
      </c>
      <c r="AA411" s="28" t="str">
        <f t="shared" si="79"/>
        <v/>
      </c>
      <c r="AB411" s="37" t="str">
        <f t="shared" si="80"/>
        <v/>
      </c>
      <c r="AC411" s="38" t="str">
        <f t="shared" si="81"/>
        <v/>
      </c>
      <c r="AD411" s="38" t="str">
        <f t="shared" si="82"/>
        <v/>
      </c>
      <c r="AE411" s="38" t="str">
        <f>IF($B411="","",IF(DATOS!$B$12="Trimestre","",IF(Z411="","",Z411)))</f>
        <v/>
      </c>
      <c r="AF411" s="150" t="str">
        <f ca="1">IF(B411="","",IF(DATOS!$W$14-TODAY()&gt;0,"",IF(ISERROR(ROUND(AVERAGE(AB411:AE411),0)),"",ROUND(AVERAGE(AB411:AE411),0))))</f>
        <v/>
      </c>
      <c r="AG411" s="31" t="str">
        <f t="shared" ca="1" si="83"/>
        <v/>
      </c>
      <c r="AH411" s="24"/>
      <c r="AI411" s="24"/>
      <c r="AJ411" s="24"/>
      <c r="AK411" s="24"/>
      <c r="AL411" s="24"/>
      <c r="AM411" s="32"/>
      <c r="AN411" s="33"/>
      <c r="AO411" s="33"/>
    </row>
    <row r="412" spans="1:41" x14ac:dyDescent="0.25">
      <c r="A412" s="34">
        <v>4</v>
      </c>
      <c r="B412" s="60" t="str">
        <f>IF(DATOS!$B$20="","",DATOS!$B$20)</f>
        <v>BENAVENTE DIAZ, Hipollytte Brandon</v>
      </c>
      <c r="D412" s="35"/>
      <c r="E412" s="36"/>
      <c r="F412" s="36"/>
      <c r="G412" s="36"/>
      <c r="H412" s="150" t="str">
        <f t="shared" si="72"/>
        <v/>
      </c>
      <c r="I412" s="28" t="str">
        <f t="shared" si="73"/>
        <v/>
      </c>
      <c r="J412" s="35"/>
      <c r="K412" s="36"/>
      <c r="L412" s="36"/>
      <c r="M412" s="36"/>
      <c r="N412" s="150" t="str">
        <f t="shared" si="74"/>
        <v/>
      </c>
      <c r="O412" s="28" t="str">
        <f t="shared" si="75"/>
        <v/>
      </c>
      <c r="P412" s="35"/>
      <c r="Q412" s="36"/>
      <c r="R412" s="36"/>
      <c r="S412" s="36"/>
      <c r="T412" s="150" t="str">
        <f t="shared" si="76"/>
        <v/>
      </c>
      <c r="U412" s="28" t="str">
        <f t="shared" si="77"/>
        <v/>
      </c>
      <c r="V412" s="35"/>
      <c r="W412" s="36"/>
      <c r="X412" s="36"/>
      <c r="Y412" s="36"/>
      <c r="Z412" s="150" t="str">
        <f t="shared" si="78"/>
        <v/>
      </c>
      <c r="AA412" s="28" t="str">
        <f t="shared" si="79"/>
        <v/>
      </c>
      <c r="AB412" s="37" t="str">
        <f t="shared" si="80"/>
        <v/>
      </c>
      <c r="AC412" s="38" t="str">
        <f t="shared" si="81"/>
        <v/>
      </c>
      <c r="AD412" s="38" t="str">
        <f t="shared" si="82"/>
        <v/>
      </c>
      <c r="AE412" s="38" t="str">
        <f>IF($B412="","",IF(DATOS!$B$12="Trimestre","",IF(Z412="","",Z412)))</f>
        <v/>
      </c>
      <c r="AF412" s="150" t="str">
        <f ca="1">IF(B412="","",IF(DATOS!$W$14-TODAY()&gt;0,"",IF(ISERROR(ROUND(AVERAGE(AB412:AE412),0)),"",ROUND(AVERAGE(AB412:AE412),0))))</f>
        <v/>
      </c>
      <c r="AG412" s="31" t="str">
        <f t="shared" ca="1" si="83"/>
        <v/>
      </c>
      <c r="AH412" s="24"/>
      <c r="AI412" s="24"/>
      <c r="AJ412" s="24"/>
      <c r="AK412" s="24"/>
      <c r="AL412" s="24"/>
      <c r="AM412" s="32"/>
      <c r="AN412" s="33"/>
      <c r="AO412" s="33"/>
    </row>
    <row r="413" spans="1:41" x14ac:dyDescent="0.25">
      <c r="A413" s="34">
        <v>5</v>
      </c>
      <c r="B413" s="60" t="str">
        <f>IF(DATOS!$B$21="","",DATOS!$B$21)</f>
        <v>BORDA ROMERO, Milagros</v>
      </c>
      <c r="D413" s="35"/>
      <c r="E413" s="36"/>
      <c r="F413" s="36"/>
      <c r="G413" s="36"/>
      <c r="H413" s="150" t="str">
        <f t="shared" si="72"/>
        <v/>
      </c>
      <c r="I413" s="28" t="str">
        <f t="shared" si="73"/>
        <v/>
      </c>
      <c r="J413" s="35"/>
      <c r="K413" s="36"/>
      <c r="L413" s="36"/>
      <c r="M413" s="36"/>
      <c r="N413" s="150" t="str">
        <f t="shared" si="74"/>
        <v/>
      </c>
      <c r="O413" s="28" t="str">
        <f t="shared" si="75"/>
        <v/>
      </c>
      <c r="P413" s="35"/>
      <c r="Q413" s="36"/>
      <c r="R413" s="36"/>
      <c r="S413" s="36"/>
      <c r="T413" s="150" t="str">
        <f t="shared" si="76"/>
        <v/>
      </c>
      <c r="U413" s="28" t="str">
        <f t="shared" si="77"/>
        <v/>
      </c>
      <c r="V413" s="35"/>
      <c r="W413" s="36"/>
      <c r="X413" s="36"/>
      <c r="Y413" s="36"/>
      <c r="Z413" s="150" t="str">
        <f t="shared" si="78"/>
        <v/>
      </c>
      <c r="AA413" s="28" t="str">
        <f t="shared" si="79"/>
        <v/>
      </c>
      <c r="AB413" s="37" t="str">
        <f t="shared" si="80"/>
        <v/>
      </c>
      <c r="AC413" s="38" t="str">
        <f t="shared" si="81"/>
        <v/>
      </c>
      <c r="AD413" s="38" t="str">
        <f t="shared" si="82"/>
        <v/>
      </c>
      <c r="AE413" s="38" t="str">
        <f>IF($B413="","",IF(DATOS!$B$12="Trimestre","",IF(Z413="","",Z413)))</f>
        <v/>
      </c>
      <c r="AF413" s="150" t="str">
        <f ca="1">IF(B413="","",IF(DATOS!$W$14-TODAY()&gt;0,"",IF(ISERROR(ROUND(AVERAGE(AB413:AE413),0)),"",ROUND(AVERAGE(AB413:AE413),0))))</f>
        <v/>
      </c>
      <c r="AG413" s="31" t="str">
        <f t="shared" ca="1" si="83"/>
        <v/>
      </c>
      <c r="AH413" s="24"/>
      <c r="AI413" s="24"/>
      <c r="AJ413" s="24"/>
      <c r="AK413" s="24"/>
      <c r="AL413" s="24"/>
      <c r="AM413" s="32"/>
      <c r="AN413" s="33"/>
      <c r="AO413" s="33"/>
    </row>
    <row r="414" spans="1:41" x14ac:dyDescent="0.25">
      <c r="A414" s="34">
        <v>6</v>
      </c>
      <c r="B414" s="60" t="str">
        <f>IF(DATOS!$B$22="","",DATOS!$B$22)</f>
        <v>CAÑARI CCORIMANYA, Yanell Ariana</v>
      </c>
      <c r="D414" s="35"/>
      <c r="E414" s="36"/>
      <c r="F414" s="36"/>
      <c r="G414" s="36"/>
      <c r="H414" s="150" t="str">
        <f t="shared" si="72"/>
        <v/>
      </c>
      <c r="I414" s="28" t="str">
        <f t="shared" si="73"/>
        <v/>
      </c>
      <c r="J414" s="35"/>
      <c r="K414" s="36"/>
      <c r="L414" s="36"/>
      <c r="M414" s="36"/>
      <c r="N414" s="150" t="str">
        <f t="shared" si="74"/>
        <v/>
      </c>
      <c r="O414" s="28" t="str">
        <f t="shared" si="75"/>
        <v/>
      </c>
      <c r="P414" s="35"/>
      <c r="Q414" s="36"/>
      <c r="R414" s="36"/>
      <c r="S414" s="36"/>
      <c r="T414" s="150" t="str">
        <f t="shared" si="76"/>
        <v/>
      </c>
      <c r="U414" s="28" t="str">
        <f t="shared" si="77"/>
        <v/>
      </c>
      <c r="V414" s="35"/>
      <c r="W414" s="36"/>
      <c r="X414" s="36"/>
      <c r="Y414" s="36"/>
      <c r="Z414" s="150" t="str">
        <f t="shared" si="78"/>
        <v/>
      </c>
      <c r="AA414" s="28" t="str">
        <f t="shared" si="79"/>
        <v/>
      </c>
      <c r="AB414" s="37" t="str">
        <f t="shared" si="80"/>
        <v/>
      </c>
      <c r="AC414" s="38" t="str">
        <f t="shared" si="81"/>
        <v/>
      </c>
      <c r="AD414" s="38" t="str">
        <f t="shared" si="82"/>
        <v/>
      </c>
      <c r="AE414" s="38" t="str">
        <f>IF($B414="","",IF(DATOS!$B$12="Trimestre","",IF(Z414="","",Z414)))</f>
        <v/>
      </c>
      <c r="AF414" s="150" t="str">
        <f ca="1">IF(B414="","",IF(DATOS!$W$14-TODAY()&gt;0,"",IF(ISERROR(ROUND(AVERAGE(AB414:AE414),0)),"",ROUND(AVERAGE(AB414:AE414),0))))</f>
        <v/>
      </c>
      <c r="AG414" s="31" t="str">
        <f t="shared" ca="1" si="83"/>
        <v/>
      </c>
    </row>
    <row r="415" spans="1:41" x14ac:dyDescent="0.25">
      <c r="A415" s="34">
        <v>7</v>
      </c>
      <c r="B415" s="60" t="str">
        <f>IF(DATOS!$B$23="","",DATOS!$B$23)</f>
        <v>CAÑARI HUAMAN, Illari Tuire</v>
      </c>
      <c r="D415" s="35"/>
      <c r="E415" s="36"/>
      <c r="F415" s="36"/>
      <c r="G415" s="36"/>
      <c r="H415" s="150" t="str">
        <f t="shared" si="72"/>
        <v/>
      </c>
      <c r="I415" s="28" t="str">
        <f t="shared" si="73"/>
        <v/>
      </c>
      <c r="J415" s="35"/>
      <c r="K415" s="36"/>
      <c r="L415" s="36"/>
      <c r="M415" s="36"/>
      <c r="N415" s="150" t="str">
        <f t="shared" si="74"/>
        <v/>
      </c>
      <c r="O415" s="28" t="str">
        <f t="shared" si="75"/>
        <v/>
      </c>
      <c r="P415" s="35"/>
      <c r="Q415" s="36"/>
      <c r="R415" s="36"/>
      <c r="S415" s="36"/>
      <c r="T415" s="150" t="str">
        <f t="shared" si="76"/>
        <v/>
      </c>
      <c r="U415" s="28" t="str">
        <f t="shared" si="77"/>
        <v/>
      </c>
      <c r="V415" s="35"/>
      <c r="W415" s="36"/>
      <c r="X415" s="36"/>
      <c r="Y415" s="36"/>
      <c r="Z415" s="150" t="str">
        <f t="shared" si="78"/>
        <v/>
      </c>
      <c r="AA415" s="28" t="str">
        <f t="shared" si="79"/>
        <v/>
      </c>
      <c r="AB415" s="37" t="str">
        <f t="shared" si="80"/>
        <v/>
      </c>
      <c r="AC415" s="38" t="str">
        <f t="shared" si="81"/>
        <v/>
      </c>
      <c r="AD415" s="38" t="str">
        <f t="shared" si="82"/>
        <v/>
      </c>
      <c r="AE415" s="38" t="str">
        <f>IF($B415="","",IF(DATOS!$B$12="Trimestre","",IF(Z415="","",Z415)))</f>
        <v/>
      </c>
      <c r="AF415" s="150" t="str">
        <f ca="1">IF(B415="","",IF(DATOS!$W$14-TODAY()&gt;0,"",IF(ISERROR(ROUND(AVERAGE(AB415:AE415),0)),"",ROUND(AVERAGE(AB415:AE415),0))))</f>
        <v/>
      </c>
      <c r="AG415" s="31" t="str">
        <f t="shared" ca="1" si="83"/>
        <v/>
      </c>
      <c r="AH415" s="20"/>
    </row>
    <row r="416" spans="1:41" x14ac:dyDescent="0.25">
      <c r="A416" s="34">
        <v>8</v>
      </c>
      <c r="B416" s="60" t="str">
        <f>IF(DATOS!$B$24="","",DATOS!$B$24)</f>
        <v>CARRASCO GUTIERREZ, Lukas Adriano</v>
      </c>
      <c r="D416" s="35"/>
      <c r="E416" s="36"/>
      <c r="F416" s="36"/>
      <c r="G416" s="36"/>
      <c r="H416" s="150" t="str">
        <f t="shared" si="72"/>
        <v/>
      </c>
      <c r="I416" s="28" t="str">
        <f t="shared" si="73"/>
        <v/>
      </c>
      <c r="J416" s="35"/>
      <c r="K416" s="36"/>
      <c r="L416" s="36"/>
      <c r="M416" s="36"/>
      <c r="N416" s="150" t="str">
        <f t="shared" si="74"/>
        <v/>
      </c>
      <c r="O416" s="28" t="str">
        <f t="shared" si="75"/>
        <v/>
      </c>
      <c r="P416" s="35"/>
      <c r="Q416" s="36"/>
      <c r="R416" s="36"/>
      <c r="S416" s="36"/>
      <c r="T416" s="150" t="str">
        <f t="shared" si="76"/>
        <v/>
      </c>
      <c r="U416" s="28" t="str">
        <f t="shared" si="77"/>
        <v/>
      </c>
      <c r="V416" s="35"/>
      <c r="W416" s="36"/>
      <c r="X416" s="36"/>
      <c r="Y416" s="36"/>
      <c r="Z416" s="150" t="str">
        <f t="shared" si="78"/>
        <v/>
      </c>
      <c r="AA416" s="28" t="str">
        <f t="shared" si="79"/>
        <v/>
      </c>
      <c r="AB416" s="37" t="str">
        <f t="shared" si="80"/>
        <v/>
      </c>
      <c r="AC416" s="38" t="str">
        <f t="shared" si="81"/>
        <v/>
      </c>
      <c r="AD416" s="38" t="str">
        <f t="shared" si="82"/>
        <v/>
      </c>
      <c r="AE416" s="38" t="str">
        <f>IF($B416="","",IF(DATOS!$B$12="Trimestre","",IF(Z416="","",Z416)))</f>
        <v/>
      </c>
      <c r="AF416" s="150" t="str">
        <f ca="1">IF(B416="","",IF(DATOS!$W$14-TODAY()&gt;0,"",IF(ISERROR(ROUND(AVERAGE(AB416:AE416),0)),"",ROUND(AVERAGE(AB416:AE416),0))))</f>
        <v/>
      </c>
      <c r="AG416" s="31" t="str">
        <f t="shared" ca="1" si="83"/>
        <v/>
      </c>
      <c r="AK416" s="23"/>
      <c r="AL416" s="24"/>
      <c r="AM416" s="24"/>
    </row>
    <row r="417" spans="1:39" x14ac:dyDescent="0.25">
      <c r="A417" s="34">
        <v>9</v>
      </c>
      <c r="B417" s="60" t="str">
        <f>IF(DATOS!$B$25="","",DATOS!$B$25)</f>
        <v>CCORISAPRA LOPEZ, Gabriel</v>
      </c>
      <c r="D417" s="35"/>
      <c r="E417" s="36"/>
      <c r="F417" s="36"/>
      <c r="G417" s="36"/>
      <c r="H417" s="150" t="str">
        <f t="shared" si="72"/>
        <v/>
      </c>
      <c r="I417" s="28" t="str">
        <f t="shared" si="73"/>
        <v/>
      </c>
      <c r="J417" s="35"/>
      <c r="K417" s="36"/>
      <c r="L417" s="36"/>
      <c r="M417" s="36"/>
      <c r="N417" s="150" t="str">
        <f t="shared" si="74"/>
        <v/>
      </c>
      <c r="O417" s="28" t="str">
        <f t="shared" si="75"/>
        <v/>
      </c>
      <c r="P417" s="35"/>
      <c r="Q417" s="36"/>
      <c r="R417" s="36"/>
      <c r="S417" s="36"/>
      <c r="T417" s="150" t="str">
        <f t="shared" si="76"/>
        <v/>
      </c>
      <c r="U417" s="28" t="str">
        <f t="shared" si="77"/>
        <v/>
      </c>
      <c r="V417" s="35"/>
      <c r="W417" s="36"/>
      <c r="X417" s="36"/>
      <c r="Y417" s="36"/>
      <c r="Z417" s="150" t="str">
        <f t="shared" si="78"/>
        <v/>
      </c>
      <c r="AA417" s="28" t="str">
        <f t="shared" si="79"/>
        <v/>
      </c>
      <c r="AB417" s="37" t="str">
        <f t="shared" si="80"/>
        <v/>
      </c>
      <c r="AC417" s="38" t="str">
        <f t="shared" si="81"/>
        <v/>
      </c>
      <c r="AD417" s="38" t="str">
        <f t="shared" si="82"/>
        <v/>
      </c>
      <c r="AE417" s="38" t="str">
        <f>IF($B417="","",IF(DATOS!$B$12="Trimestre","",IF(Z417="","",Z417)))</f>
        <v/>
      </c>
      <c r="AF417" s="150" t="str">
        <f ca="1">IF(B417="","",IF(DATOS!$W$14-TODAY()&gt;0,"",IF(ISERROR(ROUND(AVERAGE(AB417:AE417),0)),"",ROUND(AVERAGE(AB417:AE417),0))))</f>
        <v/>
      </c>
      <c r="AG417" s="31" t="str">
        <f t="shared" ca="1" si="83"/>
        <v/>
      </c>
      <c r="AH417" s="39"/>
      <c r="AI417" s="39"/>
      <c r="AJ417" s="39"/>
      <c r="AK417" s="32"/>
      <c r="AL417" s="33"/>
      <c r="AM417" s="33"/>
    </row>
    <row r="418" spans="1:39" x14ac:dyDescent="0.25">
      <c r="A418" s="34">
        <v>10</v>
      </c>
      <c r="B418" s="60" t="str">
        <f>IF(DATOS!$B$26="","",DATOS!$B$26)</f>
        <v>CHAMPI LIZARME, Eimi</v>
      </c>
      <c r="D418" s="35"/>
      <c r="E418" s="36"/>
      <c r="F418" s="36"/>
      <c r="G418" s="36"/>
      <c r="H418" s="150" t="str">
        <f t="shared" si="72"/>
        <v/>
      </c>
      <c r="I418" s="28" t="str">
        <f t="shared" si="73"/>
        <v/>
      </c>
      <c r="J418" s="35"/>
      <c r="K418" s="36"/>
      <c r="L418" s="36"/>
      <c r="M418" s="36"/>
      <c r="N418" s="150" t="str">
        <f t="shared" si="74"/>
        <v/>
      </c>
      <c r="O418" s="28" t="str">
        <f t="shared" si="75"/>
        <v/>
      </c>
      <c r="P418" s="35"/>
      <c r="Q418" s="36"/>
      <c r="R418" s="36"/>
      <c r="S418" s="36"/>
      <c r="T418" s="150" t="str">
        <f t="shared" si="76"/>
        <v/>
      </c>
      <c r="U418" s="28" t="str">
        <f t="shared" si="77"/>
        <v/>
      </c>
      <c r="V418" s="35"/>
      <c r="W418" s="36"/>
      <c r="X418" s="36"/>
      <c r="Y418" s="36"/>
      <c r="Z418" s="150" t="str">
        <f t="shared" si="78"/>
        <v/>
      </c>
      <c r="AA418" s="28" t="str">
        <f t="shared" si="79"/>
        <v/>
      </c>
      <c r="AB418" s="37" t="str">
        <f t="shared" si="80"/>
        <v/>
      </c>
      <c r="AC418" s="38" t="str">
        <f t="shared" si="81"/>
        <v/>
      </c>
      <c r="AD418" s="38" t="str">
        <f t="shared" si="82"/>
        <v/>
      </c>
      <c r="AE418" s="38" t="str">
        <f>IF($B418="","",IF(DATOS!$B$12="Trimestre","",IF(Z418="","",Z418)))</f>
        <v/>
      </c>
      <c r="AF418" s="150" t="str">
        <f ca="1">IF(B418="","",IF(DATOS!$W$14-TODAY()&gt;0,"",IF(ISERROR(ROUND(AVERAGE(AB418:AE418),0)),"",ROUND(AVERAGE(AB418:AE418),0))))</f>
        <v/>
      </c>
      <c r="AG418" s="31" t="str">
        <f t="shared" ca="1" si="83"/>
        <v/>
      </c>
      <c r="AH418" s="39"/>
      <c r="AI418" s="39"/>
      <c r="AJ418" s="39"/>
      <c r="AK418" s="32"/>
      <c r="AL418" s="33"/>
      <c r="AM418" s="33"/>
    </row>
    <row r="419" spans="1:39" x14ac:dyDescent="0.25">
      <c r="A419" s="34">
        <v>11</v>
      </c>
      <c r="B419" s="60" t="str">
        <f>IF(DATOS!$B$27="","",DATOS!$B$27)</f>
        <v>DEL POZO VILLANO, Victor Benito</v>
      </c>
      <c r="D419" s="35"/>
      <c r="E419" s="36"/>
      <c r="F419" s="36"/>
      <c r="G419" s="36"/>
      <c r="H419" s="150" t="str">
        <f t="shared" si="72"/>
        <v/>
      </c>
      <c r="I419" s="28" t="str">
        <f t="shared" si="73"/>
        <v/>
      </c>
      <c r="J419" s="35"/>
      <c r="K419" s="36"/>
      <c r="L419" s="36"/>
      <c r="M419" s="36"/>
      <c r="N419" s="150" t="str">
        <f t="shared" si="74"/>
        <v/>
      </c>
      <c r="O419" s="28" t="str">
        <f t="shared" si="75"/>
        <v/>
      </c>
      <c r="P419" s="35"/>
      <c r="Q419" s="36"/>
      <c r="R419" s="36"/>
      <c r="S419" s="36"/>
      <c r="T419" s="150" t="str">
        <f t="shared" si="76"/>
        <v/>
      </c>
      <c r="U419" s="28" t="str">
        <f t="shared" si="77"/>
        <v/>
      </c>
      <c r="V419" s="35"/>
      <c r="W419" s="36"/>
      <c r="X419" s="36"/>
      <c r="Y419" s="36"/>
      <c r="Z419" s="150" t="str">
        <f t="shared" si="78"/>
        <v/>
      </c>
      <c r="AA419" s="28" t="str">
        <f t="shared" si="79"/>
        <v/>
      </c>
      <c r="AB419" s="37" t="str">
        <f t="shared" si="80"/>
        <v/>
      </c>
      <c r="AC419" s="38" t="str">
        <f t="shared" si="81"/>
        <v/>
      </c>
      <c r="AD419" s="38" t="str">
        <f t="shared" si="82"/>
        <v/>
      </c>
      <c r="AE419" s="38" t="str">
        <f>IF($B419="","",IF(DATOS!$B$12="Trimestre","",IF(Z419="","",Z419)))</f>
        <v/>
      </c>
      <c r="AF419" s="150" t="str">
        <f ca="1">IF(B419="","",IF(DATOS!$W$14-TODAY()&gt;0,"",IF(ISERROR(ROUND(AVERAGE(AB419:AE419),0)),"",ROUND(AVERAGE(AB419:AE419),0))))</f>
        <v/>
      </c>
      <c r="AG419" s="31" t="str">
        <f t="shared" ca="1" si="83"/>
        <v/>
      </c>
      <c r="AH419" s="39"/>
      <c r="AI419" s="39"/>
      <c r="AJ419" s="39"/>
      <c r="AK419" s="32"/>
      <c r="AL419" s="33"/>
      <c r="AM419" s="33"/>
    </row>
    <row r="420" spans="1:39" x14ac:dyDescent="0.25">
      <c r="A420" s="34">
        <v>12</v>
      </c>
      <c r="B420" s="60" t="str">
        <f>IF(DATOS!$B$28="","",DATOS!$B$28)</f>
        <v>DIAZ RIVAS, Andrea Paola</v>
      </c>
      <c r="D420" s="35"/>
      <c r="E420" s="36"/>
      <c r="F420" s="36"/>
      <c r="G420" s="36"/>
      <c r="H420" s="150" t="str">
        <f t="shared" si="72"/>
        <v/>
      </c>
      <c r="I420" s="28" t="str">
        <f t="shared" si="73"/>
        <v/>
      </c>
      <c r="J420" s="35"/>
      <c r="K420" s="36"/>
      <c r="L420" s="36"/>
      <c r="M420" s="36"/>
      <c r="N420" s="150" t="str">
        <f t="shared" si="74"/>
        <v/>
      </c>
      <c r="O420" s="28" t="str">
        <f t="shared" si="75"/>
        <v/>
      </c>
      <c r="P420" s="35"/>
      <c r="Q420" s="36"/>
      <c r="R420" s="36"/>
      <c r="S420" s="36"/>
      <c r="T420" s="150" t="str">
        <f t="shared" si="76"/>
        <v/>
      </c>
      <c r="U420" s="28" t="str">
        <f t="shared" si="77"/>
        <v/>
      </c>
      <c r="V420" s="35"/>
      <c r="W420" s="36"/>
      <c r="X420" s="36"/>
      <c r="Y420" s="36"/>
      <c r="Z420" s="150" t="str">
        <f t="shared" si="78"/>
        <v/>
      </c>
      <c r="AA420" s="28" t="str">
        <f t="shared" si="79"/>
        <v/>
      </c>
      <c r="AB420" s="37" t="str">
        <f t="shared" si="80"/>
        <v/>
      </c>
      <c r="AC420" s="38" t="str">
        <f t="shared" si="81"/>
        <v/>
      </c>
      <c r="AD420" s="38" t="str">
        <f t="shared" si="82"/>
        <v/>
      </c>
      <c r="AE420" s="38" t="str">
        <f>IF($B420="","",IF(DATOS!$B$12="Trimestre","",IF(Z420="","",Z420)))</f>
        <v/>
      </c>
      <c r="AF420" s="150" t="str">
        <f ca="1">IF(B420="","",IF(DATOS!$W$14-TODAY()&gt;0,"",IF(ISERROR(ROUND(AVERAGE(AB420:AE420),0)),"",ROUND(AVERAGE(AB420:AE420),0))))</f>
        <v/>
      </c>
      <c r="AG420" s="31" t="str">
        <f t="shared" ca="1" si="83"/>
        <v/>
      </c>
      <c r="AH420" s="39"/>
      <c r="AI420" s="39"/>
      <c r="AJ420" s="39"/>
      <c r="AK420" s="32"/>
      <c r="AL420" s="33"/>
      <c r="AM420" s="33"/>
    </row>
    <row r="421" spans="1:39" x14ac:dyDescent="0.25">
      <c r="A421" s="34">
        <v>13</v>
      </c>
      <c r="B421" s="60" t="str">
        <f>IF(DATOS!$B$29="","",DATOS!$B$29)</f>
        <v>ESPINOZA FRANCO, Flor Thalia</v>
      </c>
      <c r="D421" s="35"/>
      <c r="E421" s="36"/>
      <c r="F421" s="36"/>
      <c r="G421" s="36"/>
      <c r="H421" s="150" t="str">
        <f t="shared" si="72"/>
        <v/>
      </c>
      <c r="I421" s="28" t="str">
        <f t="shared" si="73"/>
        <v/>
      </c>
      <c r="J421" s="35"/>
      <c r="K421" s="36"/>
      <c r="L421" s="36"/>
      <c r="M421" s="36"/>
      <c r="N421" s="150" t="str">
        <f t="shared" si="74"/>
        <v/>
      </c>
      <c r="O421" s="28" t="str">
        <f t="shared" si="75"/>
        <v/>
      </c>
      <c r="P421" s="35"/>
      <c r="Q421" s="36"/>
      <c r="R421" s="36"/>
      <c r="S421" s="36"/>
      <c r="T421" s="150" t="str">
        <f t="shared" si="76"/>
        <v/>
      </c>
      <c r="U421" s="28" t="str">
        <f t="shared" si="77"/>
        <v/>
      </c>
      <c r="V421" s="35"/>
      <c r="W421" s="36"/>
      <c r="X421" s="36"/>
      <c r="Y421" s="36"/>
      <c r="Z421" s="150" t="str">
        <f t="shared" si="78"/>
        <v/>
      </c>
      <c r="AA421" s="28" t="str">
        <f t="shared" si="79"/>
        <v/>
      </c>
      <c r="AB421" s="37" t="str">
        <f t="shared" si="80"/>
        <v/>
      </c>
      <c r="AC421" s="38" t="str">
        <f t="shared" si="81"/>
        <v/>
      </c>
      <c r="AD421" s="38" t="str">
        <f t="shared" si="82"/>
        <v/>
      </c>
      <c r="AE421" s="38" t="str">
        <f>IF($B421="","",IF(DATOS!$B$12="Trimestre","",IF(Z421="","",Z421)))</f>
        <v/>
      </c>
      <c r="AF421" s="150" t="str">
        <f ca="1">IF(B421="","",IF(DATOS!$W$14-TODAY()&gt;0,"",IF(ISERROR(ROUND(AVERAGE(AB421:AE421),0)),"",ROUND(AVERAGE(AB421:AE421),0))))</f>
        <v/>
      </c>
      <c r="AG421" s="31" t="str">
        <f t="shared" ca="1" si="83"/>
        <v/>
      </c>
    </row>
    <row r="422" spans="1:39" x14ac:dyDescent="0.25">
      <c r="A422" s="34">
        <v>14</v>
      </c>
      <c r="B422" s="60" t="str">
        <f>IF(DATOS!$B$30="","",DATOS!$B$30)</f>
        <v>FRANCO MITMA, Mayte Araceli</v>
      </c>
      <c r="D422" s="35"/>
      <c r="E422" s="36"/>
      <c r="F422" s="36"/>
      <c r="G422" s="36"/>
      <c r="H422" s="150" t="str">
        <f t="shared" si="72"/>
        <v/>
      </c>
      <c r="I422" s="28" t="str">
        <f t="shared" si="73"/>
        <v/>
      </c>
      <c r="J422" s="35"/>
      <c r="K422" s="36"/>
      <c r="L422" s="36"/>
      <c r="M422" s="36"/>
      <c r="N422" s="150" t="str">
        <f t="shared" si="74"/>
        <v/>
      </c>
      <c r="O422" s="28" t="str">
        <f t="shared" si="75"/>
        <v/>
      </c>
      <c r="P422" s="35"/>
      <c r="Q422" s="36"/>
      <c r="R422" s="36"/>
      <c r="S422" s="36"/>
      <c r="T422" s="150" t="str">
        <f t="shared" si="76"/>
        <v/>
      </c>
      <c r="U422" s="28" t="str">
        <f t="shared" si="77"/>
        <v/>
      </c>
      <c r="V422" s="35"/>
      <c r="W422" s="36"/>
      <c r="X422" s="36"/>
      <c r="Y422" s="36"/>
      <c r="Z422" s="150" t="str">
        <f t="shared" si="78"/>
        <v/>
      </c>
      <c r="AA422" s="28" t="str">
        <f t="shared" si="79"/>
        <v/>
      </c>
      <c r="AB422" s="37" t="str">
        <f t="shared" si="80"/>
        <v/>
      </c>
      <c r="AC422" s="38" t="str">
        <f t="shared" si="81"/>
        <v/>
      </c>
      <c r="AD422" s="38" t="str">
        <f t="shared" si="82"/>
        <v/>
      </c>
      <c r="AE422" s="38" t="str">
        <f>IF($B422="","",IF(DATOS!$B$12="Trimestre","",IF(Z422="","",Z422)))</f>
        <v/>
      </c>
      <c r="AF422" s="150" t="str">
        <f ca="1">IF(B422="","",IF(DATOS!$W$14-TODAY()&gt;0,"",IF(ISERROR(ROUND(AVERAGE(AB422:AE422),0)),"",ROUND(AVERAGE(AB422:AE422),0))))</f>
        <v/>
      </c>
      <c r="AG422" s="31" t="str">
        <f t="shared" ca="1" si="83"/>
        <v/>
      </c>
    </row>
    <row r="423" spans="1:39" x14ac:dyDescent="0.25">
      <c r="A423" s="34">
        <v>15</v>
      </c>
      <c r="B423" s="60" t="str">
        <f>IF(DATOS!$B$31="","",DATOS!$B$31)</f>
        <v>GALINDO SANCHEZ, Jose Luis</v>
      </c>
      <c r="D423" s="35"/>
      <c r="E423" s="36"/>
      <c r="F423" s="36"/>
      <c r="G423" s="36"/>
      <c r="H423" s="150" t="str">
        <f t="shared" si="72"/>
        <v/>
      </c>
      <c r="I423" s="28" t="str">
        <f t="shared" si="73"/>
        <v/>
      </c>
      <c r="J423" s="35"/>
      <c r="K423" s="36"/>
      <c r="L423" s="36"/>
      <c r="M423" s="36"/>
      <c r="N423" s="150" t="str">
        <f t="shared" si="74"/>
        <v/>
      </c>
      <c r="O423" s="28" t="str">
        <f t="shared" si="75"/>
        <v/>
      </c>
      <c r="P423" s="35"/>
      <c r="Q423" s="36"/>
      <c r="R423" s="36"/>
      <c r="S423" s="36"/>
      <c r="T423" s="150" t="str">
        <f t="shared" si="76"/>
        <v/>
      </c>
      <c r="U423" s="28" t="str">
        <f t="shared" si="77"/>
        <v/>
      </c>
      <c r="V423" s="35"/>
      <c r="W423" s="36"/>
      <c r="X423" s="36"/>
      <c r="Y423" s="36"/>
      <c r="Z423" s="150" t="str">
        <f t="shared" si="78"/>
        <v/>
      </c>
      <c r="AA423" s="28" t="str">
        <f t="shared" si="79"/>
        <v/>
      </c>
      <c r="AB423" s="37" t="str">
        <f t="shared" si="80"/>
        <v/>
      </c>
      <c r="AC423" s="38" t="str">
        <f t="shared" si="81"/>
        <v/>
      </c>
      <c r="AD423" s="38" t="str">
        <f t="shared" si="82"/>
        <v/>
      </c>
      <c r="AE423" s="38" t="str">
        <f>IF($B423="","",IF(DATOS!$B$12="Trimestre","",IF(Z423="","",Z423)))</f>
        <v/>
      </c>
      <c r="AF423" s="150" t="str">
        <f ca="1">IF(B423="","",IF(DATOS!$W$14-TODAY()&gt;0,"",IF(ISERROR(ROUND(AVERAGE(AB423:AE423),0)),"",ROUND(AVERAGE(AB423:AE423),0))))</f>
        <v/>
      </c>
      <c r="AG423" s="31" t="str">
        <f t="shared" ca="1" si="83"/>
        <v/>
      </c>
    </row>
    <row r="424" spans="1:39" x14ac:dyDescent="0.25">
      <c r="A424" s="34">
        <v>16</v>
      </c>
      <c r="B424" s="60" t="str">
        <f>IF(DATOS!$B$32="","",DATOS!$B$32)</f>
        <v>GODOY ORTEGA, Isaac Alain</v>
      </c>
      <c r="D424" s="35"/>
      <c r="E424" s="36"/>
      <c r="F424" s="36"/>
      <c r="G424" s="36"/>
      <c r="H424" s="150" t="str">
        <f t="shared" si="72"/>
        <v/>
      </c>
      <c r="I424" s="28" t="str">
        <f t="shared" si="73"/>
        <v/>
      </c>
      <c r="J424" s="35"/>
      <c r="K424" s="36"/>
      <c r="L424" s="36"/>
      <c r="M424" s="36"/>
      <c r="N424" s="150" t="str">
        <f t="shared" si="74"/>
        <v/>
      </c>
      <c r="O424" s="28" t="str">
        <f t="shared" si="75"/>
        <v/>
      </c>
      <c r="P424" s="35"/>
      <c r="Q424" s="36"/>
      <c r="R424" s="36"/>
      <c r="S424" s="36"/>
      <c r="T424" s="150" t="str">
        <f t="shared" si="76"/>
        <v/>
      </c>
      <c r="U424" s="28" t="str">
        <f t="shared" si="77"/>
        <v/>
      </c>
      <c r="V424" s="35"/>
      <c r="W424" s="36"/>
      <c r="X424" s="36"/>
      <c r="Y424" s="36"/>
      <c r="Z424" s="150" t="str">
        <f t="shared" si="78"/>
        <v/>
      </c>
      <c r="AA424" s="28" t="str">
        <f t="shared" si="79"/>
        <v/>
      </c>
      <c r="AB424" s="37" t="str">
        <f t="shared" si="80"/>
        <v/>
      </c>
      <c r="AC424" s="38" t="str">
        <f t="shared" si="81"/>
        <v/>
      </c>
      <c r="AD424" s="38" t="str">
        <f t="shared" si="82"/>
        <v/>
      </c>
      <c r="AE424" s="38" t="str">
        <f>IF($B424="","",IF(DATOS!$B$12="Trimestre","",IF(Z424="","",Z424)))</f>
        <v/>
      </c>
      <c r="AF424" s="150" t="str">
        <f ca="1">IF(B424="","",IF(DATOS!$W$14-TODAY()&gt;0,"",IF(ISERROR(ROUND(AVERAGE(AB424:AE424),0)),"",ROUND(AVERAGE(AB424:AE424),0))))</f>
        <v/>
      </c>
      <c r="AG424" s="31" t="str">
        <f t="shared" ca="1" si="83"/>
        <v/>
      </c>
    </row>
    <row r="425" spans="1:39" x14ac:dyDescent="0.25">
      <c r="A425" s="34">
        <v>17</v>
      </c>
      <c r="B425" s="60" t="str">
        <f>IF(DATOS!$B$33="","",DATOS!$B$33)</f>
        <v>GONZALES CAMPOS, Adriano Elliam</v>
      </c>
      <c r="D425" s="35"/>
      <c r="E425" s="36"/>
      <c r="F425" s="36"/>
      <c r="G425" s="36"/>
      <c r="H425" s="150" t="str">
        <f t="shared" si="72"/>
        <v/>
      </c>
      <c r="I425" s="28" t="str">
        <f t="shared" si="73"/>
        <v/>
      </c>
      <c r="J425" s="35"/>
      <c r="K425" s="36"/>
      <c r="L425" s="36"/>
      <c r="M425" s="36"/>
      <c r="N425" s="150" t="str">
        <f t="shared" si="74"/>
        <v/>
      </c>
      <c r="O425" s="28" t="str">
        <f t="shared" si="75"/>
        <v/>
      </c>
      <c r="P425" s="35"/>
      <c r="Q425" s="36"/>
      <c r="R425" s="36"/>
      <c r="S425" s="36"/>
      <c r="T425" s="150" t="str">
        <f t="shared" si="76"/>
        <v/>
      </c>
      <c r="U425" s="28" t="str">
        <f t="shared" si="77"/>
        <v/>
      </c>
      <c r="V425" s="35"/>
      <c r="W425" s="36"/>
      <c r="X425" s="36"/>
      <c r="Y425" s="36"/>
      <c r="Z425" s="150" t="str">
        <f t="shared" si="78"/>
        <v/>
      </c>
      <c r="AA425" s="28" t="str">
        <f t="shared" si="79"/>
        <v/>
      </c>
      <c r="AB425" s="37" t="str">
        <f t="shared" si="80"/>
        <v/>
      </c>
      <c r="AC425" s="38" t="str">
        <f t="shared" si="81"/>
        <v/>
      </c>
      <c r="AD425" s="38" t="str">
        <f t="shared" si="82"/>
        <v/>
      </c>
      <c r="AE425" s="38" t="str">
        <f>IF($B425="","",IF(DATOS!$B$12="Trimestre","",IF(Z425="","",Z425)))</f>
        <v/>
      </c>
      <c r="AF425" s="150" t="str">
        <f ca="1">IF(B425="","",IF(DATOS!$W$14-TODAY()&gt;0,"",IF(ISERROR(ROUND(AVERAGE(AB425:AE425),0)),"",ROUND(AVERAGE(AB425:AE425),0))))</f>
        <v/>
      </c>
      <c r="AG425" s="31" t="str">
        <f t="shared" ca="1" si="83"/>
        <v/>
      </c>
    </row>
    <row r="426" spans="1:39" x14ac:dyDescent="0.25">
      <c r="A426" s="34">
        <v>18</v>
      </c>
      <c r="B426" s="60" t="str">
        <f>IF(DATOS!$B$34="","",DATOS!$B$34)</f>
        <v>GUTIERREZ AYVAR, Jorge Alex</v>
      </c>
      <c r="D426" s="35"/>
      <c r="E426" s="36"/>
      <c r="F426" s="36"/>
      <c r="G426" s="36"/>
      <c r="H426" s="150" t="str">
        <f t="shared" si="72"/>
        <v/>
      </c>
      <c r="I426" s="28" t="str">
        <f t="shared" si="73"/>
        <v/>
      </c>
      <c r="J426" s="35"/>
      <c r="K426" s="36"/>
      <c r="L426" s="36"/>
      <c r="M426" s="36"/>
      <c r="N426" s="150" t="str">
        <f t="shared" si="74"/>
        <v/>
      </c>
      <c r="O426" s="28" t="str">
        <f t="shared" si="75"/>
        <v/>
      </c>
      <c r="P426" s="35"/>
      <c r="Q426" s="36"/>
      <c r="R426" s="36"/>
      <c r="S426" s="36"/>
      <c r="T426" s="150" t="str">
        <f t="shared" si="76"/>
        <v/>
      </c>
      <c r="U426" s="28" t="str">
        <f t="shared" si="77"/>
        <v/>
      </c>
      <c r="V426" s="35"/>
      <c r="W426" s="36"/>
      <c r="X426" s="36"/>
      <c r="Y426" s="36"/>
      <c r="Z426" s="150" t="str">
        <f t="shared" si="78"/>
        <v/>
      </c>
      <c r="AA426" s="28" t="str">
        <f t="shared" si="79"/>
        <v/>
      </c>
      <c r="AB426" s="37" t="str">
        <f t="shared" si="80"/>
        <v/>
      </c>
      <c r="AC426" s="38" t="str">
        <f t="shared" si="81"/>
        <v/>
      </c>
      <c r="AD426" s="38" t="str">
        <f t="shared" si="82"/>
        <v/>
      </c>
      <c r="AE426" s="38" t="str">
        <f>IF($B426="","",IF(DATOS!$B$12="Trimestre","",IF(Z426="","",Z426)))</f>
        <v/>
      </c>
      <c r="AF426" s="150" t="str">
        <f ca="1">IF(B426="","",IF(DATOS!$W$14-TODAY()&gt;0,"",IF(ISERROR(ROUND(AVERAGE(AB426:AE426),0)),"",ROUND(AVERAGE(AB426:AE426),0))))</f>
        <v/>
      </c>
      <c r="AG426" s="31" t="str">
        <f t="shared" ca="1" si="83"/>
        <v/>
      </c>
    </row>
    <row r="427" spans="1:39" x14ac:dyDescent="0.25">
      <c r="A427" s="34">
        <v>19</v>
      </c>
      <c r="B427" s="60" t="str">
        <f>IF(DATOS!$B$35="","",DATOS!$B$35)</f>
        <v>LLOCCLLA QUISPE, Jimena Margoth</v>
      </c>
      <c r="D427" s="35"/>
      <c r="E427" s="36"/>
      <c r="F427" s="36"/>
      <c r="G427" s="36"/>
      <c r="H427" s="150" t="str">
        <f t="shared" si="72"/>
        <v/>
      </c>
      <c r="I427" s="28" t="str">
        <f t="shared" si="73"/>
        <v/>
      </c>
      <c r="J427" s="35"/>
      <c r="K427" s="36"/>
      <c r="L427" s="36"/>
      <c r="M427" s="36"/>
      <c r="N427" s="150" t="str">
        <f t="shared" si="74"/>
        <v/>
      </c>
      <c r="O427" s="28" t="str">
        <f t="shared" si="75"/>
        <v/>
      </c>
      <c r="P427" s="35"/>
      <c r="Q427" s="36"/>
      <c r="R427" s="36"/>
      <c r="S427" s="36"/>
      <c r="T427" s="150" t="str">
        <f t="shared" si="76"/>
        <v/>
      </c>
      <c r="U427" s="28" t="str">
        <f t="shared" si="77"/>
        <v/>
      </c>
      <c r="V427" s="35"/>
      <c r="W427" s="36"/>
      <c r="X427" s="36"/>
      <c r="Y427" s="36"/>
      <c r="Z427" s="150" t="str">
        <f t="shared" si="78"/>
        <v/>
      </c>
      <c r="AA427" s="28" t="str">
        <f t="shared" si="79"/>
        <v/>
      </c>
      <c r="AB427" s="37" t="str">
        <f t="shared" si="80"/>
        <v/>
      </c>
      <c r="AC427" s="38" t="str">
        <f t="shared" si="81"/>
        <v/>
      </c>
      <c r="AD427" s="38" t="str">
        <f t="shared" si="82"/>
        <v/>
      </c>
      <c r="AE427" s="38" t="str">
        <f>IF($B427="","",IF(DATOS!$B$12="Trimestre","",IF(Z427="","",Z427)))</f>
        <v/>
      </c>
      <c r="AF427" s="150" t="str">
        <f ca="1">IF(B427="","",IF(DATOS!$W$14-TODAY()&gt;0,"",IF(ISERROR(ROUND(AVERAGE(AB427:AE427),0)),"",ROUND(AVERAGE(AB427:AE427),0))))</f>
        <v/>
      </c>
      <c r="AG427" s="31" t="str">
        <f t="shared" ca="1" si="83"/>
        <v/>
      </c>
    </row>
    <row r="428" spans="1:39" x14ac:dyDescent="0.25">
      <c r="A428" s="34">
        <v>20</v>
      </c>
      <c r="B428" s="60" t="str">
        <f>IF(DATOS!$B$36="","",DATOS!$B$36)</f>
        <v>MEDINA CAMPOS, Sumaizhi Libertad</v>
      </c>
      <c r="D428" s="35"/>
      <c r="E428" s="36"/>
      <c r="F428" s="36"/>
      <c r="G428" s="36"/>
      <c r="H428" s="150" t="str">
        <f t="shared" si="72"/>
        <v/>
      </c>
      <c r="I428" s="28" t="str">
        <f t="shared" si="73"/>
        <v/>
      </c>
      <c r="J428" s="35"/>
      <c r="K428" s="36"/>
      <c r="L428" s="36"/>
      <c r="M428" s="36"/>
      <c r="N428" s="150" t="str">
        <f t="shared" si="74"/>
        <v/>
      </c>
      <c r="O428" s="28" t="str">
        <f t="shared" si="75"/>
        <v/>
      </c>
      <c r="P428" s="35"/>
      <c r="Q428" s="36"/>
      <c r="R428" s="36"/>
      <c r="S428" s="36"/>
      <c r="T428" s="150" t="str">
        <f t="shared" si="76"/>
        <v/>
      </c>
      <c r="U428" s="28" t="str">
        <f t="shared" si="77"/>
        <v/>
      </c>
      <c r="V428" s="35"/>
      <c r="W428" s="36"/>
      <c r="X428" s="36"/>
      <c r="Y428" s="36"/>
      <c r="Z428" s="150" t="str">
        <f t="shared" si="78"/>
        <v/>
      </c>
      <c r="AA428" s="28" t="str">
        <f t="shared" si="79"/>
        <v/>
      </c>
      <c r="AB428" s="37" t="str">
        <f t="shared" si="80"/>
        <v/>
      </c>
      <c r="AC428" s="38" t="str">
        <f t="shared" si="81"/>
        <v/>
      </c>
      <c r="AD428" s="38" t="str">
        <f t="shared" si="82"/>
        <v/>
      </c>
      <c r="AE428" s="38" t="str">
        <f>IF($B428="","",IF(DATOS!$B$12="Trimestre","",IF(Z428="","",Z428)))</f>
        <v/>
      </c>
      <c r="AF428" s="150" t="str">
        <f ca="1">IF(B428="","",IF(DATOS!$W$14-TODAY()&gt;0,"",IF(ISERROR(ROUND(AVERAGE(AB428:AE428),0)),"",ROUND(AVERAGE(AB428:AE428),0))))</f>
        <v/>
      </c>
      <c r="AG428" s="31" t="str">
        <f t="shared" ca="1" si="83"/>
        <v/>
      </c>
    </row>
    <row r="429" spans="1:39" x14ac:dyDescent="0.25">
      <c r="A429" s="34">
        <v>21</v>
      </c>
      <c r="B429" s="60" t="str">
        <f>IF(DATOS!$B$37="","",DATOS!$B$37)</f>
        <v>MITMA AREVALO, Mildred Esli</v>
      </c>
      <c r="D429" s="35"/>
      <c r="E429" s="36"/>
      <c r="F429" s="36"/>
      <c r="G429" s="36"/>
      <c r="H429" s="150" t="str">
        <f t="shared" si="72"/>
        <v/>
      </c>
      <c r="I429" s="28" t="str">
        <f t="shared" si="73"/>
        <v/>
      </c>
      <c r="J429" s="35"/>
      <c r="K429" s="36"/>
      <c r="L429" s="36"/>
      <c r="M429" s="36"/>
      <c r="N429" s="150" t="str">
        <f t="shared" si="74"/>
        <v/>
      </c>
      <c r="O429" s="28" t="str">
        <f t="shared" si="75"/>
        <v/>
      </c>
      <c r="P429" s="35"/>
      <c r="Q429" s="36"/>
      <c r="R429" s="36"/>
      <c r="S429" s="36"/>
      <c r="T429" s="150" t="str">
        <f t="shared" si="76"/>
        <v/>
      </c>
      <c r="U429" s="28" t="str">
        <f t="shared" si="77"/>
        <v/>
      </c>
      <c r="V429" s="35"/>
      <c r="W429" s="36"/>
      <c r="X429" s="36"/>
      <c r="Y429" s="36"/>
      <c r="Z429" s="150" t="str">
        <f t="shared" si="78"/>
        <v/>
      </c>
      <c r="AA429" s="28" t="str">
        <f t="shared" si="79"/>
        <v/>
      </c>
      <c r="AB429" s="37" t="str">
        <f t="shared" si="80"/>
        <v/>
      </c>
      <c r="AC429" s="38" t="str">
        <f t="shared" si="81"/>
        <v/>
      </c>
      <c r="AD429" s="38" t="str">
        <f t="shared" si="82"/>
        <v/>
      </c>
      <c r="AE429" s="38" t="str">
        <f>IF($B429="","",IF(DATOS!$B$12="Trimestre","",IF(Z429="","",Z429)))</f>
        <v/>
      </c>
      <c r="AF429" s="150" t="str">
        <f ca="1">IF(B429="","",IF(DATOS!$W$14-TODAY()&gt;0,"",IF(ISERROR(ROUND(AVERAGE(AB429:AE429),0)),"",ROUND(AVERAGE(AB429:AE429),0))))</f>
        <v/>
      </c>
      <c r="AG429" s="31" t="str">
        <f t="shared" ca="1" si="83"/>
        <v/>
      </c>
    </row>
    <row r="430" spans="1:39" x14ac:dyDescent="0.25">
      <c r="A430" s="34">
        <v>22</v>
      </c>
      <c r="B430" s="60" t="str">
        <f>IF(DATOS!$B$38="","",DATOS!$B$38)</f>
        <v>NOLASCO SANCHEZ, Rogelio</v>
      </c>
      <c r="D430" s="35"/>
      <c r="E430" s="36"/>
      <c r="F430" s="36"/>
      <c r="G430" s="36"/>
      <c r="H430" s="150" t="str">
        <f t="shared" si="72"/>
        <v/>
      </c>
      <c r="I430" s="28" t="str">
        <f t="shared" si="73"/>
        <v/>
      </c>
      <c r="J430" s="35"/>
      <c r="K430" s="36"/>
      <c r="L430" s="36"/>
      <c r="M430" s="36"/>
      <c r="N430" s="150" t="str">
        <f t="shared" si="74"/>
        <v/>
      </c>
      <c r="O430" s="28" t="str">
        <f t="shared" si="75"/>
        <v/>
      </c>
      <c r="P430" s="35"/>
      <c r="Q430" s="36"/>
      <c r="R430" s="36"/>
      <c r="S430" s="36"/>
      <c r="T430" s="150" t="str">
        <f t="shared" si="76"/>
        <v/>
      </c>
      <c r="U430" s="28" t="str">
        <f t="shared" si="77"/>
        <v/>
      </c>
      <c r="V430" s="35"/>
      <c r="W430" s="36"/>
      <c r="X430" s="36"/>
      <c r="Y430" s="36"/>
      <c r="Z430" s="150" t="str">
        <f t="shared" si="78"/>
        <v/>
      </c>
      <c r="AA430" s="28" t="str">
        <f t="shared" si="79"/>
        <v/>
      </c>
      <c r="AB430" s="37" t="str">
        <f t="shared" si="80"/>
        <v/>
      </c>
      <c r="AC430" s="38" t="str">
        <f t="shared" si="81"/>
        <v/>
      </c>
      <c r="AD430" s="38" t="str">
        <f t="shared" si="82"/>
        <v/>
      </c>
      <c r="AE430" s="38" t="str">
        <f>IF($B430="","",IF(DATOS!$B$12="Trimestre","",IF(Z430="","",Z430)))</f>
        <v/>
      </c>
      <c r="AF430" s="150" t="str">
        <f ca="1">IF(B430="","",IF(DATOS!$W$14-TODAY()&gt;0,"",IF(ISERROR(ROUND(AVERAGE(AB430:AE430),0)),"",ROUND(AVERAGE(AB430:AE430),0))))</f>
        <v/>
      </c>
      <c r="AG430" s="31" t="str">
        <f t="shared" ca="1" si="83"/>
        <v/>
      </c>
    </row>
    <row r="431" spans="1:39" x14ac:dyDescent="0.25">
      <c r="A431" s="34">
        <v>23</v>
      </c>
      <c r="B431" s="60" t="str">
        <f>IF(DATOS!$B$39="","",DATOS!$B$39)</f>
        <v>ORTIZ PEÑALOZA, Anghelina Brigitte</v>
      </c>
      <c r="D431" s="35"/>
      <c r="E431" s="36"/>
      <c r="F431" s="36"/>
      <c r="G431" s="36"/>
      <c r="H431" s="150" t="str">
        <f t="shared" si="72"/>
        <v/>
      </c>
      <c r="I431" s="28" t="str">
        <f t="shared" si="73"/>
        <v/>
      </c>
      <c r="J431" s="35"/>
      <c r="K431" s="36"/>
      <c r="L431" s="36"/>
      <c r="M431" s="36"/>
      <c r="N431" s="150" t="str">
        <f t="shared" si="74"/>
        <v/>
      </c>
      <c r="O431" s="28" t="str">
        <f t="shared" si="75"/>
        <v/>
      </c>
      <c r="P431" s="35"/>
      <c r="Q431" s="36"/>
      <c r="R431" s="36"/>
      <c r="S431" s="36"/>
      <c r="T431" s="150" t="str">
        <f t="shared" si="76"/>
        <v/>
      </c>
      <c r="U431" s="28" t="str">
        <f t="shared" si="77"/>
        <v/>
      </c>
      <c r="V431" s="35"/>
      <c r="W431" s="36"/>
      <c r="X431" s="36"/>
      <c r="Y431" s="36"/>
      <c r="Z431" s="150" t="str">
        <f t="shared" si="78"/>
        <v/>
      </c>
      <c r="AA431" s="28" t="str">
        <f t="shared" si="79"/>
        <v/>
      </c>
      <c r="AB431" s="37" t="str">
        <f t="shared" si="80"/>
        <v/>
      </c>
      <c r="AC431" s="38" t="str">
        <f t="shared" si="81"/>
        <v/>
      </c>
      <c r="AD431" s="38" t="str">
        <f t="shared" si="82"/>
        <v/>
      </c>
      <c r="AE431" s="38" t="str">
        <f>IF($B431="","",IF(DATOS!$B$12="Trimestre","",IF(Z431="","",Z431)))</f>
        <v/>
      </c>
      <c r="AF431" s="150" t="str">
        <f ca="1">IF(B431="","",IF(DATOS!$W$14-TODAY()&gt;0,"",IF(ISERROR(ROUND(AVERAGE(AB431:AE431),0)),"",ROUND(AVERAGE(AB431:AE431),0))))</f>
        <v/>
      </c>
      <c r="AG431" s="31" t="str">
        <f t="shared" ca="1" si="83"/>
        <v/>
      </c>
    </row>
    <row r="432" spans="1:39" x14ac:dyDescent="0.25">
      <c r="A432" s="34">
        <v>24</v>
      </c>
      <c r="B432" s="60" t="str">
        <f>IF(DATOS!$B$40="","",DATOS!$B$40)</f>
        <v>OSCCO ATAO, Antony</v>
      </c>
      <c r="D432" s="35"/>
      <c r="E432" s="36"/>
      <c r="F432" s="36"/>
      <c r="G432" s="36"/>
      <c r="H432" s="150" t="str">
        <f t="shared" si="72"/>
        <v/>
      </c>
      <c r="I432" s="28" t="str">
        <f t="shared" si="73"/>
        <v/>
      </c>
      <c r="J432" s="35"/>
      <c r="K432" s="36"/>
      <c r="L432" s="36"/>
      <c r="M432" s="36"/>
      <c r="N432" s="150" t="str">
        <f t="shared" si="74"/>
        <v/>
      </c>
      <c r="O432" s="28" t="str">
        <f t="shared" si="75"/>
        <v/>
      </c>
      <c r="P432" s="35"/>
      <c r="Q432" s="36"/>
      <c r="R432" s="36"/>
      <c r="S432" s="36"/>
      <c r="T432" s="150" t="str">
        <f t="shared" si="76"/>
        <v/>
      </c>
      <c r="U432" s="28" t="str">
        <f t="shared" si="77"/>
        <v/>
      </c>
      <c r="V432" s="35"/>
      <c r="W432" s="36"/>
      <c r="X432" s="36"/>
      <c r="Y432" s="36"/>
      <c r="Z432" s="150" t="str">
        <f t="shared" si="78"/>
        <v/>
      </c>
      <c r="AA432" s="28" t="str">
        <f t="shared" si="79"/>
        <v/>
      </c>
      <c r="AB432" s="37" t="str">
        <f t="shared" si="80"/>
        <v/>
      </c>
      <c r="AC432" s="38" t="str">
        <f t="shared" si="81"/>
        <v/>
      </c>
      <c r="AD432" s="38" t="str">
        <f t="shared" si="82"/>
        <v/>
      </c>
      <c r="AE432" s="38" t="str">
        <f>IF($B432="","",IF(DATOS!$B$12="Trimestre","",IF(Z432="","",Z432)))</f>
        <v/>
      </c>
      <c r="AF432" s="150" t="str">
        <f ca="1">IF(B432="","",IF(DATOS!$W$14-TODAY()&gt;0,"",IF(ISERROR(ROUND(AVERAGE(AB432:AE432),0)),"",ROUND(AVERAGE(AB432:AE432),0))))</f>
        <v/>
      </c>
      <c r="AG432" s="31" t="str">
        <f t="shared" ca="1" si="83"/>
        <v/>
      </c>
    </row>
    <row r="433" spans="1:33" x14ac:dyDescent="0.25">
      <c r="A433" s="34">
        <v>25</v>
      </c>
      <c r="B433" s="60" t="str">
        <f>IF(DATOS!$B$41="","",DATOS!$B$41)</f>
        <v>PAREDES VELASQUE, Angel Andre</v>
      </c>
      <c r="D433" s="35"/>
      <c r="E433" s="36"/>
      <c r="F433" s="36"/>
      <c r="G433" s="36"/>
      <c r="H433" s="150" t="str">
        <f t="shared" si="72"/>
        <v/>
      </c>
      <c r="I433" s="28" t="str">
        <f t="shared" si="73"/>
        <v/>
      </c>
      <c r="J433" s="35"/>
      <c r="K433" s="36"/>
      <c r="L433" s="36"/>
      <c r="M433" s="36"/>
      <c r="N433" s="150" t="str">
        <f t="shared" si="74"/>
        <v/>
      </c>
      <c r="O433" s="28" t="str">
        <f t="shared" si="75"/>
        <v/>
      </c>
      <c r="P433" s="35"/>
      <c r="Q433" s="36"/>
      <c r="R433" s="36"/>
      <c r="S433" s="36"/>
      <c r="T433" s="150" t="str">
        <f t="shared" si="76"/>
        <v/>
      </c>
      <c r="U433" s="28" t="str">
        <f t="shared" si="77"/>
        <v/>
      </c>
      <c r="V433" s="35"/>
      <c r="W433" s="36"/>
      <c r="X433" s="36"/>
      <c r="Y433" s="36"/>
      <c r="Z433" s="150" t="str">
        <f t="shared" si="78"/>
        <v/>
      </c>
      <c r="AA433" s="28" t="str">
        <f t="shared" si="79"/>
        <v/>
      </c>
      <c r="AB433" s="37" t="str">
        <f t="shared" si="80"/>
        <v/>
      </c>
      <c r="AC433" s="38" t="str">
        <f t="shared" si="81"/>
        <v/>
      </c>
      <c r="AD433" s="38" t="str">
        <f t="shared" si="82"/>
        <v/>
      </c>
      <c r="AE433" s="38" t="str">
        <f>IF($B433="","",IF(DATOS!$B$12="Trimestre","",IF(Z433="","",Z433)))</f>
        <v/>
      </c>
      <c r="AF433" s="150" t="str">
        <f ca="1">IF(B433="","",IF(DATOS!$W$14-TODAY()&gt;0,"",IF(ISERROR(ROUND(AVERAGE(AB433:AE433),0)),"",ROUND(AVERAGE(AB433:AE433),0))))</f>
        <v/>
      </c>
      <c r="AG433" s="31" t="str">
        <f t="shared" ca="1" si="83"/>
        <v/>
      </c>
    </row>
    <row r="434" spans="1:33" x14ac:dyDescent="0.25">
      <c r="A434" s="34">
        <v>26</v>
      </c>
      <c r="B434" s="60" t="str">
        <f>IF(DATOS!$B$42="","",DATOS!$B$42)</f>
        <v>PAREDES YACO, Jhael Alejandro</v>
      </c>
      <c r="D434" s="35"/>
      <c r="E434" s="36"/>
      <c r="F434" s="36"/>
      <c r="G434" s="36"/>
      <c r="H434" s="150" t="str">
        <f t="shared" si="72"/>
        <v/>
      </c>
      <c r="I434" s="28" t="str">
        <f t="shared" si="73"/>
        <v/>
      </c>
      <c r="J434" s="35"/>
      <c r="K434" s="36"/>
      <c r="L434" s="36"/>
      <c r="M434" s="36"/>
      <c r="N434" s="150" t="str">
        <f t="shared" si="74"/>
        <v/>
      </c>
      <c r="O434" s="28" t="str">
        <f t="shared" si="75"/>
        <v/>
      </c>
      <c r="P434" s="35"/>
      <c r="Q434" s="36"/>
      <c r="R434" s="36"/>
      <c r="S434" s="36"/>
      <c r="T434" s="150" t="str">
        <f t="shared" si="76"/>
        <v/>
      </c>
      <c r="U434" s="28" t="str">
        <f t="shared" si="77"/>
        <v/>
      </c>
      <c r="V434" s="35"/>
      <c r="W434" s="36"/>
      <c r="X434" s="36"/>
      <c r="Y434" s="36"/>
      <c r="Z434" s="150" t="str">
        <f t="shared" si="78"/>
        <v/>
      </c>
      <c r="AA434" s="28" t="str">
        <f t="shared" si="79"/>
        <v/>
      </c>
      <c r="AB434" s="37" t="str">
        <f t="shared" si="80"/>
        <v/>
      </c>
      <c r="AC434" s="38" t="str">
        <f t="shared" si="81"/>
        <v/>
      </c>
      <c r="AD434" s="38" t="str">
        <f t="shared" si="82"/>
        <v/>
      </c>
      <c r="AE434" s="38" t="str">
        <f>IF($B434="","",IF(DATOS!$B$12="Trimestre","",IF(Z434="","",Z434)))</f>
        <v/>
      </c>
      <c r="AF434" s="150" t="str">
        <f ca="1">IF(B434="","",IF(DATOS!$W$14-TODAY()&gt;0,"",IF(ISERROR(ROUND(AVERAGE(AB434:AE434),0)),"",ROUND(AVERAGE(AB434:AE434),0))))</f>
        <v/>
      </c>
      <c r="AG434" s="31" t="str">
        <f t="shared" ca="1" si="83"/>
        <v/>
      </c>
    </row>
    <row r="435" spans="1:33" x14ac:dyDescent="0.25">
      <c r="A435" s="34">
        <v>27</v>
      </c>
      <c r="B435" s="60" t="str">
        <f>IF(DATOS!$B$43="","",DATOS!$B$43)</f>
        <v>PEDRAZA PORRAS, Milagros</v>
      </c>
      <c r="D435" s="35"/>
      <c r="E435" s="36"/>
      <c r="F435" s="36"/>
      <c r="G435" s="36"/>
      <c r="H435" s="150" t="str">
        <f t="shared" si="72"/>
        <v/>
      </c>
      <c r="I435" s="28" t="str">
        <f t="shared" si="73"/>
        <v/>
      </c>
      <c r="J435" s="35"/>
      <c r="K435" s="36"/>
      <c r="L435" s="36"/>
      <c r="M435" s="36"/>
      <c r="N435" s="150" t="str">
        <f t="shared" si="74"/>
        <v/>
      </c>
      <c r="O435" s="28" t="str">
        <f t="shared" si="75"/>
        <v/>
      </c>
      <c r="P435" s="35"/>
      <c r="Q435" s="36"/>
      <c r="R435" s="36"/>
      <c r="S435" s="36"/>
      <c r="T435" s="150" t="str">
        <f t="shared" si="76"/>
        <v/>
      </c>
      <c r="U435" s="28" t="str">
        <f t="shared" si="77"/>
        <v/>
      </c>
      <c r="V435" s="35"/>
      <c r="W435" s="36"/>
      <c r="X435" s="36"/>
      <c r="Y435" s="36"/>
      <c r="Z435" s="150" t="str">
        <f t="shared" si="78"/>
        <v/>
      </c>
      <c r="AA435" s="28" t="str">
        <f t="shared" si="79"/>
        <v/>
      </c>
      <c r="AB435" s="37" t="str">
        <f t="shared" si="80"/>
        <v/>
      </c>
      <c r="AC435" s="38" t="str">
        <f t="shared" si="81"/>
        <v/>
      </c>
      <c r="AD435" s="38" t="str">
        <f t="shared" si="82"/>
        <v/>
      </c>
      <c r="AE435" s="38" t="str">
        <f>IF($B435="","",IF(DATOS!$B$12="Trimestre","",IF(Z435="","",Z435)))</f>
        <v/>
      </c>
      <c r="AF435" s="150" t="str">
        <f ca="1">IF(B435="","",IF(DATOS!$W$14-TODAY()&gt;0,"",IF(ISERROR(ROUND(AVERAGE(AB435:AE435),0)),"",ROUND(AVERAGE(AB435:AE435),0))))</f>
        <v/>
      </c>
      <c r="AG435" s="31" t="str">
        <f t="shared" ca="1" si="83"/>
        <v/>
      </c>
    </row>
    <row r="436" spans="1:33" x14ac:dyDescent="0.25">
      <c r="A436" s="34">
        <v>28</v>
      </c>
      <c r="B436" s="60" t="str">
        <f>IF(DATOS!$B$44="","",DATOS!$B$44)</f>
        <v>RIVERA PACHECO, Milene Octalis</v>
      </c>
      <c r="D436" s="35"/>
      <c r="E436" s="36"/>
      <c r="F436" s="36"/>
      <c r="G436" s="36"/>
      <c r="H436" s="150" t="str">
        <f t="shared" si="72"/>
        <v/>
      </c>
      <c r="I436" s="28" t="str">
        <f t="shared" si="73"/>
        <v/>
      </c>
      <c r="J436" s="35"/>
      <c r="K436" s="36"/>
      <c r="L436" s="36"/>
      <c r="M436" s="36"/>
      <c r="N436" s="150" t="str">
        <f t="shared" si="74"/>
        <v/>
      </c>
      <c r="O436" s="28" t="str">
        <f t="shared" si="75"/>
        <v/>
      </c>
      <c r="P436" s="35"/>
      <c r="Q436" s="36"/>
      <c r="R436" s="36"/>
      <c r="S436" s="36"/>
      <c r="T436" s="150" t="str">
        <f t="shared" si="76"/>
        <v/>
      </c>
      <c r="U436" s="28" t="str">
        <f t="shared" si="77"/>
        <v/>
      </c>
      <c r="V436" s="35"/>
      <c r="W436" s="36"/>
      <c r="X436" s="36"/>
      <c r="Y436" s="36"/>
      <c r="Z436" s="150" t="str">
        <f t="shared" si="78"/>
        <v/>
      </c>
      <c r="AA436" s="28" t="str">
        <f t="shared" si="79"/>
        <v/>
      </c>
      <c r="AB436" s="37" t="str">
        <f t="shared" si="80"/>
        <v/>
      </c>
      <c r="AC436" s="38" t="str">
        <f t="shared" si="81"/>
        <v/>
      </c>
      <c r="AD436" s="38" t="str">
        <f t="shared" si="82"/>
        <v/>
      </c>
      <c r="AE436" s="38" t="str">
        <f>IF($B436="","",IF(DATOS!$B$12="Trimestre","",IF(Z436="","",Z436)))</f>
        <v/>
      </c>
      <c r="AF436" s="150" t="str">
        <f ca="1">IF(B436="","",IF(DATOS!$W$14-TODAY()&gt;0,"",IF(ISERROR(ROUND(AVERAGE(AB436:AE436),0)),"",ROUND(AVERAGE(AB436:AE436),0))))</f>
        <v/>
      </c>
      <c r="AG436" s="31" t="str">
        <f t="shared" ca="1" si="83"/>
        <v/>
      </c>
    </row>
    <row r="437" spans="1:33" x14ac:dyDescent="0.25">
      <c r="A437" s="34">
        <v>29</v>
      </c>
      <c r="B437" s="60" t="str">
        <f>IF(DATOS!$B$45="","",DATOS!$B$45)</f>
        <v>ROJAS CARRILLO, Jhon Marcelino</v>
      </c>
      <c r="D437" s="35"/>
      <c r="E437" s="36"/>
      <c r="F437" s="36"/>
      <c r="G437" s="36"/>
      <c r="H437" s="150" t="str">
        <f t="shared" si="72"/>
        <v/>
      </c>
      <c r="I437" s="28" t="str">
        <f t="shared" si="73"/>
        <v/>
      </c>
      <c r="J437" s="35"/>
      <c r="K437" s="36"/>
      <c r="L437" s="36"/>
      <c r="M437" s="36"/>
      <c r="N437" s="150" t="str">
        <f t="shared" si="74"/>
        <v/>
      </c>
      <c r="O437" s="28" t="str">
        <f t="shared" si="75"/>
        <v/>
      </c>
      <c r="P437" s="35"/>
      <c r="Q437" s="36"/>
      <c r="R437" s="36"/>
      <c r="S437" s="36"/>
      <c r="T437" s="150" t="str">
        <f t="shared" si="76"/>
        <v/>
      </c>
      <c r="U437" s="28" t="str">
        <f t="shared" si="77"/>
        <v/>
      </c>
      <c r="V437" s="35"/>
      <c r="W437" s="36"/>
      <c r="X437" s="36"/>
      <c r="Y437" s="36"/>
      <c r="Z437" s="150" t="str">
        <f t="shared" si="78"/>
        <v/>
      </c>
      <c r="AA437" s="28" t="str">
        <f t="shared" si="79"/>
        <v/>
      </c>
      <c r="AB437" s="37" t="str">
        <f t="shared" si="80"/>
        <v/>
      </c>
      <c r="AC437" s="38" t="str">
        <f t="shared" si="81"/>
        <v/>
      </c>
      <c r="AD437" s="38" t="str">
        <f t="shared" si="82"/>
        <v/>
      </c>
      <c r="AE437" s="38" t="str">
        <f>IF($B437="","",IF(DATOS!$B$12="Trimestre","",IF(Z437="","",Z437)))</f>
        <v/>
      </c>
      <c r="AF437" s="150" t="str">
        <f ca="1">IF(B437="","",IF(DATOS!$W$14-TODAY()&gt;0,"",IF(ISERROR(ROUND(AVERAGE(AB437:AE437),0)),"",ROUND(AVERAGE(AB437:AE437),0))))</f>
        <v/>
      </c>
      <c r="AG437" s="31" t="str">
        <f t="shared" ca="1" si="83"/>
        <v/>
      </c>
    </row>
    <row r="438" spans="1:33" x14ac:dyDescent="0.25">
      <c r="A438" s="34">
        <v>30</v>
      </c>
      <c r="B438" s="60" t="str">
        <f>IF(DATOS!$B$46="","",DATOS!$B$46)</f>
        <v>ROSALES PUMAPILLO, Harasely Milagros</v>
      </c>
      <c r="D438" s="35"/>
      <c r="E438" s="36"/>
      <c r="F438" s="36"/>
      <c r="G438" s="36"/>
      <c r="H438" s="150" t="str">
        <f t="shared" si="72"/>
        <v/>
      </c>
      <c r="I438" s="28" t="str">
        <f t="shared" si="73"/>
        <v/>
      </c>
      <c r="J438" s="35"/>
      <c r="K438" s="36"/>
      <c r="L438" s="36"/>
      <c r="M438" s="36"/>
      <c r="N438" s="150" t="str">
        <f t="shared" si="74"/>
        <v/>
      </c>
      <c r="O438" s="28" t="str">
        <f t="shared" si="75"/>
        <v/>
      </c>
      <c r="P438" s="35"/>
      <c r="Q438" s="36"/>
      <c r="R438" s="36"/>
      <c r="S438" s="36"/>
      <c r="T438" s="150" t="str">
        <f t="shared" si="76"/>
        <v/>
      </c>
      <c r="U438" s="28" t="str">
        <f t="shared" si="77"/>
        <v/>
      </c>
      <c r="V438" s="35"/>
      <c r="W438" s="36"/>
      <c r="X438" s="36"/>
      <c r="Y438" s="36"/>
      <c r="Z438" s="150" t="str">
        <f t="shared" si="78"/>
        <v/>
      </c>
      <c r="AA438" s="28" t="str">
        <f t="shared" si="79"/>
        <v/>
      </c>
      <c r="AB438" s="37" t="str">
        <f t="shared" si="80"/>
        <v/>
      </c>
      <c r="AC438" s="38" t="str">
        <f t="shared" si="81"/>
        <v/>
      </c>
      <c r="AD438" s="38" t="str">
        <f t="shared" si="82"/>
        <v/>
      </c>
      <c r="AE438" s="38" t="str">
        <f>IF($B438="","",IF(DATOS!$B$12="Trimestre","",IF(Z438="","",Z438)))</f>
        <v/>
      </c>
      <c r="AF438" s="150" t="str">
        <f ca="1">IF(B438="","",IF(DATOS!$W$14-TODAY()&gt;0,"",IF(ISERROR(ROUND(AVERAGE(AB438:AE438),0)),"",ROUND(AVERAGE(AB438:AE438),0))))</f>
        <v/>
      </c>
      <c r="AG438" s="31" t="str">
        <f t="shared" ca="1" si="83"/>
        <v/>
      </c>
    </row>
    <row r="439" spans="1:33" x14ac:dyDescent="0.25">
      <c r="A439" s="34">
        <v>31</v>
      </c>
      <c r="B439" s="60" t="str">
        <f>IF(DATOS!$B$47="","",DATOS!$B$47)</f>
        <v>TAIRO TAPIA, Erwin Amstron</v>
      </c>
      <c r="D439" s="35"/>
      <c r="E439" s="36"/>
      <c r="F439" s="36"/>
      <c r="G439" s="36"/>
      <c r="H439" s="150" t="str">
        <f t="shared" si="72"/>
        <v/>
      </c>
      <c r="I439" s="28" t="str">
        <f t="shared" si="73"/>
        <v/>
      </c>
      <c r="J439" s="35"/>
      <c r="K439" s="36"/>
      <c r="L439" s="36"/>
      <c r="M439" s="36"/>
      <c r="N439" s="150" t="str">
        <f t="shared" si="74"/>
        <v/>
      </c>
      <c r="O439" s="28" t="str">
        <f t="shared" si="75"/>
        <v/>
      </c>
      <c r="P439" s="35"/>
      <c r="Q439" s="36"/>
      <c r="R439" s="36"/>
      <c r="S439" s="36"/>
      <c r="T439" s="150" t="str">
        <f t="shared" si="76"/>
        <v/>
      </c>
      <c r="U439" s="28" t="str">
        <f t="shared" si="77"/>
        <v/>
      </c>
      <c r="V439" s="35"/>
      <c r="W439" s="36"/>
      <c r="X439" s="36"/>
      <c r="Y439" s="36"/>
      <c r="Z439" s="150" t="str">
        <f t="shared" si="78"/>
        <v/>
      </c>
      <c r="AA439" s="28" t="str">
        <f t="shared" si="79"/>
        <v/>
      </c>
      <c r="AB439" s="37" t="str">
        <f t="shared" si="80"/>
        <v/>
      </c>
      <c r="AC439" s="38" t="str">
        <f t="shared" si="81"/>
        <v/>
      </c>
      <c r="AD439" s="38" t="str">
        <f t="shared" si="82"/>
        <v/>
      </c>
      <c r="AE439" s="38" t="str">
        <f>IF($B439="","",IF(DATOS!$B$12="Trimestre","",IF(Z439="","",Z439)))</f>
        <v/>
      </c>
      <c r="AF439" s="150" t="str">
        <f ca="1">IF(B439="","",IF(DATOS!$W$14-TODAY()&gt;0,"",IF(ISERROR(ROUND(AVERAGE(AB439:AE439),0)),"",ROUND(AVERAGE(AB439:AE439),0))))</f>
        <v/>
      </c>
      <c r="AG439" s="31" t="str">
        <f t="shared" ca="1" si="83"/>
        <v/>
      </c>
    </row>
    <row r="440" spans="1:33" x14ac:dyDescent="0.25">
      <c r="A440" s="34">
        <v>32</v>
      </c>
      <c r="B440" s="60" t="str">
        <f>IF(DATOS!$B$48="","",DATOS!$B$48)</f>
        <v>VERA VIGURIA, Sebastian Adriano</v>
      </c>
      <c r="D440" s="35"/>
      <c r="E440" s="36"/>
      <c r="F440" s="36"/>
      <c r="G440" s="36"/>
      <c r="H440" s="150" t="str">
        <f t="shared" si="72"/>
        <v/>
      </c>
      <c r="I440" s="28" t="str">
        <f t="shared" si="73"/>
        <v/>
      </c>
      <c r="J440" s="35"/>
      <c r="K440" s="36"/>
      <c r="L440" s="36"/>
      <c r="M440" s="36"/>
      <c r="N440" s="150" t="str">
        <f t="shared" si="74"/>
        <v/>
      </c>
      <c r="O440" s="28" t="str">
        <f t="shared" si="75"/>
        <v/>
      </c>
      <c r="P440" s="35"/>
      <c r="Q440" s="36"/>
      <c r="R440" s="36"/>
      <c r="S440" s="36"/>
      <c r="T440" s="150" t="str">
        <f t="shared" si="76"/>
        <v/>
      </c>
      <c r="U440" s="28" t="str">
        <f t="shared" si="77"/>
        <v/>
      </c>
      <c r="V440" s="35"/>
      <c r="W440" s="36"/>
      <c r="X440" s="36"/>
      <c r="Y440" s="36"/>
      <c r="Z440" s="150" t="str">
        <f t="shared" si="78"/>
        <v/>
      </c>
      <c r="AA440" s="28" t="str">
        <f t="shared" si="79"/>
        <v/>
      </c>
      <c r="AB440" s="37" t="str">
        <f t="shared" si="80"/>
        <v/>
      </c>
      <c r="AC440" s="38" t="str">
        <f t="shared" si="81"/>
        <v/>
      </c>
      <c r="AD440" s="38" t="str">
        <f t="shared" si="82"/>
        <v/>
      </c>
      <c r="AE440" s="38" t="str">
        <f>IF($B440="","",IF(DATOS!$B$12="Trimestre","",IF(Z440="","",Z440)))</f>
        <v/>
      </c>
      <c r="AF440" s="150" t="str">
        <f ca="1">IF(B440="","",IF(DATOS!$W$14-TODAY()&gt;0,"",IF(ISERROR(ROUND(AVERAGE(AB440:AE440),0)),"",ROUND(AVERAGE(AB440:AE440),0))))</f>
        <v/>
      </c>
      <c r="AG440" s="31" t="str">
        <f t="shared" ca="1" si="83"/>
        <v/>
      </c>
    </row>
    <row r="441" spans="1:33" x14ac:dyDescent="0.25">
      <c r="A441" s="34">
        <v>33</v>
      </c>
      <c r="B441" s="60" t="str">
        <f>IF(DATOS!$B$49="","",DATOS!$B$49)</f>
        <v>ZUÑIGA CCORISAPRA, Milagros</v>
      </c>
      <c r="D441" s="35"/>
      <c r="E441" s="36"/>
      <c r="F441" s="36"/>
      <c r="G441" s="36"/>
      <c r="H441" s="150" t="str">
        <f t="shared" si="72"/>
        <v/>
      </c>
      <c r="I441" s="28" t="str">
        <f t="shared" si="73"/>
        <v/>
      </c>
      <c r="J441" s="35"/>
      <c r="K441" s="36"/>
      <c r="L441" s="36"/>
      <c r="M441" s="36"/>
      <c r="N441" s="150" t="str">
        <f t="shared" si="74"/>
        <v/>
      </c>
      <c r="O441" s="28" t="str">
        <f t="shared" si="75"/>
        <v/>
      </c>
      <c r="P441" s="35"/>
      <c r="Q441" s="36"/>
      <c r="R441" s="36"/>
      <c r="S441" s="36"/>
      <c r="T441" s="150" t="str">
        <f t="shared" si="76"/>
        <v/>
      </c>
      <c r="U441" s="28" t="str">
        <f t="shared" si="77"/>
        <v/>
      </c>
      <c r="V441" s="35"/>
      <c r="W441" s="36"/>
      <c r="X441" s="36"/>
      <c r="Y441" s="36"/>
      <c r="Z441" s="150" t="str">
        <f t="shared" si="78"/>
        <v/>
      </c>
      <c r="AA441" s="28" t="str">
        <f t="shared" si="79"/>
        <v/>
      </c>
      <c r="AB441" s="37" t="str">
        <f t="shared" si="80"/>
        <v/>
      </c>
      <c r="AC441" s="38" t="str">
        <f t="shared" si="81"/>
        <v/>
      </c>
      <c r="AD441" s="38" t="str">
        <f t="shared" si="82"/>
        <v/>
      </c>
      <c r="AE441" s="38" t="str">
        <f>IF($B441="","",IF(DATOS!$B$12="Trimestre","",IF(Z441="","",Z441)))</f>
        <v/>
      </c>
      <c r="AF441" s="150" t="str">
        <f ca="1">IF(B441="","",IF(DATOS!$W$14-TODAY()&gt;0,"",IF(ISERROR(ROUND(AVERAGE(AB441:AE441),0)),"",ROUND(AVERAGE(AB441:AE441),0))))</f>
        <v/>
      </c>
      <c r="AG441" s="31" t="str">
        <f t="shared" ca="1" si="83"/>
        <v/>
      </c>
    </row>
    <row r="442" spans="1:33" x14ac:dyDescent="0.25">
      <c r="A442" s="34">
        <v>34</v>
      </c>
      <c r="B442" s="60" t="str">
        <f>IF(DATOS!$B$50="","",DATOS!$B$50)</f>
        <v/>
      </c>
      <c r="D442" s="35"/>
      <c r="E442" s="36"/>
      <c r="F442" s="36"/>
      <c r="G442" s="36"/>
      <c r="H442" s="150" t="str">
        <f t="shared" si="72"/>
        <v/>
      </c>
      <c r="I442" s="28" t="str">
        <f t="shared" si="73"/>
        <v/>
      </c>
      <c r="J442" s="35"/>
      <c r="K442" s="36"/>
      <c r="L442" s="36"/>
      <c r="M442" s="36"/>
      <c r="N442" s="150" t="str">
        <f t="shared" si="74"/>
        <v/>
      </c>
      <c r="O442" s="28" t="str">
        <f t="shared" si="75"/>
        <v/>
      </c>
      <c r="P442" s="35"/>
      <c r="Q442" s="36"/>
      <c r="R442" s="36"/>
      <c r="S442" s="36"/>
      <c r="T442" s="150" t="str">
        <f t="shared" si="76"/>
        <v/>
      </c>
      <c r="U442" s="28" t="str">
        <f t="shared" si="77"/>
        <v/>
      </c>
      <c r="V442" s="35"/>
      <c r="W442" s="36"/>
      <c r="X442" s="36"/>
      <c r="Y442" s="36"/>
      <c r="Z442" s="150" t="str">
        <f t="shared" si="78"/>
        <v/>
      </c>
      <c r="AA442" s="28" t="str">
        <f t="shared" si="79"/>
        <v/>
      </c>
      <c r="AB442" s="37" t="str">
        <f t="shared" si="80"/>
        <v/>
      </c>
      <c r="AC442" s="38" t="str">
        <f t="shared" si="81"/>
        <v/>
      </c>
      <c r="AD442" s="38" t="str">
        <f t="shared" si="82"/>
        <v/>
      </c>
      <c r="AE442" s="38" t="str">
        <f>IF($B442="","",IF(DATOS!$B$12="Trimestre","",IF(Z442="","",Z442)))</f>
        <v/>
      </c>
      <c r="AF442" s="150" t="str">
        <f ca="1">IF(B442="","",IF(DATOS!$W$14-TODAY()&gt;0,"",IF(ISERROR(ROUND(AVERAGE(AB442:AE442),0)),"",ROUND(AVERAGE(AB442:AE442),0))))</f>
        <v/>
      </c>
      <c r="AG442" s="31" t="str">
        <f t="shared" ca="1" si="83"/>
        <v/>
      </c>
    </row>
    <row r="443" spans="1:33" x14ac:dyDescent="0.25">
      <c r="A443" s="34">
        <v>35</v>
      </c>
      <c r="B443" s="60" t="str">
        <f>IF(DATOS!$B$51="","",DATOS!$B$51)</f>
        <v/>
      </c>
      <c r="D443" s="35"/>
      <c r="E443" s="36"/>
      <c r="F443" s="36"/>
      <c r="G443" s="36"/>
      <c r="H443" s="150" t="str">
        <f t="shared" si="72"/>
        <v/>
      </c>
      <c r="I443" s="28" t="str">
        <f t="shared" si="73"/>
        <v/>
      </c>
      <c r="J443" s="35"/>
      <c r="K443" s="36"/>
      <c r="L443" s="36"/>
      <c r="M443" s="36"/>
      <c r="N443" s="150" t="str">
        <f t="shared" si="74"/>
        <v/>
      </c>
      <c r="O443" s="28" t="str">
        <f t="shared" si="75"/>
        <v/>
      </c>
      <c r="P443" s="35"/>
      <c r="Q443" s="36"/>
      <c r="R443" s="36"/>
      <c r="S443" s="36"/>
      <c r="T443" s="150" t="str">
        <f t="shared" si="76"/>
        <v/>
      </c>
      <c r="U443" s="28" t="str">
        <f t="shared" si="77"/>
        <v/>
      </c>
      <c r="V443" s="35"/>
      <c r="W443" s="36"/>
      <c r="X443" s="36"/>
      <c r="Y443" s="36"/>
      <c r="Z443" s="150" t="str">
        <f t="shared" si="78"/>
        <v/>
      </c>
      <c r="AA443" s="28" t="str">
        <f t="shared" si="79"/>
        <v/>
      </c>
      <c r="AB443" s="37" t="str">
        <f t="shared" si="80"/>
        <v/>
      </c>
      <c r="AC443" s="38" t="str">
        <f t="shared" si="81"/>
        <v/>
      </c>
      <c r="AD443" s="38" t="str">
        <f t="shared" si="82"/>
        <v/>
      </c>
      <c r="AE443" s="38" t="str">
        <f>IF($B443="","",IF(DATOS!$B$12="Trimestre","",IF(Z443="","",Z443)))</f>
        <v/>
      </c>
      <c r="AF443" s="150" t="str">
        <f ca="1">IF(B443="","",IF(DATOS!$W$14-TODAY()&gt;0,"",IF(ISERROR(ROUND(AVERAGE(AB443:AE443),0)),"",ROUND(AVERAGE(AB443:AE443),0))))</f>
        <v/>
      </c>
      <c r="AG443" s="31" t="str">
        <f t="shared" ca="1" si="83"/>
        <v/>
      </c>
    </row>
    <row r="444" spans="1:33" x14ac:dyDescent="0.25">
      <c r="A444" s="34">
        <v>36</v>
      </c>
      <c r="B444" s="60" t="str">
        <f>IF(DATOS!$B$52="","",DATOS!$B$52)</f>
        <v/>
      </c>
      <c r="D444" s="35"/>
      <c r="E444" s="36"/>
      <c r="F444" s="36"/>
      <c r="G444" s="36"/>
      <c r="H444" s="150" t="str">
        <f t="shared" si="72"/>
        <v/>
      </c>
      <c r="I444" s="28" t="str">
        <f t="shared" si="73"/>
        <v/>
      </c>
      <c r="J444" s="35"/>
      <c r="K444" s="36"/>
      <c r="L444" s="36"/>
      <c r="M444" s="36"/>
      <c r="N444" s="150" t="str">
        <f t="shared" si="74"/>
        <v/>
      </c>
      <c r="O444" s="28" t="str">
        <f t="shared" si="75"/>
        <v/>
      </c>
      <c r="P444" s="35"/>
      <c r="Q444" s="36"/>
      <c r="R444" s="36"/>
      <c r="S444" s="36"/>
      <c r="T444" s="150" t="str">
        <f t="shared" si="76"/>
        <v/>
      </c>
      <c r="U444" s="28" t="str">
        <f t="shared" si="77"/>
        <v/>
      </c>
      <c r="V444" s="35"/>
      <c r="W444" s="36"/>
      <c r="X444" s="36"/>
      <c r="Y444" s="36"/>
      <c r="Z444" s="150" t="str">
        <f t="shared" si="78"/>
        <v/>
      </c>
      <c r="AA444" s="28" t="str">
        <f t="shared" si="79"/>
        <v/>
      </c>
      <c r="AB444" s="37" t="str">
        <f t="shared" si="80"/>
        <v/>
      </c>
      <c r="AC444" s="38" t="str">
        <f t="shared" si="81"/>
        <v/>
      </c>
      <c r="AD444" s="38" t="str">
        <f t="shared" si="82"/>
        <v/>
      </c>
      <c r="AE444" s="38" t="str">
        <f>IF($B444="","",IF(DATOS!$B$12="Trimestre","",IF(Z444="","",Z444)))</f>
        <v/>
      </c>
      <c r="AF444" s="150" t="str">
        <f ca="1">IF(B444="","",IF(DATOS!$W$14-TODAY()&gt;0,"",IF(ISERROR(ROUND(AVERAGE(AB444:AE444),0)),"",ROUND(AVERAGE(AB444:AE444),0))))</f>
        <v/>
      </c>
      <c r="AG444" s="31" t="str">
        <f t="shared" ca="1" si="83"/>
        <v/>
      </c>
    </row>
    <row r="445" spans="1:33" x14ac:dyDescent="0.25">
      <c r="A445" s="34">
        <v>37</v>
      </c>
      <c r="B445" s="60" t="str">
        <f>IF(DATOS!$B$53="","",DATOS!$B$53)</f>
        <v/>
      </c>
      <c r="D445" s="35"/>
      <c r="E445" s="36"/>
      <c r="F445" s="36"/>
      <c r="G445" s="36"/>
      <c r="H445" s="150" t="str">
        <f t="shared" si="72"/>
        <v/>
      </c>
      <c r="I445" s="28" t="str">
        <f t="shared" si="73"/>
        <v/>
      </c>
      <c r="J445" s="35"/>
      <c r="K445" s="36"/>
      <c r="L445" s="36"/>
      <c r="M445" s="36"/>
      <c r="N445" s="150" t="str">
        <f t="shared" si="74"/>
        <v/>
      </c>
      <c r="O445" s="28" t="str">
        <f t="shared" si="75"/>
        <v/>
      </c>
      <c r="P445" s="35"/>
      <c r="Q445" s="36"/>
      <c r="R445" s="36"/>
      <c r="S445" s="36"/>
      <c r="T445" s="150" t="str">
        <f t="shared" si="76"/>
        <v/>
      </c>
      <c r="U445" s="28" t="str">
        <f t="shared" si="77"/>
        <v/>
      </c>
      <c r="V445" s="35"/>
      <c r="W445" s="36"/>
      <c r="X445" s="36"/>
      <c r="Y445" s="36"/>
      <c r="Z445" s="150" t="str">
        <f t="shared" si="78"/>
        <v/>
      </c>
      <c r="AA445" s="28" t="str">
        <f t="shared" si="79"/>
        <v/>
      </c>
      <c r="AB445" s="37" t="str">
        <f t="shared" si="80"/>
        <v/>
      </c>
      <c r="AC445" s="38" t="str">
        <f t="shared" si="81"/>
        <v/>
      </c>
      <c r="AD445" s="38" t="str">
        <f t="shared" si="82"/>
        <v/>
      </c>
      <c r="AE445" s="38" t="str">
        <f>IF($B445="","",IF(DATOS!$B$12="Trimestre","",IF(Z445="","",Z445)))</f>
        <v/>
      </c>
      <c r="AF445" s="150" t="str">
        <f ca="1">IF(B445="","",IF(DATOS!$W$14-TODAY()&gt;0,"",IF(ISERROR(ROUND(AVERAGE(AB445:AE445),0)),"",ROUND(AVERAGE(AB445:AE445),0))))</f>
        <v/>
      </c>
      <c r="AG445" s="31" t="str">
        <f t="shared" ca="1" si="83"/>
        <v/>
      </c>
    </row>
    <row r="446" spans="1:33" x14ac:dyDescent="0.25">
      <c r="A446" s="34">
        <v>38</v>
      </c>
      <c r="B446" s="60" t="str">
        <f>IF(DATOS!$B$54="","",DATOS!$B$54)</f>
        <v/>
      </c>
      <c r="D446" s="35"/>
      <c r="E446" s="36"/>
      <c r="F446" s="36"/>
      <c r="G446" s="36"/>
      <c r="H446" s="150" t="str">
        <f t="shared" si="72"/>
        <v/>
      </c>
      <c r="I446" s="28" t="str">
        <f t="shared" si="73"/>
        <v/>
      </c>
      <c r="J446" s="35"/>
      <c r="K446" s="36"/>
      <c r="L446" s="36"/>
      <c r="M446" s="36"/>
      <c r="N446" s="150" t="str">
        <f t="shared" si="74"/>
        <v/>
      </c>
      <c r="O446" s="28" t="str">
        <f t="shared" si="75"/>
        <v/>
      </c>
      <c r="P446" s="35"/>
      <c r="Q446" s="36"/>
      <c r="R446" s="36"/>
      <c r="S446" s="36"/>
      <c r="T446" s="150" t="str">
        <f t="shared" si="76"/>
        <v/>
      </c>
      <c r="U446" s="28" t="str">
        <f t="shared" si="77"/>
        <v/>
      </c>
      <c r="V446" s="35"/>
      <c r="W446" s="36"/>
      <c r="X446" s="36"/>
      <c r="Y446" s="36"/>
      <c r="Z446" s="150" t="str">
        <f t="shared" si="78"/>
        <v/>
      </c>
      <c r="AA446" s="28" t="str">
        <f t="shared" si="79"/>
        <v/>
      </c>
      <c r="AB446" s="37" t="str">
        <f t="shared" si="80"/>
        <v/>
      </c>
      <c r="AC446" s="38" t="str">
        <f t="shared" si="81"/>
        <v/>
      </c>
      <c r="AD446" s="38" t="str">
        <f t="shared" si="82"/>
        <v/>
      </c>
      <c r="AE446" s="38" t="str">
        <f>IF($B446="","",IF(DATOS!$B$12="Trimestre","",IF(Z446="","",Z446)))</f>
        <v/>
      </c>
      <c r="AF446" s="150" t="str">
        <f ca="1">IF(B446="","",IF(DATOS!$W$14-TODAY()&gt;0,"",IF(ISERROR(ROUND(AVERAGE(AB446:AE446),0)),"",ROUND(AVERAGE(AB446:AE446),0))))</f>
        <v/>
      </c>
      <c r="AG446" s="31" t="str">
        <f t="shared" ca="1" si="83"/>
        <v/>
      </c>
    </row>
    <row r="447" spans="1:33" x14ac:dyDescent="0.25">
      <c r="A447" s="34">
        <v>39</v>
      </c>
      <c r="B447" s="60" t="str">
        <f>IF(DATOS!$B$55="","",DATOS!$B$55)</f>
        <v/>
      </c>
      <c r="D447" s="35"/>
      <c r="E447" s="36"/>
      <c r="F447" s="36"/>
      <c r="G447" s="36"/>
      <c r="H447" s="150" t="str">
        <f t="shared" si="72"/>
        <v/>
      </c>
      <c r="I447" s="28" t="str">
        <f t="shared" si="73"/>
        <v/>
      </c>
      <c r="J447" s="35"/>
      <c r="K447" s="36"/>
      <c r="L447" s="36"/>
      <c r="M447" s="36"/>
      <c r="N447" s="150" t="str">
        <f t="shared" si="74"/>
        <v/>
      </c>
      <c r="O447" s="28" t="str">
        <f t="shared" si="75"/>
        <v/>
      </c>
      <c r="P447" s="35"/>
      <c r="Q447" s="36"/>
      <c r="R447" s="36"/>
      <c r="S447" s="36"/>
      <c r="T447" s="150" t="str">
        <f t="shared" si="76"/>
        <v/>
      </c>
      <c r="U447" s="28" t="str">
        <f t="shared" si="77"/>
        <v/>
      </c>
      <c r="V447" s="35"/>
      <c r="W447" s="36"/>
      <c r="X447" s="36"/>
      <c r="Y447" s="36"/>
      <c r="Z447" s="150" t="str">
        <f t="shared" si="78"/>
        <v/>
      </c>
      <c r="AA447" s="28" t="str">
        <f t="shared" si="79"/>
        <v/>
      </c>
      <c r="AB447" s="37" t="str">
        <f t="shared" si="80"/>
        <v/>
      </c>
      <c r="AC447" s="38" t="str">
        <f t="shared" si="81"/>
        <v/>
      </c>
      <c r="AD447" s="38" t="str">
        <f t="shared" si="82"/>
        <v/>
      </c>
      <c r="AE447" s="38" t="str">
        <f>IF($B447="","",IF(DATOS!$B$12="Trimestre","",IF(Z447="","",Z447)))</f>
        <v/>
      </c>
      <c r="AF447" s="150" t="str">
        <f ca="1">IF(B447="","",IF(DATOS!$W$14-TODAY()&gt;0,"",IF(ISERROR(ROUND(AVERAGE(AB447:AE447),0)),"",ROUND(AVERAGE(AB447:AE447),0))))</f>
        <v/>
      </c>
      <c r="AG447" s="31" t="str">
        <f t="shared" ca="1" si="83"/>
        <v/>
      </c>
    </row>
    <row r="448" spans="1:33" x14ac:dyDescent="0.25">
      <c r="A448" s="34">
        <v>40</v>
      </c>
      <c r="B448" s="60" t="str">
        <f>IF(DATOS!$B$56="","",DATOS!$B$56)</f>
        <v/>
      </c>
      <c r="D448" s="35"/>
      <c r="E448" s="36"/>
      <c r="F448" s="36"/>
      <c r="G448" s="36"/>
      <c r="H448" s="150" t="str">
        <f t="shared" si="72"/>
        <v/>
      </c>
      <c r="I448" s="28" t="str">
        <f t="shared" si="73"/>
        <v/>
      </c>
      <c r="J448" s="35"/>
      <c r="K448" s="36"/>
      <c r="L448" s="36"/>
      <c r="M448" s="36"/>
      <c r="N448" s="150" t="str">
        <f t="shared" si="74"/>
        <v/>
      </c>
      <c r="O448" s="28" t="str">
        <f t="shared" si="75"/>
        <v/>
      </c>
      <c r="P448" s="35"/>
      <c r="Q448" s="36"/>
      <c r="R448" s="36"/>
      <c r="S448" s="36"/>
      <c r="T448" s="150" t="str">
        <f t="shared" si="76"/>
        <v/>
      </c>
      <c r="U448" s="28" t="str">
        <f t="shared" si="77"/>
        <v/>
      </c>
      <c r="V448" s="35"/>
      <c r="W448" s="36"/>
      <c r="X448" s="36"/>
      <c r="Y448" s="36"/>
      <c r="Z448" s="150" t="str">
        <f t="shared" si="78"/>
        <v/>
      </c>
      <c r="AA448" s="28" t="str">
        <f t="shared" si="79"/>
        <v/>
      </c>
      <c r="AB448" s="37" t="str">
        <f t="shared" si="80"/>
        <v/>
      </c>
      <c r="AC448" s="38" t="str">
        <f t="shared" si="81"/>
        <v/>
      </c>
      <c r="AD448" s="38" t="str">
        <f t="shared" si="82"/>
        <v/>
      </c>
      <c r="AE448" s="38" t="str">
        <f>IF($B448="","",IF(DATOS!$B$12="Trimestre","",IF(Z448="","",Z448)))</f>
        <v/>
      </c>
      <c r="AF448" s="150" t="str">
        <f ca="1">IF(B448="","",IF(DATOS!$W$14-TODAY()&gt;0,"",IF(ISERROR(ROUND(AVERAGE(AB448:AE448),0)),"",ROUND(AVERAGE(AB448:AE448),0))))</f>
        <v/>
      </c>
      <c r="AG448" s="31" t="str">
        <f t="shared" ca="1" si="83"/>
        <v/>
      </c>
    </row>
    <row r="449" spans="1:33" x14ac:dyDescent="0.25">
      <c r="A449" s="34">
        <v>41</v>
      </c>
      <c r="B449" s="60" t="str">
        <f>IF(DATOS!$B$57="","",DATOS!$B$57)</f>
        <v/>
      </c>
      <c r="D449" s="35"/>
      <c r="E449" s="36"/>
      <c r="F449" s="36"/>
      <c r="G449" s="36"/>
      <c r="H449" s="150" t="str">
        <f t="shared" si="72"/>
        <v/>
      </c>
      <c r="I449" s="28" t="str">
        <f t="shared" si="73"/>
        <v/>
      </c>
      <c r="J449" s="35"/>
      <c r="K449" s="36"/>
      <c r="L449" s="36"/>
      <c r="M449" s="36"/>
      <c r="N449" s="150" t="str">
        <f t="shared" si="74"/>
        <v/>
      </c>
      <c r="O449" s="28" t="str">
        <f t="shared" si="75"/>
        <v/>
      </c>
      <c r="P449" s="35"/>
      <c r="Q449" s="36"/>
      <c r="R449" s="36"/>
      <c r="S449" s="36"/>
      <c r="T449" s="150" t="str">
        <f t="shared" si="76"/>
        <v/>
      </c>
      <c r="U449" s="28" t="str">
        <f t="shared" si="77"/>
        <v/>
      </c>
      <c r="V449" s="35"/>
      <c r="W449" s="36"/>
      <c r="X449" s="36"/>
      <c r="Y449" s="36"/>
      <c r="Z449" s="150" t="str">
        <f t="shared" si="78"/>
        <v/>
      </c>
      <c r="AA449" s="28" t="str">
        <f t="shared" si="79"/>
        <v/>
      </c>
      <c r="AB449" s="37" t="str">
        <f t="shared" si="80"/>
        <v/>
      </c>
      <c r="AC449" s="38" t="str">
        <f t="shared" si="81"/>
        <v/>
      </c>
      <c r="AD449" s="38" t="str">
        <f t="shared" si="82"/>
        <v/>
      </c>
      <c r="AE449" s="38" t="str">
        <f>IF($B449="","",IF(DATOS!$B$12="Trimestre","",IF(Z449="","",Z449)))</f>
        <v/>
      </c>
      <c r="AF449" s="150" t="str">
        <f ca="1">IF(B449="","",IF(DATOS!$W$14-TODAY()&gt;0,"",IF(ISERROR(ROUND(AVERAGE(AB449:AE449),0)),"",ROUND(AVERAGE(AB449:AE449),0))))</f>
        <v/>
      </c>
      <c r="AG449" s="31" t="str">
        <f t="shared" ca="1" si="83"/>
        <v/>
      </c>
    </row>
    <row r="450" spans="1:33" x14ac:dyDescent="0.25">
      <c r="A450" s="34">
        <v>42</v>
      </c>
      <c r="B450" s="60" t="str">
        <f>IF(DATOS!$B$58="","",DATOS!$B$58)</f>
        <v/>
      </c>
      <c r="D450" s="35"/>
      <c r="E450" s="36"/>
      <c r="F450" s="36"/>
      <c r="G450" s="36"/>
      <c r="H450" s="150" t="str">
        <f t="shared" si="72"/>
        <v/>
      </c>
      <c r="I450" s="28" t="str">
        <f t="shared" si="73"/>
        <v/>
      </c>
      <c r="J450" s="35"/>
      <c r="K450" s="36"/>
      <c r="L450" s="36"/>
      <c r="M450" s="36"/>
      <c r="N450" s="150" t="str">
        <f t="shared" si="74"/>
        <v/>
      </c>
      <c r="O450" s="28" t="str">
        <f t="shared" si="75"/>
        <v/>
      </c>
      <c r="P450" s="35"/>
      <c r="Q450" s="36"/>
      <c r="R450" s="36"/>
      <c r="S450" s="36"/>
      <c r="T450" s="150" t="str">
        <f t="shared" si="76"/>
        <v/>
      </c>
      <c r="U450" s="28" t="str">
        <f t="shared" si="77"/>
        <v/>
      </c>
      <c r="V450" s="35"/>
      <c r="W450" s="36"/>
      <c r="X450" s="36"/>
      <c r="Y450" s="36"/>
      <c r="Z450" s="150" t="str">
        <f t="shared" si="78"/>
        <v/>
      </c>
      <c r="AA450" s="28" t="str">
        <f t="shared" si="79"/>
        <v/>
      </c>
      <c r="AB450" s="37" t="str">
        <f t="shared" si="80"/>
        <v/>
      </c>
      <c r="AC450" s="38" t="str">
        <f t="shared" si="81"/>
        <v/>
      </c>
      <c r="AD450" s="38" t="str">
        <f t="shared" si="82"/>
        <v/>
      </c>
      <c r="AE450" s="38" t="str">
        <f>IF($B450="","",IF(DATOS!$B$12="Trimestre","",IF(Z450="","",Z450)))</f>
        <v/>
      </c>
      <c r="AF450" s="150" t="str">
        <f ca="1">IF(B450="","",IF(DATOS!$W$14-TODAY()&gt;0,"",IF(ISERROR(ROUND(AVERAGE(AB450:AE450),0)),"",ROUND(AVERAGE(AB450:AE450),0))))</f>
        <v/>
      </c>
      <c r="AG450" s="31" t="str">
        <f t="shared" ca="1" si="83"/>
        <v/>
      </c>
    </row>
    <row r="451" spans="1:33" x14ac:dyDescent="0.25">
      <c r="A451" s="34">
        <v>43</v>
      </c>
      <c r="B451" s="60" t="str">
        <f>IF(DATOS!$B$59="","",DATOS!$B$59)</f>
        <v/>
      </c>
      <c r="D451" s="35"/>
      <c r="E451" s="36"/>
      <c r="F451" s="36"/>
      <c r="G451" s="36"/>
      <c r="H451" s="150" t="str">
        <f t="shared" si="72"/>
        <v/>
      </c>
      <c r="I451" s="28" t="str">
        <f t="shared" si="73"/>
        <v/>
      </c>
      <c r="J451" s="35"/>
      <c r="K451" s="36"/>
      <c r="L451" s="36"/>
      <c r="M451" s="36"/>
      <c r="N451" s="150" t="str">
        <f t="shared" si="74"/>
        <v/>
      </c>
      <c r="O451" s="28" t="str">
        <f t="shared" si="75"/>
        <v/>
      </c>
      <c r="P451" s="35"/>
      <c r="Q451" s="36"/>
      <c r="R451" s="36"/>
      <c r="S451" s="36"/>
      <c r="T451" s="150" t="str">
        <f t="shared" si="76"/>
        <v/>
      </c>
      <c r="U451" s="28" t="str">
        <f t="shared" si="77"/>
        <v/>
      </c>
      <c r="V451" s="35"/>
      <c r="W451" s="36"/>
      <c r="X451" s="36"/>
      <c r="Y451" s="36"/>
      <c r="Z451" s="150" t="str">
        <f t="shared" si="78"/>
        <v/>
      </c>
      <c r="AA451" s="28" t="str">
        <f t="shared" si="79"/>
        <v/>
      </c>
      <c r="AB451" s="37" t="str">
        <f t="shared" si="80"/>
        <v/>
      </c>
      <c r="AC451" s="38" t="str">
        <f t="shared" si="81"/>
        <v/>
      </c>
      <c r="AD451" s="38" t="str">
        <f t="shared" si="82"/>
        <v/>
      </c>
      <c r="AE451" s="38" t="str">
        <f>IF($B451="","",IF(DATOS!$B$12="Trimestre","",IF(Z451="","",Z451)))</f>
        <v/>
      </c>
      <c r="AF451" s="150" t="str">
        <f ca="1">IF(B451="","",IF(DATOS!$W$14-TODAY()&gt;0,"",IF(ISERROR(ROUND(AVERAGE(AB451:AE451),0)),"",ROUND(AVERAGE(AB451:AE451),0))))</f>
        <v/>
      </c>
      <c r="AG451" s="31" t="str">
        <f t="shared" ca="1" si="83"/>
        <v/>
      </c>
    </row>
    <row r="452" spans="1:33" x14ac:dyDescent="0.25">
      <c r="A452" s="34">
        <v>44</v>
      </c>
      <c r="B452" s="60" t="str">
        <f>IF(DATOS!$B$60="","",DATOS!$B$60)</f>
        <v/>
      </c>
      <c r="D452" s="35"/>
      <c r="E452" s="36"/>
      <c r="F452" s="36"/>
      <c r="G452" s="36"/>
      <c r="H452" s="150" t="str">
        <f t="shared" si="72"/>
        <v/>
      </c>
      <c r="I452" s="28" t="str">
        <f t="shared" si="73"/>
        <v/>
      </c>
      <c r="J452" s="35"/>
      <c r="K452" s="36"/>
      <c r="L452" s="36"/>
      <c r="M452" s="36"/>
      <c r="N452" s="150" t="str">
        <f t="shared" si="74"/>
        <v/>
      </c>
      <c r="O452" s="28" t="str">
        <f t="shared" si="75"/>
        <v/>
      </c>
      <c r="P452" s="35"/>
      <c r="Q452" s="36"/>
      <c r="R452" s="36"/>
      <c r="S452" s="36"/>
      <c r="T452" s="150" t="str">
        <f t="shared" si="76"/>
        <v/>
      </c>
      <c r="U452" s="28" t="str">
        <f t="shared" si="77"/>
        <v/>
      </c>
      <c r="V452" s="35"/>
      <c r="W452" s="36"/>
      <c r="X452" s="36"/>
      <c r="Y452" s="36"/>
      <c r="Z452" s="150" t="str">
        <f t="shared" si="78"/>
        <v/>
      </c>
      <c r="AA452" s="28" t="str">
        <f t="shared" si="79"/>
        <v/>
      </c>
      <c r="AB452" s="37" t="str">
        <f t="shared" si="80"/>
        <v/>
      </c>
      <c r="AC452" s="38" t="str">
        <f t="shared" si="81"/>
        <v/>
      </c>
      <c r="AD452" s="38" t="str">
        <f t="shared" si="82"/>
        <v/>
      </c>
      <c r="AE452" s="38" t="str">
        <f>IF($B452="","",IF(DATOS!$B$12="Trimestre","",IF(Z452="","",Z452)))</f>
        <v/>
      </c>
      <c r="AF452" s="150" t="str">
        <f ca="1">IF(B452="","",IF(DATOS!$W$14-TODAY()&gt;0,"",IF(ISERROR(ROUND(AVERAGE(AB452:AE452),0)),"",ROUND(AVERAGE(AB452:AE452),0))))</f>
        <v/>
      </c>
      <c r="AG452" s="31" t="str">
        <f t="shared" ca="1" si="83"/>
        <v/>
      </c>
    </row>
    <row r="453" spans="1:33" ht="15.75" thickBot="1" x14ac:dyDescent="0.3">
      <c r="A453" s="40">
        <v>45</v>
      </c>
      <c r="B453" s="61" t="str">
        <f>IF(DATOS!$B$61="","",DATOS!$B$61)</f>
        <v/>
      </c>
      <c r="D453" s="41"/>
      <c r="E453" s="42"/>
      <c r="F453" s="42"/>
      <c r="G453" s="42"/>
      <c r="H453" s="151" t="str">
        <f t="shared" si="72"/>
        <v/>
      </c>
      <c r="I453" s="28" t="str">
        <f t="shared" si="73"/>
        <v/>
      </c>
      <c r="J453" s="41"/>
      <c r="K453" s="42"/>
      <c r="L453" s="42"/>
      <c r="M453" s="42"/>
      <c r="N453" s="151" t="str">
        <f t="shared" si="74"/>
        <v/>
      </c>
      <c r="O453" s="28" t="str">
        <f t="shared" si="75"/>
        <v/>
      </c>
      <c r="P453" s="41"/>
      <c r="Q453" s="42"/>
      <c r="R453" s="42"/>
      <c r="S453" s="42"/>
      <c r="T453" s="151" t="str">
        <f t="shared" si="76"/>
        <v/>
      </c>
      <c r="U453" s="28" t="str">
        <f t="shared" si="77"/>
        <v/>
      </c>
      <c r="V453" s="41"/>
      <c r="W453" s="42"/>
      <c r="X453" s="42"/>
      <c r="Y453" s="42"/>
      <c r="Z453" s="151" t="str">
        <f t="shared" si="78"/>
        <v/>
      </c>
      <c r="AA453" s="28" t="str">
        <f t="shared" si="79"/>
        <v/>
      </c>
      <c r="AB453" s="43" t="str">
        <f t="shared" si="80"/>
        <v/>
      </c>
      <c r="AC453" s="44" t="str">
        <f t="shared" si="81"/>
        <v/>
      </c>
      <c r="AD453" s="44" t="str">
        <f t="shared" si="82"/>
        <v/>
      </c>
      <c r="AE453" s="44" t="str">
        <f>IF($B453="","",IF(DATOS!$B$12="Trimestre","",IF(Z453="","",Z453)))</f>
        <v/>
      </c>
      <c r="AF453" s="151" t="str">
        <f ca="1">IF(B453="","",IF(DATOS!$W$14-TODAY()&gt;0,"",IF(ISERROR(ROUND(AVERAGE(AB453:AE453),0)),"",ROUND(AVERAGE(AB453:AE453),0))))</f>
        <v/>
      </c>
      <c r="AG453" s="31" t="str">
        <f t="shared" ca="1" si="83"/>
        <v/>
      </c>
    </row>
    <row r="454" spans="1:33" ht="3.75" customHeight="1" thickTop="1" thickBot="1" x14ac:dyDescent="0.3"/>
    <row r="455" spans="1:33" ht="15.75" thickTop="1" x14ac:dyDescent="0.25">
      <c r="B455" s="262" t="str">
        <f>"Nivel de logro del Área de "&amp;B405</f>
        <v>Nivel de logro del Área de Educación Física</v>
      </c>
      <c r="D455" s="249" t="s">
        <v>216</v>
      </c>
      <c r="E455" s="250"/>
      <c r="F455" s="250"/>
      <c r="G455" s="250"/>
      <c r="H455" s="251"/>
      <c r="J455" s="249" t="s">
        <v>147</v>
      </c>
      <c r="K455" s="250"/>
      <c r="L455" s="250"/>
      <c r="M455" s="250"/>
      <c r="N455" s="251"/>
      <c r="P455" s="249" t="s">
        <v>148</v>
      </c>
      <c r="Q455" s="250"/>
      <c r="R455" s="250"/>
      <c r="S455" s="250"/>
      <c r="T455" s="251"/>
      <c r="V455" s="249" t="s">
        <v>149</v>
      </c>
      <c r="W455" s="250"/>
      <c r="X455" s="250"/>
      <c r="Y455" s="250"/>
      <c r="Z455" s="251"/>
      <c r="AB455" s="264" t="s">
        <v>130</v>
      </c>
      <c r="AC455" s="265"/>
      <c r="AD455" s="265"/>
      <c r="AE455" s="265"/>
      <c r="AF455" s="266"/>
    </row>
    <row r="456" spans="1:33" ht="15.75" thickBot="1" x14ac:dyDescent="0.3">
      <c r="B456" s="263"/>
      <c r="D456" s="228" t="s">
        <v>123</v>
      </c>
      <c r="E456" s="229"/>
      <c r="F456" s="229" t="s">
        <v>124</v>
      </c>
      <c r="G456" s="229"/>
      <c r="H456" s="230"/>
      <c r="J456" s="228" t="s">
        <v>123</v>
      </c>
      <c r="K456" s="229"/>
      <c r="L456" s="229" t="s">
        <v>124</v>
      </c>
      <c r="M456" s="229"/>
      <c r="N456" s="230"/>
      <c r="P456" s="228" t="s">
        <v>123</v>
      </c>
      <c r="Q456" s="229"/>
      <c r="R456" s="229" t="s">
        <v>124</v>
      </c>
      <c r="S456" s="229"/>
      <c r="T456" s="230"/>
      <c r="V456" s="228" t="s">
        <v>123</v>
      </c>
      <c r="W456" s="229"/>
      <c r="X456" s="229" t="s">
        <v>124</v>
      </c>
      <c r="Y456" s="229"/>
      <c r="Z456" s="230"/>
      <c r="AB456" s="235" t="s">
        <v>123</v>
      </c>
      <c r="AC456" s="236"/>
      <c r="AD456" s="236" t="s">
        <v>124</v>
      </c>
      <c r="AE456" s="236"/>
      <c r="AF456" s="237"/>
    </row>
    <row r="457" spans="1:33" ht="15.75" thickTop="1" x14ac:dyDescent="0.25">
      <c r="B457" s="45" t="s">
        <v>129</v>
      </c>
      <c r="D457" s="220" t="str">
        <f>IF(COUNTBLANK(I409:I453)=45,"",COUNTIF(I409:I453,4))</f>
        <v/>
      </c>
      <c r="E457" s="221"/>
      <c r="F457" s="222" t="str">
        <f>IF(ISERROR(D457/SUM(D457:E460)),"",D457/SUM(D457:E460))</f>
        <v/>
      </c>
      <c r="G457" s="222"/>
      <c r="H457" s="223"/>
      <c r="J457" s="220" t="str">
        <f>IF(COUNTBLANK(O409:O453)=45,"",COUNTIF(O409:O453,4))</f>
        <v/>
      </c>
      <c r="K457" s="221"/>
      <c r="L457" s="222" t="str">
        <f>IF(ISERROR(J457/SUM(J457:K460)),"",J457/SUM(J457:K460))</f>
        <v/>
      </c>
      <c r="M457" s="222"/>
      <c r="N457" s="223"/>
      <c r="P457" s="220" t="str">
        <f>IF(COUNTBLANK(U409:U453)=45,"",COUNTIF(U409:U453,4))</f>
        <v/>
      </c>
      <c r="Q457" s="221"/>
      <c r="R457" s="222" t="str">
        <f>IF(ISERROR(P457/SUM(P457:Q460)),"",P457/SUM(P457:Q460))</f>
        <v/>
      </c>
      <c r="S457" s="222"/>
      <c r="T457" s="223"/>
      <c r="V457" s="220" t="str">
        <f>IF(COUNTBLANK(AA409:AA453)=45,"",COUNTIF(AA409:AA453,4))</f>
        <v/>
      </c>
      <c r="W457" s="221"/>
      <c r="X457" s="222" t="str">
        <f>IF(ISERROR(V457/SUM(V457:W460)),"",V457/SUM(V457:W460))</f>
        <v/>
      </c>
      <c r="Y457" s="222"/>
      <c r="Z457" s="223"/>
      <c r="AB457" s="220" t="str">
        <f ca="1">IF(COUNTBLANK(AG409:AG453)=45,"",COUNTIF(AG409:AG453,4))</f>
        <v/>
      </c>
      <c r="AC457" s="221"/>
      <c r="AD457" s="222" t="str">
        <f ca="1">IF(ISERROR(AB457/SUM(AB457:AC460)),"",AB457/SUM(AB457:AC460))</f>
        <v/>
      </c>
      <c r="AE457" s="222"/>
      <c r="AF457" s="223"/>
    </row>
    <row r="458" spans="1:33" x14ac:dyDescent="0.25">
      <c r="B458" s="45" t="s">
        <v>125</v>
      </c>
      <c r="D458" s="224" t="str">
        <f>IF(COUNTBLANK(I409:I453)=45,"",COUNTIF(I409:I453,3))</f>
        <v/>
      </c>
      <c r="E458" s="225"/>
      <c r="F458" s="226" t="str">
        <f>IF(ISERROR(D458/SUM(D457:E460)),"",D458/SUM(D457:E460))</f>
        <v/>
      </c>
      <c r="G458" s="226"/>
      <c r="H458" s="227"/>
      <c r="J458" s="224" t="str">
        <f>IF(COUNTBLANK(O409:O453)=45,"",COUNTIF(O409:O453,3))</f>
        <v/>
      </c>
      <c r="K458" s="225"/>
      <c r="L458" s="226" t="str">
        <f>IF(ISERROR(J458/SUM(J457:K460)),"",J458/SUM(J457:K460))</f>
        <v/>
      </c>
      <c r="M458" s="226"/>
      <c r="N458" s="227"/>
      <c r="P458" s="224" t="str">
        <f>IF(COUNTBLANK(U409:U453)=45,"",COUNTIF(U409:U453,3))</f>
        <v/>
      </c>
      <c r="Q458" s="225"/>
      <c r="R458" s="226" t="str">
        <f>IF(ISERROR(P458/SUM(P457:Q460)),"",P458/SUM(P457:Q460))</f>
        <v/>
      </c>
      <c r="S458" s="226"/>
      <c r="T458" s="227"/>
      <c r="V458" s="224" t="str">
        <f>IF(COUNTBLANK(AA409:AA453)=45,"",COUNTIF(AA409:AA453,3))</f>
        <v/>
      </c>
      <c r="W458" s="225"/>
      <c r="X458" s="226" t="str">
        <f>IF(ISERROR(V458/SUM(V457:W460)),"",V458/SUM(V457:W460))</f>
        <v/>
      </c>
      <c r="Y458" s="226"/>
      <c r="Z458" s="227"/>
      <c r="AB458" s="224" t="str">
        <f ca="1">IF(COUNTBLANK(AG409:AG453)=45,"",COUNTIF(AG409:AG453,3))</f>
        <v/>
      </c>
      <c r="AC458" s="225"/>
      <c r="AD458" s="226" t="str">
        <f ca="1">IF(ISERROR(AB458/SUM(AB457:AC460)),"",AB458/SUM(AB457:AC460))</f>
        <v/>
      </c>
      <c r="AE458" s="226"/>
      <c r="AF458" s="227"/>
    </row>
    <row r="459" spans="1:33" x14ac:dyDescent="0.25">
      <c r="B459" s="45" t="s">
        <v>126</v>
      </c>
      <c r="D459" s="224" t="str">
        <f>IF(COUNTBLANK(I409:I453)=45,"",COUNTIF(I409:I453,2))</f>
        <v/>
      </c>
      <c r="E459" s="225"/>
      <c r="F459" s="226" t="str">
        <f>IF(ISERROR(D459/SUM(D457:E460)),"",D459/SUM(D457:E460))</f>
        <v/>
      </c>
      <c r="G459" s="226"/>
      <c r="H459" s="227"/>
      <c r="J459" s="224" t="str">
        <f>IF(COUNTBLANK(O409:O453)=45,"",COUNTIF(O409:O453,2))</f>
        <v/>
      </c>
      <c r="K459" s="225"/>
      <c r="L459" s="226" t="str">
        <f>IF(ISERROR(J459/SUM(J457:K460)),"",J459/SUM(J457:K460))</f>
        <v/>
      </c>
      <c r="M459" s="226"/>
      <c r="N459" s="227"/>
      <c r="P459" s="224" t="str">
        <f>IF(COUNTBLANK(U409:U453)=45,"",COUNTIF(U409:U453,2))</f>
        <v/>
      </c>
      <c r="Q459" s="225"/>
      <c r="R459" s="226" t="str">
        <f>IF(ISERROR(P459/SUM(P457:Q460)),"",P459/SUM(P457:Q460))</f>
        <v/>
      </c>
      <c r="S459" s="226"/>
      <c r="T459" s="227"/>
      <c r="V459" s="224" t="str">
        <f>IF(COUNTBLANK(AA409:AA453)=45,"",COUNTIF(AA409:AA453,2))</f>
        <v/>
      </c>
      <c r="W459" s="225"/>
      <c r="X459" s="226" t="str">
        <f>IF(ISERROR(V459/SUM(V457:W460)),"",V459/SUM(V457:W460))</f>
        <v/>
      </c>
      <c r="Y459" s="226"/>
      <c r="Z459" s="227"/>
      <c r="AB459" s="224" t="str">
        <f ca="1">IF(COUNTBLANK(AG409:AG453)=45,"",COUNTIF(AG409:AG453,2))</f>
        <v/>
      </c>
      <c r="AC459" s="225"/>
      <c r="AD459" s="226" t="str">
        <f ca="1">IF(ISERROR(AB459/SUM(AB457:AC460)),"",AB459/SUM(AB457:AC460))</f>
        <v/>
      </c>
      <c r="AE459" s="226"/>
      <c r="AF459" s="227"/>
    </row>
    <row r="460" spans="1:33" ht="15.75" thickBot="1" x14ac:dyDescent="0.3">
      <c r="B460" s="45" t="s">
        <v>127</v>
      </c>
      <c r="D460" s="213" t="str">
        <f>IF(COUNTBLANK(I409:I453)=45,"",COUNTIF(I409:I453,1))</f>
        <v/>
      </c>
      <c r="E460" s="214"/>
      <c r="F460" s="215" t="str">
        <f>IF(ISERROR(D460/SUM(D457:E460)),"",D460/SUM(D457:E460))</f>
        <v/>
      </c>
      <c r="G460" s="215"/>
      <c r="H460" s="216"/>
      <c r="J460" s="213" t="str">
        <f>IF(COUNTBLANK(O409:O453)=45,"",COUNTIF(O409:O453,1))</f>
        <v/>
      </c>
      <c r="K460" s="214"/>
      <c r="L460" s="215" t="str">
        <f>IF(ISERROR(J460/SUM(J457:K460)),"",J460/SUM(J457:K460))</f>
        <v/>
      </c>
      <c r="M460" s="215"/>
      <c r="N460" s="216"/>
      <c r="P460" s="213" t="str">
        <f>IF(COUNTBLANK(U409:U453)=45,"",COUNTIF(U409:U453,1))</f>
        <v/>
      </c>
      <c r="Q460" s="214"/>
      <c r="R460" s="215" t="str">
        <f>IF(ISERROR(P460/SUM(P457:Q460)),"",P460/SUM(P457:Q460))</f>
        <v/>
      </c>
      <c r="S460" s="215"/>
      <c r="T460" s="216"/>
      <c r="V460" s="213" t="str">
        <f>IF(COUNTBLANK(AA409:AA453)=45,"",COUNTIF(AA409:AA453,1))</f>
        <v/>
      </c>
      <c r="W460" s="214"/>
      <c r="X460" s="215" t="str">
        <f>IF(ISERROR(V460/SUM(V457:W460)),"",V460/SUM(V457:W460))</f>
        <v/>
      </c>
      <c r="Y460" s="215"/>
      <c r="Z460" s="216"/>
      <c r="AB460" s="213" t="str">
        <f ca="1">IF(COUNTBLANK(AG409:AG453)=45,"",COUNTIF(AG409:AG453,1))</f>
        <v/>
      </c>
      <c r="AC460" s="214"/>
      <c r="AD460" s="215" t="str">
        <f ca="1">IF(ISERROR(AB460/SUM(AB457:AC460)),"",AB460/SUM(AB457:AC460))</f>
        <v/>
      </c>
      <c r="AE460" s="215"/>
      <c r="AF460" s="216"/>
    </row>
    <row r="461" spans="1:33" ht="6" customHeight="1" thickTop="1" thickBot="1" x14ac:dyDescent="0.3">
      <c r="B461" s="46"/>
      <c r="D461" s="47"/>
      <c r="E461" s="48"/>
      <c r="F461" s="48"/>
      <c r="G461" s="48"/>
    </row>
    <row r="462" spans="1:33" ht="16.5" thickTop="1" thickBot="1" x14ac:dyDescent="0.3">
      <c r="B462" s="49" t="s">
        <v>133</v>
      </c>
      <c r="D462" s="217" t="s">
        <v>123</v>
      </c>
      <c r="E462" s="218"/>
      <c r="F462" s="218" t="s">
        <v>124</v>
      </c>
      <c r="G462" s="218"/>
      <c r="H462" s="219"/>
      <c r="K462" s="231" t="s">
        <v>134</v>
      </c>
      <c r="L462" s="231"/>
      <c r="M462" s="231"/>
      <c r="N462" s="231"/>
      <c r="O462" s="231"/>
      <c r="P462" s="231"/>
      <c r="Q462" s="231"/>
      <c r="R462" s="231"/>
      <c r="S462" s="231"/>
      <c r="T462" s="232" t="str">
        <f ca="1">IF(COUNTBLANK(AF409:AF453)=45,"",MAX(AF409:AF453))</f>
        <v/>
      </c>
      <c r="U462" s="232"/>
      <c r="V462" s="232"/>
    </row>
    <row r="463" spans="1:33" ht="16.5" thickTop="1" thickBot="1" x14ac:dyDescent="0.3">
      <c r="B463" s="45" t="s">
        <v>132</v>
      </c>
      <c r="D463" s="220">
        <f>IF(COUNTBLANK(B409:B453)=45,"",45-COUNTBLANK(B409:B453))</f>
        <v>33</v>
      </c>
      <c r="E463" s="221"/>
      <c r="F463" s="222">
        <f>IF(ISERROR(D463/D463),"",D463/D463)</f>
        <v>1</v>
      </c>
      <c r="G463" s="222"/>
      <c r="H463" s="223"/>
      <c r="K463" s="233" t="s">
        <v>135</v>
      </c>
      <c r="L463" s="233"/>
      <c r="M463" s="233"/>
      <c r="N463" s="233"/>
      <c r="O463" s="233"/>
      <c r="P463" s="233"/>
      <c r="Q463" s="233"/>
      <c r="R463" s="233"/>
      <c r="S463" s="233"/>
      <c r="T463" s="246" t="str">
        <f ca="1">IF(COUNTBLANK(AF409:AF453)=45,"",ROUND(AVERAGE(AF409:AF453),2))</f>
        <v/>
      </c>
      <c r="U463" s="247"/>
      <c r="V463" s="248"/>
    </row>
    <row r="464" spans="1:33" x14ac:dyDescent="0.25">
      <c r="B464" s="45" t="s">
        <v>121</v>
      </c>
      <c r="D464" s="224" t="str">
        <f ca="1">IF(COUNTBLANK(AF409:AF453)=45,"",45-COUNTBLANK(AF409:AF453))</f>
        <v/>
      </c>
      <c r="E464" s="225"/>
      <c r="F464" s="226" t="str">
        <f ca="1">IF(ISERROR(D464/D463),"",D464/D463)</f>
        <v/>
      </c>
      <c r="G464" s="226"/>
      <c r="H464" s="227"/>
      <c r="K464" s="231" t="s">
        <v>136</v>
      </c>
      <c r="L464" s="231"/>
      <c r="M464" s="231"/>
      <c r="N464" s="231"/>
      <c r="O464" s="231"/>
      <c r="P464" s="231"/>
      <c r="Q464" s="231"/>
      <c r="R464" s="231"/>
      <c r="S464" s="231"/>
      <c r="T464" s="232" t="str">
        <f ca="1">IF(COUNTBLANK(AF409:AF453)=45,"",MIN(AF409:AF453))</f>
        <v/>
      </c>
      <c r="U464" s="232"/>
      <c r="V464" s="232"/>
    </row>
    <row r="465" spans="1:41" x14ac:dyDescent="0.25">
      <c r="B465" s="45" t="s">
        <v>128</v>
      </c>
      <c r="D465" s="224" t="str">
        <f ca="1">IF(COUNTBLANK(AF409:AF453)=45,"",D463-D464)</f>
        <v/>
      </c>
      <c r="E465" s="225"/>
      <c r="F465" s="226" t="str">
        <f ca="1">IF(ISERROR(D465/D463),"",D465/D463)</f>
        <v/>
      </c>
      <c r="G465" s="226"/>
      <c r="H465" s="227"/>
    </row>
    <row r="466" spans="1:41" x14ac:dyDescent="0.25">
      <c r="B466" s="45" t="s">
        <v>122</v>
      </c>
      <c r="D466" s="224" t="str">
        <f ca="1">IF(COUNTBLANK(AF409:AF453)=45,"",COUNTIF(AF409:AF453,"&gt;=11"))</f>
        <v/>
      </c>
      <c r="E466" s="225"/>
      <c r="F466" s="226" t="str">
        <f ca="1">IF(ISERROR(D466/D464),"",D466/D464)</f>
        <v/>
      </c>
      <c r="G466" s="226"/>
      <c r="H466" s="227"/>
    </row>
    <row r="467" spans="1:41" ht="15.75" thickBot="1" x14ac:dyDescent="0.3">
      <c r="B467" s="45" t="s">
        <v>131</v>
      </c>
      <c r="D467" s="213" t="str">
        <f ca="1">IF(COUNTBLANK(AF409:AF453)=45,"",COUNTIF(AF409:AF453,"&lt;11"))</f>
        <v/>
      </c>
      <c r="E467" s="214"/>
      <c r="F467" s="215" t="str">
        <f ca="1">IF(ISERROR(D467/D464),"",D467/D464)</f>
        <v/>
      </c>
      <c r="G467" s="215"/>
      <c r="H467" s="216"/>
    </row>
    <row r="468" spans="1:41" ht="15.75" thickTop="1" x14ac:dyDescent="0.25"/>
    <row r="470" spans="1:41" ht="18.75" x14ac:dyDescent="0.3">
      <c r="A470" s="234" t="str">
        <f>"CONSOLIDADO DE NOTAS - 2019 - "&amp;B472</f>
        <v>CONSOLIDADO DE NOTAS - 2019 - Educación Religiosa</v>
      </c>
      <c r="B470" s="234"/>
      <c r="C470" s="234"/>
      <c r="D470" s="234"/>
      <c r="E470" s="234"/>
      <c r="F470" s="234"/>
      <c r="G470" s="234"/>
      <c r="H470" s="234"/>
      <c r="I470" s="234"/>
      <c r="J470" s="234"/>
      <c r="K470" s="234"/>
      <c r="L470" s="234"/>
      <c r="M470" s="234"/>
      <c r="N470" s="234"/>
      <c r="O470" s="234"/>
      <c r="P470" s="234"/>
      <c r="Q470" s="234"/>
      <c r="R470" s="234"/>
      <c r="S470" s="234"/>
      <c r="T470" s="234"/>
      <c r="U470" s="234"/>
      <c r="V470" s="234"/>
      <c r="W470" s="234"/>
      <c r="X470" s="234"/>
      <c r="Y470" s="234"/>
      <c r="Z470" s="234"/>
      <c r="AA470" s="234"/>
      <c r="AB470" s="234"/>
      <c r="AC470" s="234"/>
      <c r="AD470" s="234"/>
      <c r="AE470" s="234"/>
      <c r="AF470" s="234"/>
      <c r="AG470" s="234"/>
      <c r="AH470" s="234"/>
    </row>
    <row r="471" spans="1:41" ht="8.25" customHeight="1" x14ac:dyDescent="0.25">
      <c r="B471" s="15"/>
    </row>
    <row r="472" spans="1:41" ht="15.75" thickBot="1" x14ac:dyDescent="0.3">
      <c r="B472" s="16" t="s">
        <v>11</v>
      </c>
      <c r="AF472" s="17" t="str">
        <f>IF(AND(DATOS!$B$10="",DATOS!$B$11=""),"",DATOS!$B$10&amp;DATOS!$B$11)</f>
        <v/>
      </c>
    </row>
    <row r="473" spans="1:41" ht="15.75" customHeight="1" thickTop="1" x14ac:dyDescent="0.25">
      <c r="A473" s="238" t="s">
        <v>19</v>
      </c>
      <c r="B473" s="241" t="s">
        <v>18</v>
      </c>
      <c r="D473" s="238" t="s">
        <v>176</v>
      </c>
      <c r="E473" s="244"/>
      <c r="F473" s="244"/>
      <c r="G473" s="244"/>
      <c r="H473" s="259" t="s">
        <v>180</v>
      </c>
      <c r="I473" s="18"/>
      <c r="J473" s="238" t="s">
        <v>177</v>
      </c>
      <c r="K473" s="244"/>
      <c r="L473" s="244"/>
      <c r="M473" s="244"/>
      <c r="N473" s="259" t="s">
        <v>181</v>
      </c>
      <c r="O473" s="18"/>
      <c r="P473" s="238" t="s">
        <v>178</v>
      </c>
      <c r="Q473" s="244"/>
      <c r="R473" s="244"/>
      <c r="S473" s="244"/>
      <c r="T473" s="259" t="s">
        <v>182</v>
      </c>
      <c r="U473" s="18"/>
      <c r="V473" s="238" t="s">
        <v>179</v>
      </c>
      <c r="W473" s="244"/>
      <c r="X473" s="244"/>
      <c r="Y473" s="244"/>
      <c r="Z473" s="259" t="s">
        <v>183</v>
      </c>
      <c r="AA473" s="18"/>
      <c r="AB473" s="252" t="s">
        <v>61</v>
      </c>
      <c r="AC473" s="253"/>
      <c r="AD473" s="253"/>
      <c r="AE473" s="253"/>
      <c r="AF473" s="256" t="s">
        <v>62</v>
      </c>
    </row>
    <row r="474" spans="1:41" ht="16.5" customHeight="1" x14ac:dyDescent="0.25">
      <c r="A474" s="239"/>
      <c r="B474" s="242"/>
      <c r="D474" s="239"/>
      <c r="E474" s="245"/>
      <c r="F474" s="245"/>
      <c r="G474" s="245"/>
      <c r="H474" s="260"/>
      <c r="I474" s="19"/>
      <c r="J474" s="239"/>
      <c r="K474" s="245"/>
      <c r="L474" s="245"/>
      <c r="M474" s="245"/>
      <c r="N474" s="260"/>
      <c r="O474" s="19"/>
      <c r="P474" s="239"/>
      <c r="Q474" s="245"/>
      <c r="R474" s="245"/>
      <c r="S474" s="245"/>
      <c r="T474" s="260"/>
      <c r="U474" s="19"/>
      <c r="V474" s="239"/>
      <c r="W474" s="245"/>
      <c r="X474" s="245"/>
      <c r="Y474" s="245"/>
      <c r="Z474" s="260"/>
      <c r="AA474" s="19"/>
      <c r="AB474" s="254"/>
      <c r="AC474" s="255"/>
      <c r="AD474" s="255"/>
      <c r="AE474" s="255"/>
      <c r="AF474" s="257"/>
      <c r="AH474" s="20"/>
    </row>
    <row r="475" spans="1:41" ht="16.5" customHeight="1" thickBot="1" x14ac:dyDescent="0.3">
      <c r="A475" s="240"/>
      <c r="B475" s="243"/>
      <c r="D475" s="21" t="s">
        <v>20</v>
      </c>
      <c r="E475" s="22" t="s">
        <v>21</v>
      </c>
      <c r="F475" s="22" t="s">
        <v>22</v>
      </c>
      <c r="G475" s="22" t="s">
        <v>23</v>
      </c>
      <c r="H475" s="261"/>
      <c r="I475" s="19"/>
      <c r="J475" s="21" t="s">
        <v>20</v>
      </c>
      <c r="K475" s="22" t="s">
        <v>21</v>
      </c>
      <c r="L475" s="22" t="s">
        <v>22</v>
      </c>
      <c r="M475" s="22" t="s">
        <v>23</v>
      </c>
      <c r="N475" s="261"/>
      <c r="O475" s="19"/>
      <c r="P475" s="21" t="s">
        <v>20</v>
      </c>
      <c r="Q475" s="22" t="s">
        <v>21</v>
      </c>
      <c r="R475" s="22" t="s">
        <v>22</v>
      </c>
      <c r="S475" s="22" t="s">
        <v>23</v>
      </c>
      <c r="T475" s="261"/>
      <c r="U475" s="19"/>
      <c r="V475" s="21" t="s">
        <v>20</v>
      </c>
      <c r="W475" s="22" t="s">
        <v>21</v>
      </c>
      <c r="X475" s="22" t="s">
        <v>22</v>
      </c>
      <c r="Y475" s="22" t="s">
        <v>23</v>
      </c>
      <c r="Z475" s="261"/>
      <c r="AA475" s="19"/>
      <c r="AB475" s="21">
        <v>1</v>
      </c>
      <c r="AC475" s="22">
        <v>2</v>
      </c>
      <c r="AD475" s="22">
        <v>3</v>
      </c>
      <c r="AE475" s="22">
        <v>4</v>
      </c>
      <c r="AF475" s="258"/>
      <c r="AM475" s="23"/>
      <c r="AN475" s="24"/>
      <c r="AO475" s="24"/>
    </row>
    <row r="476" spans="1:41" ht="15.75" thickTop="1" x14ac:dyDescent="0.25">
      <c r="A476" s="25">
        <v>1</v>
      </c>
      <c r="B476" s="59" t="str">
        <f>IF(DATOS!$B$17="","",DATOS!$B$17)</f>
        <v>ABOLLANEDA RIVERA, Leomar</v>
      </c>
      <c r="D476" s="26"/>
      <c r="E476" s="27"/>
      <c r="F476" s="27"/>
      <c r="G476" s="27"/>
      <c r="H476" s="149" t="str">
        <f>IF($B476="","",IF(VLOOKUP($B476,DATOS!$B$17:$G$61,6)="Exo","Exo",IF(COUNTBLANK(D476:G476)=4,"",IF(MAX(D476:G476)&gt;20,"E",ROUND(AVERAGE(D476:G476),0)))))</f>
        <v/>
      </c>
      <c r="I476" s="28" t="str">
        <f>IF(H476="","",IF(NOT(ISNUMBER(H476)),"",IF(H476&lt;=10,1,IF(H476&lt;=13,2,IF(H476&lt;=17,3,4)))))</f>
        <v/>
      </c>
      <c r="J476" s="26"/>
      <c r="K476" s="27"/>
      <c r="L476" s="27"/>
      <c r="M476" s="27"/>
      <c r="N476" s="146" t="str">
        <f>IF($B476="","",IF(COUNTBLANK(J476:M476)=4,"",IF(MAX(J476:M476)&gt;20,"E",ROUND(AVERAGE(J476:M476),0))))</f>
        <v/>
      </c>
      <c r="O476" s="28" t="str">
        <f>IF(N476="","",IF(NOT(ISNUMBER(N476)),"",IF(N476&lt;=10,1,IF(N476&lt;=13,2,IF(N476&lt;=17,3,4)))))</f>
        <v/>
      </c>
      <c r="P476" s="26"/>
      <c r="Q476" s="27"/>
      <c r="R476" s="27"/>
      <c r="S476" s="27"/>
      <c r="T476" s="149" t="str">
        <f>IF($B476="","",IF(COUNTBLANK(P476:S476)=4,"",IF(MAX(P476:S476)&gt;20,"E",ROUND(AVERAGE(P476:S476),0))))</f>
        <v/>
      </c>
      <c r="U476" s="28" t="str">
        <f>IF(T476="","",IF(NOT(ISNUMBER(T476)),"",IF(T476&lt;=10,1,IF(T476&lt;=13,2,IF(T476&lt;=17,3,4)))))</f>
        <v/>
      </c>
      <c r="V476" s="26"/>
      <c r="W476" s="27"/>
      <c r="X476" s="27"/>
      <c r="Y476" s="27"/>
      <c r="Z476" s="149" t="str">
        <f>IF($B476="","",IF(COUNTBLANK(V476:Y476)=4,"",IF(MAX(V476:Y476)&gt;20,"E",ROUND(AVERAGE(V476:Y476),0))))</f>
        <v/>
      </c>
      <c r="AA476" s="28" t="str">
        <f>IF(Z476="","",IF(NOT(ISNUMBER(Z476)),"",IF(Z476&lt;=10,1,IF(Z476&lt;=13,2,IF(Z476&lt;=17,3,4)))))</f>
        <v/>
      </c>
      <c r="AB476" s="29" t="str">
        <f>IF($B476="","",IF(H476="","",H476))</f>
        <v/>
      </c>
      <c r="AC476" s="30" t="str">
        <f>IF($B476="","",IF(N476="","",N476))</f>
        <v/>
      </c>
      <c r="AD476" s="30" t="str">
        <f>IF($B476="","",IF(T476="","",T476))</f>
        <v/>
      </c>
      <c r="AE476" s="30" t="str">
        <f>IF($B476="","",IF(DATOS!$B$12="Trimestre","",IF(Z476="","",Z476)))</f>
        <v/>
      </c>
      <c r="AF476" s="149" t="str">
        <f ca="1">IF(B476="","",IF(DATOS!$W$14-TODAY()&gt;0,"",IF(AB476="Exo","Exo",IF(ISERROR(ROUND(AVERAGE(AB476:AE476),0)),"",ROUND(AVERAGE(AB476:AE476),0)))))</f>
        <v/>
      </c>
      <c r="AG476" s="31" t="str">
        <f ca="1">IF(AF476="","",IF(NOT(ISNUMBER(AF476)),"",IF(AF476&lt;=10,1,IF(AF476&lt;=13,2,IF(AF476&lt;=17,3,4)))))</f>
        <v/>
      </c>
      <c r="AH476" s="24"/>
      <c r="AI476" s="24"/>
      <c r="AJ476" s="24"/>
      <c r="AK476" s="24"/>
      <c r="AL476" s="24"/>
      <c r="AM476" s="32"/>
      <c r="AN476" s="33"/>
      <c r="AO476" s="33"/>
    </row>
    <row r="477" spans="1:41" x14ac:dyDescent="0.25">
      <c r="A477" s="34">
        <v>2</v>
      </c>
      <c r="B477" s="60" t="str">
        <f>IF(DATOS!$B$18="","",DATOS!$B$18)</f>
        <v>ALCARRAZ PEREZ, Fransy Danai</v>
      </c>
      <c r="D477" s="35"/>
      <c r="E477" s="36"/>
      <c r="F477" s="36"/>
      <c r="G477" s="36"/>
      <c r="H477" s="150" t="str">
        <f>IF($B477="","",IF(VLOOKUP($B477,DATOS!$B$17:$G$61,6)="Exo","Exo",IF(COUNTBLANK(D477:G477)=4,"",IF(MAX(D477:G477)&gt;20,"E",ROUND(AVERAGE(D477:G477),0)))))</f>
        <v>Exo</v>
      </c>
      <c r="I477" s="28" t="str">
        <f t="shared" ref="I477:I520" si="84">IF(H477="","",IF(NOT(ISNUMBER(H477)),"",IF(H477&lt;=10,1,IF(H477&lt;=13,2,IF(H477&lt;=17,3,4)))))</f>
        <v/>
      </c>
      <c r="J477" s="35"/>
      <c r="K477" s="36"/>
      <c r="L477" s="36"/>
      <c r="M477" s="36"/>
      <c r="N477" s="147" t="str">
        <f t="shared" ref="N477:N520" si="85">IF($B477="","",IF(COUNTBLANK(J477:M477)=4,"",IF(MAX(J477:M477)&gt;20,"E",ROUND(AVERAGE(J477:M477),0))))</f>
        <v/>
      </c>
      <c r="O477" s="28" t="str">
        <f t="shared" ref="O477:O520" si="86">IF(N477="","",IF(NOT(ISNUMBER(N477)),"",IF(N477&lt;=10,1,IF(N477&lt;=13,2,IF(N477&lt;=17,3,4)))))</f>
        <v/>
      </c>
      <c r="P477" s="35"/>
      <c r="Q477" s="36"/>
      <c r="R477" s="36"/>
      <c r="S477" s="36"/>
      <c r="T477" s="150" t="str">
        <f t="shared" ref="T477:T520" si="87">IF($B477="","",IF(COUNTBLANK(P477:S477)=4,"",IF(MAX(P477:S477)&gt;20,"E",ROUND(AVERAGE(P477:S477),0))))</f>
        <v/>
      </c>
      <c r="U477" s="28" t="str">
        <f t="shared" ref="U477:U520" si="88">IF(T477="","",IF(NOT(ISNUMBER(T477)),"",IF(T477&lt;=10,1,IF(T477&lt;=13,2,IF(T477&lt;=17,3,4)))))</f>
        <v/>
      </c>
      <c r="V477" s="35"/>
      <c r="W477" s="36"/>
      <c r="X477" s="36"/>
      <c r="Y477" s="36"/>
      <c r="Z477" s="150" t="str">
        <f t="shared" ref="Z477:Z520" si="89">IF($B477="","",IF(COUNTBLANK(V477:Y477)=4,"",IF(MAX(V477:Y477)&gt;20,"E",ROUND(AVERAGE(V477:Y477),0))))</f>
        <v/>
      </c>
      <c r="AA477" s="28" t="str">
        <f t="shared" ref="AA477:AA520" si="90">IF(Z477="","",IF(NOT(ISNUMBER(Z477)),"",IF(Z477&lt;=10,1,IF(Z477&lt;=13,2,IF(Z477&lt;=17,3,4)))))</f>
        <v/>
      </c>
      <c r="AB477" s="37" t="str">
        <f t="shared" ref="AB477:AB520" si="91">IF($B477="","",IF(H477="","",H477))</f>
        <v>Exo</v>
      </c>
      <c r="AC477" s="38" t="str">
        <f t="shared" ref="AC477:AC520" si="92">IF($B477="","",IF(N477="","",N477))</f>
        <v/>
      </c>
      <c r="AD477" s="38" t="str">
        <f t="shared" ref="AD477:AD520" si="93">IF($B477="","",IF(T477="","",T477))</f>
        <v/>
      </c>
      <c r="AE477" s="38" t="str">
        <f>IF($B477="","",IF(DATOS!$B$12="Trimestre","",IF(Z477="","",Z477)))</f>
        <v/>
      </c>
      <c r="AF477" s="150" t="str">
        <f ca="1">IF(B477="","",IF(DATOS!$W$14-TODAY()&gt;0,"",IF(AB477="Exo","Exo",IF(ISERROR(ROUND(AVERAGE(AB477:AE477),0)),"",ROUND(AVERAGE(AB477:AE477),0)))))</f>
        <v/>
      </c>
      <c r="AG477" s="31" t="str">
        <f t="shared" ref="AG477:AG520" ca="1" si="94">IF(AF477="","",IF(NOT(ISNUMBER(AF477)),"",IF(AF477&lt;=10,1,IF(AF477&lt;=13,2,IF(AF477&lt;=17,3,4)))))</f>
        <v/>
      </c>
      <c r="AH477" s="24"/>
      <c r="AI477" s="24"/>
      <c r="AJ477" s="24"/>
      <c r="AK477" s="24"/>
      <c r="AL477" s="24"/>
      <c r="AM477" s="32"/>
      <c r="AN477" s="33"/>
      <c r="AO477" s="33"/>
    </row>
    <row r="478" spans="1:41" x14ac:dyDescent="0.25">
      <c r="A478" s="34">
        <v>3</v>
      </c>
      <c r="B478" s="60" t="str">
        <f>IF(DATOS!$B$19="","",DATOS!$B$19)</f>
        <v>ANDIA NAVARRO, Angie Claribel</v>
      </c>
      <c r="D478" s="35"/>
      <c r="E478" s="36"/>
      <c r="F478" s="36"/>
      <c r="G478" s="36"/>
      <c r="H478" s="150" t="str">
        <f>IF($B478="","",IF(VLOOKUP($B478,DATOS!$B$17:$G$61,6)="Exo","Exo",IF(COUNTBLANK(D478:G478)=4,"",IF(MAX(D478:G478)&gt;20,"E",ROUND(AVERAGE(D478:G478),0)))))</f>
        <v/>
      </c>
      <c r="I478" s="28" t="str">
        <f t="shared" si="84"/>
        <v/>
      </c>
      <c r="J478" s="35"/>
      <c r="K478" s="36"/>
      <c r="L478" s="36"/>
      <c r="M478" s="36"/>
      <c r="N478" s="147" t="str">
        <f t="shared" si="85"/>
        <v/>
      </c>
      <c r="O478" s="28" t="str">
        <f t="shared" si="86"/>
        <v/>
      </c>
      <c r="P478" s="35"/>
      <c r="Q478" s="36"/>
      <c r="R478" s="36"/>
      <c r="S478" s="36"/>
      <c r="T478" s="150" t="str">
        <f t="shared" si="87"/>
        <v/>
      </c>
      <c r="U478" s="28" t="str">
        <f t="shared" si="88"/>
        <v/>
      </c>
      <c r="V478" s="35"/>
      <c r="W478" s="36"/>
      <c r="X478" s="36"/>
      <c r="Y478" s="36"/>
      <c r="Z478" s="150" t="str">
        <f t="shared" si="89"/>
        <v/>
      </c>
      <c r="AA478" s="28" t="str">
        <f t="shared" si="90"/>
        <v/>
      </c>
      <c r="AB478" s="37" t="str">
        <f t="shared" si="91"/>
        <v/>
      </c>
      <c r="AC478" s="38" t="str">
        <f t="shared" si="92"/>
        <v/>
      </c>
      <c r="AD478" s="38" t="str">
        <f t="shared" si="93"/>
        <v/>
      </c>
      <c r="AE478" s="38" t="str">
        <f>IF($B478="","",IF(DATOS!$B$12="Trimestre","",IF(Z478="","",Z478)))</f>
        <v/>
      </c>
      <c r="AF478" s="150" t="str">
        <f ca="1">IF(B478="","",IF(DATOS!$W$14-TODAY()&gt;0,"",IF(AB478="Exo","Exo",IF(ISERROR(ROUND(AVERAGE(AB478:AE478),0)),"",ROUND(AVERAGE(AB478:AE478),0)))))</f>
        <v/>
      </c>
      <c r="AG478" s="31" t="str">
        <f t="shared" ca="1" si="94"/>
        <v/>
      </c>
      <c r="AH478" s="24"/>
      <c r="AI478" s="24"/>
      <c r="AJ478" s="24"/>
      <c r="AK478" s="24"/>
      <c r="AL478" s="24"/>
      <c r="AM478" s="32"/>
      <c r="AN478" s="33"/>
      <c r="AO478" s="33"/>
    </row>
    <row r="479" spans="1:41" x14ac:dyDescent="0.25">
      <c r="A479" s="34">
        <v>4</v>
      </c>
      <c r="B479" s="60" t="str">
        <f>IF(DATOS!$B$20="","",DATOS!$B$20)</f>
        <v>BENAVENTE DIAZ, Hipollytte Brandon</v>
      </c>
      <c r="D479" s="35"/>
      <c r="E479" s="36"/>
      <c r="F479" s="36"/>
      <c r="G479" s="36"/>
      <c r="H479" s="150" t="str">
        <f>IF($B479="","",IF(VLOOKUP($B479,DATOS!$B$17:$G$61,6)="Exo","Exo",IF(COUNTBLANK(D479:G479)=4,"",IF(MAX(D479:G479)&gt;20,"E",ROUND(AVERAGE(D479:G479),0)))))</f>
        <v/>
      </c>
      <c r="I479" s="28" t="str">
        <f t="shared" si="84"/>
        <v/>
      </c>
      <c r="J479" s="35"/>
      <c r="K479" s="36"/>
      <c r="L479" s="36"/>
      <c r="M479" s="36"/>
      <c r="N479" s="147" t="str">
        <f t="shared" si="85"/>
        <v/>
      </c>
      <c r="O479" s="28" t="str">
        <f t="shared" si="86"/>
        <v/>
      </c>
      <c r="P479" s="35"/>
      <c r="Q479" s="36"/>
      <c r="R479" s="36"/>
      <c r="S479" s="36"/>
      <c r="T479" s="150" t="str">
        <f t="shared" si="87"/>
        <v/>
      </c>
      <c r="U479" s="28" t="str">
        <f t="shared" si="88"/>
        <v/>
      </c>
      <c r="V479" s="35"/>
      <c r="W479" s="36"/>
      <c r="X479" s="36"/>
      <c r="Y479" s="36"/>
      <c r="Z479" s="150" t="str">
        <f t="shared" si="89"/>
        <v/>
      </c>
      <c r="AA479" s="28" t="str">
        <f t="shared" si="90"/>
        <v/>
      </c>
      <c r="AB479" s="37" t="str">
        <f t="shared" si="91"/>
        <v/>
      </c>
      <c r="AC479" s="38" t="str">
        <f t="shared" si="92"/>
        <v/>
      </c>
      <c r="AD479" s="38" t="str">
        <f t="shared" si="93"/>
        <v/>
      </c>
      <c r="AE479" s="38" t="str">
        <f>IF($B479="","",IF(DATOS!$B$12="Trimestre","",IF(Z479="","",Z479)))</f>
        <v/>
      </c>
      <c r="AF479" s="150" t="str">
        <f ca="1">IF(B479="","",IF(DATOS!$W$14-TODAY()&gt;0,"",IF(AB479="Exo","Exo",IF(ISERROR(ROUND(AVERAGE(AB479:AE479),0)),"",ROUND(AVERAGE(AB479:AE479),0)))))</f>
        <v/>
      </c>
      <c r="AG479" s="31" t="str">
        <f t="shared" ca="1" si="94"/>
        <v/>
      </c>
      <c r="AH479" s="24"/>
      <c r="AI479" s="24"/>
      <c r="AJ479" s="24"/>
      <c r="AK479" s="24"/>
      <c r="AL479" s="24"/>
      <c r="AM479" s="32"/>
      <c r="AN479" s="33"/>
      <c r="AO479" s="33"/>
    </row>
    <row r="480" spans="1:41" x14ac:dyDescent="0.25">
      <c r="A480" s="34">
        <v>5</v>
      </c>
      <c r="B480" s="60" t="str">
        <f>IF(DATOS!$B$21="","",DATOS!$B$21)</f>
        <v>BORDA ROMERO, Milagros</v>
      </c>
      <c r="D480" s="35"/>
      <c r="E480" s="36"/>
      <c r="F480" s="36"/>
      <c r="G480" s="36"/>
      <c r="H480" s="150" t="str">
        <f>IF($B480="","",IF(VLOOKUP($B480,DATOS!$B$17:$G$61,6)="Exo","Exo",IF(COUNTBLANK(D480:G480)=4,"",IF(MAX(D480:G480)&gt;20,"E",ROUND(AVERAGE(D480:G480),0)))))</f>
        <v/>
      </c>
      <c r="I480" s="28" t="str">
        <f t="shared" si="84"/>
        <v/>
      </c>
      <c r="J480" s="35"/>
      <c r="K480" s="36"/>
      <c r="L480" s="36"/>
      <c r="M480" s="36"/>
      <c r="N480" s="147" t="str">
        <f t="shared" si="85"/>
        <v/>
      </c>
      <c r="O480" s="28" t="str">
        <f t="shared" si="86"/>
        <v/>
      </c>
      <c r="P480" s="35"/>
      <c r="Q480" s="36"/>
      <c r="R480" s="36"/>
      <c r="S480" s="36"/>
      <c r="T480" s="150" t="str">
        <f t="shared" si="87"/>
        <v/>
      </c>
      <c r="U480" s="28" t="str">
        <f t="shared" si="88"/>
        <v/>
      </c>
      <c r="V480" s="35"/>
      <c r="W480" s="36"/>
      <c r="X480" s="36"/>
      <c r="Y480" s="36"/>
      <c r="Z480" s="150" t="str">
        <f t="shared" si="89"/>
        <v/>
      </c>
      <c r="AA480" s="28" t="str">
        <f t="shared" si="90"/>
        <v/>
      </c>
      <c r="AB480" s="37" t="str">
        <f t="shared" si="91"/>
        <v/>
      </c>
      <c r="AC480" s="38" t="str">
        <f t="shared" si="92"/>
        <v/>
      </c>
      <c r="AD480" s="38" t="str">
        <f t="shared" si="93"/>
        <v/>
      </c>
      <c r="AE480" s="38" t="str">
        <f>IF($B480="","",IF(DATOS!$B$12="Trimestre","",IF(Z480="","",Z480)))</f>
        <v/>
      </c>
      <c r="AF480" s="150" t="str">
        <f ca="1">IF(B480="","",IF(DATOS!$W$14-TODAY()&gt;0,"",IF(AB480="Exo","Exo",IF(ISERROR(ROUND(AVERAGE(AB480:AE480),0)),"",ROUND(AVERAGE(AB480:AE480),0)))))</f>
        <v/>
      </c>
      <c r="AG480" s="31" t="str">
        <f t="shared" ca="1" si="94"/>
        <v/>
      </c>
      <c r="AH480" s="24"/>
      <c r="AI480" s="24"/>
      <c r="AJ480" s="24"/>
      <c r="AK480" s="24"/>
      <c r="AL480" s="24"/>
      <c r="AM480" s="32"/>
      <c r="AN480" s="33"/>
      <c r="AO480" s="33"/>
    </row>
    <row r="481" spans="1:39" x14ac:dyDescent="0.25">
      <c r="A481" s="34">
        <v>6</v>
      </c>
      <c r="B481" s="60" t="str">
        <f>IF(DATOS!$B$22="","",DATOS!$B$22)</f>
        <v>CAÑARI CCORIMANYA, Yanell Ariana</v>
      </c>
      <c r="D481" s="35"/>
      <c r="E481" s="36"/>
      <c r="F481" s="36"/>
      <c r="G481" s="36"/>
      <c r="H481" s="150" t="str">
        <f>IF($B481="","",IF(VLOOKUP($B481,DATOS!$B$17:$G$61,6)="Exo","Exo",IF(COUNTBLANK(D481:G481)=4,"",IF(MAX(D481:G481)&gt;20,"E",ROUND(AVERAGE(D481:G481),0)))))</f>
        <v/>
      </c>
      <c r="I481" s="28" t="str">
        <f t="shared" si="84"/>
        <v/>
      </c>
      <c r="J481" s="35"/>
      <c r="K481" s="36"/>
      <c r="L481" s="36"/>
      <c r="M481" s="36"/>
      <c r="N481" s="147" t="str">
        <f t="shared" si="85"/>
        <v/>
      </c>
      <c r="O481" s="28" t="str">
        <f t="shared" si="86"/>
        <v/>
      </c>
      <c r="P481" s="35"/>
      <c r="Q481" s="36"/>
      <c r="R481" s="36"/>
      <c r="S481" s="36"/>
      <c r="T481" s="150" t="str">
        <f t="shared" si="87"/>
        <v/>
      </c>
      <c r="U481" s="28" t="str">
        <f t="shared" si="88"/>
        <v/>
      </c>
      <c r="V481" s="35"/>
      <c r="W481" s="36"/>
      <c r="X481" s="36"/>
      <c r="Y481" s="36"/>
      <c r="Z481" s="150" t="str">
        <f t="shared" si="89"/>
        <v/>
      </c>
      <c r="AA481" s="28" t="str">
        <f t="shared" si="90"/>
        <v/>
      </c>
      <c r="AB481" s="37" t="str">
        <f t="shared" si="91"/>
        <v/>
      </c>
      <c r="AC481" s="38" t="str">
        <f t="shared" si="92"/>
        <v/>
      </c>
      <c r="AD481" s="38" t="str">
        <f t="shared" si="93"/>
        <v/>
      </c>
      <c r="AE481" s="38" t="str">
        <f>IF($B481="","",IF(DATOS!$B$12="Trimestre","",IF(Z481="","",Z481)))</f>
        <v/>
      </c>
      <c r="AF481" s="150" t="str">
        <f ca="1">IF(B481="","",IF(DATOS!$W$14-TODAY()&gt;0,"",IF(AB481="Exo","Exo",IF(ISERROR(ROUND(AVERAGE(AB481:AE481),0)),"",ROUND(AVERAGE(AB481:AE481),0)))))</f>
        <v/>
      </c>
      <c r="AG481" s="31" t="str">
        <f t="shared" ca="1" si="94"/>
        <v/>
      </c>
    </row>
    <row r="482" spans="1:39" x14ac:dyDescent="0.25">
      <c r="A482" s="34">
        <v>7</v>
      </c>
      <c r="B482" s="60" t="str">
        <f>IF(DATOS!$B$23="","",DATOS!$B$23)</f>
        <v>CAÑARI HUAMAN, Illari Tuire</v>
      </c>
      <c r="D482" s="35"/>
      <c r="E482" s="36"/>
      <c r="F482" s="36"/>
      <c r="G482" s="36"/>
      <c r="H482" s="150" t="str">
        <f>IF($B482="","",IF(VLOOKUP($B482,DATOS!$B$17:$G$61,6)="Exo","Exo",IF(COUNTBLANK(D482:G482)=4,"",IF(MAX(D482:G482)&gt;20,"E",ROUND(AVERAGE(D482:G482),0)))))</f>
        <v/>
      </c>
      <c r="I482" s="28" t="str">
        <f t="shared" si="84"/>
        <v/>
      </c>
      <c r="J482" s="35"/>
      <c r="K482" s="36"/>
      <c r="L482" s="36"/>
      <c r="M482" s="36"/>
      <c r="N482" s="147" t="str">
        <f t="shared" si="85"/>
        <v/>
      </c>
      <c r="O482" s="28" t="str">
        <f t="shared" si="86"/>
        <v/>
      </c>
      <c r="P482" s="35"/>
      <c r="Q482" s="36"/>
      <c r="R482" s="36"/>
      <c r="S482" s="36"/>
      <c r="T482" s="150" t="str">
        <f t="shared" si="87"/>
        <v/>
      </c>
      <c r="U482" s="28" t="str">
        <f t="shared" si="88"/>
        <v/>
      </c>
      <c r="V482" s="35"/>
      <c r="W482" s="36"/>
      <c r="X482" s="36"/>
      <c r="Y482" s="36"/>
      <c r="Z482" s="150" t="str">
        <f t="shared" si="89"/>
        <v/>
      </c>
      <c r="AA482" s="28" t="str">
        <f t="shared" si="90"/>
        <v/>
      </c>
      <c r="AB482" s="37" t="str">
        <f t="shared" si="91"/>
        <v/>
      </c>
      <c r="AC482" s="38" t="str">
        <f t="shared" si="92"/>
        <v/>
      </c>
      <c r="AD482" s="38" t="str">
        <f t="shared" si="93"/>
        <v/>
      </c>
      <c r="AE482" s="38" t="str">
        <f>IF($B482="","",IF(DATOS!$B$12="Trimestre","",IF(Z482="","",Z482)))</f>
        <v/>
      </c>
      <c r="AF482" s="150" t="str">
        <f ca="1">IF(B482="","",IF(DATOS!$W$14-TODAY()&gt;0,"",IF(AB482="Exo","Exo",IF(ISERROR(ROUND(AVERAGE(AB482:AE482),0)),"",ROUND(AVERAGE(AB482:AE482),0)))))</f>
        <v/>
      </c>
      <c r="AG482" s="31" t="str">
        <f t="shared" ca="1" si="94"/>
        <v/>
      </c>
      <c r="AH482" s="20"/>
    </row>
    <row r="483" spans="1:39" x14ac:dyDescent="0.25">
      <c r="A483" s="34">
        <v>8</v>
      </c>
      <c r="B483" s="60" t="str">
        <f>IF(DATOS!$B$24="","",DATOS!$B$24)</f>
        <v>CARRASCO GUTIERREZ, Lukas Adriano</v>
      </c>
      <c r="D483" s="35"/>
      <c r="E483" s="36"/>
      <c r="F483" s="36"/>
      <c r="G483" s="36"/>
      <c r="H483" s="150" t="str">
        <f>IF($B483="","",IF(VLOOKUP($B483,DATOS!$B$17:$G$61,6)="Exo","Exo",IF(COUNTBLANK(D483:G483)=4,"",IF(MAX(D483:G483)&gt;20,"E",ROUND(AVERAGE(D483:G483),0)))))</f>
        <v/>
      </c>
      <c r="I483" s="28" t="str">
        <f t="shared" si="84"/>
        <v/>
      </c>
      <c r="J483" s="35"/>
      <c r="K483" s="36"/>
      <c r="L483" s="36"/>
      <c r="M483" s="36"/>
      <c r="N483" s="147" t="str">
        <f t="shared" si="85"/>
        <v/>
      </c>
      <c r="O483" s="28" t="str">
        <f t="shared" si="86"/>
        <v/>
      </c>
      <c r="P483" s="35"/>
      <c r="Q483" s="36"/>
      <c r="R483" s="36"/>
      <c r="S483" s="36"/>
      <c r="T483" s="150" t="str">
        <f t="shared" si="87"/>
        <v/>
      </c>
      <c r="U483" s="28" t="str">
        <f t="shared" si="88"/>
        <v/>
      </c>
      <c r="V483" s="35"/>
      <c r="W483" s="36"/>
      <c r="X483" s="36"/>
      <c r="Y483" s="36"/>
      <c r="Z483" s="150" t="str">
        <f t="shared" si="89"/>
        <v/>
      </c>
      <c r="AA483" s="28" t="str">
        <f t="shared" si="90"/>
        <v/>
      </c>
      <c r="AB483" s="37" t="str">
        <f t="shared" si="91"/>
        <v/>
      </c>
      <c r="AC483" s="38" t="str">
        <f t="shared" si="92"/>
        <v/>
      </c>
      <c r="AD483" s="38" t="str">
        <f t="shared" si="93"/>
        <v/>
      </c>
      <c r="AE483" s="38" t="str">
        <f>IF($B483="","",IF(DATOS!$B$12="Trimestre","",IF(Z483="","",Z483)))</f>
        <v/>
      </c>
      <c r="AF483" s="150" t="str">
        <f ca="1">IF(B483="","",IF(DATOS!$W$14-TODAY()&gt;0,"",IF(AB483="Exo","Exo",IF(ISERROR(ROUND(AVERAGE(AB483:AE483),0)),"",ROUND(AVERAGE(AB483:AE483),0)))))</f>
        <v/>
      </c>
      <c r="AG483" s="31" t="str">
        <f t="shared" ca="1" si="94"/>
        <v/>
      </c>
      <c r="AK483" s="23"/>
      <c r="AL483" s="24"/>
      <c r="AM483" s="24"/>
    </row>
    <row r="484" spans="1:39" x14ac:dyDescent="0.25">
      <c r="A484" s="34">
        <v>9</v>
      </c>
      <c r="B484" s="60" t="str">
        <f>IF(DATOS!$B$25="","",DATOS!$B$25)</f>
        <v>CCORISAPRA LOPEZ, Gabriel</v>
      </c>
      <c r="D484" s="35"/>
      <c r="E484" s="36"/>
      <c r="F484" s="36"/>
      <c r="G484" s="36"/>
      <c r="H484" s="150" t="str">
        <f>IF($B484="","",IF(VLOOKUP($B484,DATOS!$B$17:$G$61,6)="Exo","Exo",IF(COUNTBLANK(D484:G484)=4,"",IF(MAX(D484:G484)&gt;20,"E",ROUND(AVERAGE(D484:G484),0)))))</f>
        <v/>
      </c>
      <c r="I484" s="28" t="str">
        <f t="shared" si="84"/>
        <v/>
      </c>
      <c r="J484" s="35"/>
      <c r="K484" s="36"/>
      <c r="L484" s="36"/>
      <c r="M484" s="36"/>
      <c r="N484" s="147" t="str">
        <f t="shared" si="85"/>
        <v/>
      </c>
      <c r="O484" s="28" t="str">
        <f t="shared" si="86"/>
        <v/>
      </c>
      <c r="P484" s="35"/>
      <c r="Q484" s="36"/>
      <c r="R484" s="36"/>
      <c r="S484" s="36"/>
      <c r="T484" s="150" t="str">
        <f t="shared" si="87"/>
        <v/>
      </c>
      <c r="U484" s="28" t="str">
        <f t="shared" si="88"/>
        <v/>
      </c>
      <c r="V484" s="35"/>
      <c r="W484" s="36"/>
      <c r="X484" s="36"/>
      <c r="Y484" s="36"/>
      <c r="Z484" s="150" t="str">
        <f t="shared" si="89"/>
        <v/>
      </c>
      <c r="AA484" s="28" t="str">
        <f t="shared" si="90"/>
        <v/>
      </c>
      <c r="AB484" s="37" t="str">
        <f t="shared" si="91"/>
        <v/>
      </c>
      <c r="AC484" s="38" t="str">
        <f t="shared" si="92"/>
        <v/>
      </c>
      <c r="AD484" s="38" t="str">
        <f t="shared" si="93"/>
        <v/>
      </c>
      <c r="AE484" s="38" t="str">
        <f>IF($B484="","",IF(DATOS!$B$12="Trimestre","",IF(Z484="","",Z484)))</f>
        <v/>
      </c>
      <c r="AF484" s="150" t="str">
        <f ca="1">IF(B484="","",IF(DATOS!$W$14-TODAY()&gt;0,"",IF(AB484="Exo","Exo",IF(ISERROR(ROUND(AVERAGE(AB484:AE484),0)),"",ROUND(AVERAGE(AB484:AE484),0)))))</f>
        <v/>
      </c>
      <c r="AG484" s="31" t="str">
        <f t="shared" ca="1" si="94"/>
        <v/>
      </c>
      <c r="AH484" s="39"/>
      <c r="AI484" s="39"/>
      <c r="AJ484" s="39"/>
      <c r="AK484" s="32"/>
      <c r="AL484" s="33"/>
      <c r="AM484" s="33"/>
    </row>
    <row r="485" spans="1:39" x14ac:dyDescent="0.25">
      <c r="A485" s="34">
        <v>10</v>
      </c>
      <c r="B485" s="60" t="str">
        <f>IF(DATOS!$B$26="","",DATOS!$B$26)</f>
        <v>CHAMPI LIZARME, Eimi</v>
      </c>
      <c r="D485" s="35"/>
      <c r="E485" s="36"/>
      <c r="F485" s="36"/>
      <c r="G485" s="36"/>
      <c r="H485" s="150" t="str">
        <f>IF($B485="","",IF(VLOOKUP($B485,DATOS!$B$17:$G$61,6)="Exo","Exo",IF(COUNTBLANK(D485:G485)=4,"",IF(MAX(D485:G485)&gt;20,"E",ROUND(AVERAGE(D485:G485),0)))))</f>
        <v/>
      </c>
      <c r="I485" s="28" t="str">
        <f t="shared" si="84"/>
        <v/>
      </c>
      <c r="J485" s="35"/>
      <c r="K485" s="36"/>
      <c r="L485" s="36"/>
      <c r="M485" s="36"/>
      <c r="N485" s="147" t="str">
        <f t="shared" si="85"/>
        <v/>
      </c>
      <c r="O485" s="28" t="str">
        <f t="shared" si="86"/>
        <v/>
      </c>
      <c r="P485" s="35"/>
      <c r="Q485" s="36"/>
      <c r="R485" s="36"/>
      <c r="S485" s="36"/>
      <c r="T485" s="150" t="str">
        <f t="shared" si="87"/>
        <v/>
      </c>
      <c r="U485" s="28" t="str">
        <f t="shared" si="88"/>
        <v/>
      </c>
      <c r="V485" s="35"/>
      <c r="W485" s="36"/>
      <c r="X485" s="36"/>
      <c r="Y485" s="36"/>
      <c r="Z485" s="150" t="str">
        <f t="shared" si="89"/>
        <v/>
      </c>
      <c r="AA485" s="28" t="str">
        <f t="shared" si="90"/>
        <v/>
      </c>
      <c r="AB485" s="37" t="str">
        <f t="shared" si="91"/>
        <v/>
      </c>
      <c r="AC485" s="38" t="str">
        <f t="shared" si="92"/>
        <v/>
      </c>
      <c r="AD485" s="38" t="str">
        <f t="shared" si="93"/>
        <v/>
      </c>
      <c r="AE485" s="38" t="str">
        <f>IF($B485="","",IF(DATOS!$B$12="Trimestre","",IF(Z485="","",Z485)))</f>
        <v/>
      </c>
      <c r="AF485" s="150" t="str">
        <f ca="1">IF(B485="","",IF(DATOS!$W$14-TODAY()&gt;0,"",IF(AB485="Exo","Exo",IF(ISERROR(ROUND(AVERAGE(AB485:AE485),0)),"",ROUND(AVERAGE(AB485:AE485),0)))))</f>
        <v/>
      </c>
      <c r="AG485" s="31" t="str">
        <f t="shared" ca="1" si="94"/>
        <v/>
      </c>
      <c r="AH485" s="39"/>
      <c r="AI485" s="39"/>
      <c r="AJ485" s="39"/>
      <c r="AK485" s="32"/>
      <c r="AL485" s="33"/>
      <c r="AM485" s="33"/>
    </row>
    <row r="486" spans="1:39" x14ac:dyDescent="0.25">
      <c r="A486" s="34">
        <v>11</v>
      </c>
      <c r="B486" s="60" t="str">
        <f>IF(DATOS!$B$27="","",DATOS!$B$27)</f>
        <v>DEL POZO VILLANO, Victor Benito</v>
      </c>
      <c r="D486" s="35"/>
      <c r="E486" s="36"/>
      <c r="F486" s="36"/>
      <c r="G486" s="36"/>
      <c r="H486" s="150" t="str">
        <f>IF($B486="","",IF(VLOOKUP($B486,DATOS!$B$17:$G$61,6)="Exo","Exo",IF(COUNTBLANK(D486:G486)=4,"",IF(MAX(D486:G486)&gt;20,"E",ROUND(AVERAGE(D486:G486),0)))))</f>
        <v/>
      </c>
      <c r="I486" s="28" t="str">
        <f t="shared" si="84"/>
        <v/>
      </c>
      <c r="J486" s="35"/>
      <c r="K486" s="36"/>
      <c r="L486" s="36"/>
      <c r="M486" s="36"/>
      <c r="N486" s="147" t="str">
        <f t="shared" si="85"/>
        <v/>
      </c>
      <c r="O486" s="28" t="str">
        <f t="shared" si="86"/>
        <v/>
      </c>
      <c r="P486" s="35"/>
      <c r="Q486" s="36"/>
      <c r="R486" s="36"/>
      <c r="S486" s="36"/>
      <c r="T486" s="150" t="str">
        <f t="shared" si="87"/>
        <v/>
      </c>
      <c r="U486" s="28" t="str">
        <f t="shared" si="88"/>
        <v/>
      </c>
      <c r="V486" s="35"/>
      <c r="W486" s="36"/>
      <c r="X486" s="36"/>
      <c r="Y486" s="36"/>
      <c r="Z486" s="150" t="str">
        <f t="shared" si="89"/>
        <v/>
      </c>
      <c r="AA486" s="28" t="str">
        <f t="shared" si="90"/>
        <v/>
      </c>
      <c r="AB486" s="37" t="str">
        <f t="shared" si="91"/>
        <v/>
      </c>
      <c r="AC486" s="38" t="str">
        <f t="shared" si="92"/>
        <v/>
      </c>
      <c r="AD486" s="38" t="str">
        <f t="shared" si="93"/>
        <v/>
      </c>
      <c r="AE486" s="38" t="str">
        <f>IF($B486="","",IF(DATOS!$B$12="Trimestre","",IF(Z486="","",Z486)))</f>
        <v/>
      </c>
      <c r="AF486" s="150" t="str">
        <f ca="1">IF(B486="","",IF(DATOS!$W$14-TODAY()&gt;0,"",IF(AB486="Exo","Exo",IF(ISERROR(ROUND(AVERAGE(AB486:AE486),0)),"",ROUND(AVERAGE(AB486:AE486),0)))))</f>
        <v/>
      </c>
      <c r="AG486" s="31" t="str">
        <f t="shared" ca="1" si="94"/>
        <v/>
      </c>
      <c r="AH486" s="39"/>
      <c r="AI486" s="39"/>
      <c r="AJ486" s="39"/>
      <c r="AK486" s="32"/>
      <c r="AL486" s="33"/>
      <c r="AM486" s="33"/>
    </row>
    <row r="487" spans="1:39" x14ac:dyDescent="0.25">
      <c r="A487" s="34">
        <v>12</v>
      </c>
      <c r="B487" s="60" t="str">
        <f>IF(DATOS!$B$28="","",DATOS!$B$28)</f>
        <v>DIAZ RIVAS, Andrea Paola</v>
      </c>
      <c r="D487" s="35"/>
      <c r="E487" s="36"/>
      <c r="F487" s="36"/>
      <c r="G487" s="36"/>
      <c r="H487" s="150" t="str">
        <f>IF($B487="","",IF(VLOOKUP($B487,DATOS!$B$17:$G$61,6)="Exo","Exo",IF(COUNTBLANK(D487:G487)=4,"",IF(MAX(D487:G487)&gt;20,"E",ROUND(AVERAGE(D487:G487),0)))))</f>
        <v/>
      </c>
      <c r="I487" s="28" t="str">
        <f t="shared" si="84"/>
        <v/>
      </c>
      <c r="J487" s="35"/>
      <c r="K487" s="36"/>
      <c r="L487" s="36"/>
      <c r="M487" s="36"/>
      <c r="N487" s="147" t="str">
        <f t="shared" si="85"/>
        <v/>
      </c>
      <c r="O487" s="28" t="str">
        <f t="shared" si="86"/>
        <v/>
      </c>
      <c r="P487" s="35"/>
      <c r="Q487" s="36"/>
      <c r="R487" s="36"/>
      <c r="S487" s="36"/>
      <c r="T487" s="150" t="str">
        <f t="shared" si="87"/>
        <v/>
      </c>
      <c r="U487" s="28" t="str">
        <f t="shared" si="88"/>
        <v/>
      </c>
      <c r="V487" s="35"/>
      <c r="W487" s="36"/>
      <c r="X487" s="36"/>
      <c r="Y487" s="36"/>
      <c r="Z487" s="150" t="str">
        <f t="shared" si="89"/>
        <v/>
      </c>
      <c r="AA487" s="28" t="str">
        <f t="shared" si="90"/>
        <v/>
      </c>
      <c r="AB487" s="37" t="str">
        <f t="shared" si="91"/>
        <v/>
      </c>
      <c r="AC487" s="38" t="str">
        <f t="shared" si="92"/>
        <v/>
      </c>
      <c r="AD487" s="38" t="str">
        <f t="shared" si="93"/>
        <v/>
      </c>
      <c r="AE487" s="38" t="str">
        <f>IF($B487="","",IF(DATOS!$B$12="Trimestre","",IF(Z487="","",Z487)))</f>
        <v/>
      </c>
      <c r="AF487" s="150" t="str">
        <f ca="1">IF(B487="","",IF(DATOS!$W$14-TODAY()&gt;0,"",IF(AB487="Exo","Exo",IF(ISERROR(ROUND(AVERAGE(AB487:AE487),0)),"",ROUND(AVERAGE(AB487:AE487),0)))))</f>
        <v/>
      </c>
      <c r="AG487" s="31" t="str">
        <f t="shared" ca="1" si="94"/>
        <v/>
      </c>
      <c r="AH487" s="39"/>
      <c r="AI487" s="39"/>
      <c r="AJ487" s="39"/>
      <c r="AK487" s="32"/>
      <c r="AL487" s="33"/>
      <c r="AM487" s="33"/>
    </row>
    <row r="488" spans="1:39" x14ac:dyDescent="0.25">
      <c r="A488" s="34">
        <v>13</v>
      </c>
      <c r="B488" s="60" t="str">
        <f>IF(DATOS!$B$29="","",DATOS!$B$29)</f>
        <v>ESPINOZA FRANCO, Flor Thalia</v>
      </c>
      <c r="D488" s="35"/>
      <c r="E488" s="36"/>
      <c r="F488" s="36"/>
      <c r="G488" s="36"/>
      <c r="H488" s="150" t="str">
        <f>IF($B488="","",IF(VLOOKUP($B488,DATOS!$B$17:$G$61,6)="Exo","Exo",IF(COUNTBLANK(D488:G488)=4,"",IF(MAX(D488:G488)&gt;20,"E",ROUND(AVERAGE(D488:G488),0)))))</f>
        <v/>
      </c>
      <c r="I488" s="28" t="str">
        <f t="shared" si="84"/>
        <v/>
      </c>
      <c r="J488" s="35"/>
      <c r="K488" s="36"/>
      <c r="L488" s="36"/>
      <c r="M488" s="36"/>
      <c r="N488" s="147" t="str">
        <f t="shared" si="85"/>
        <v/>
      </c>
      <c r="O488" s="28" t="str">
        <f t="shared" si="86"/>
        <v/>
      </c>
      <c r="P488" s="35"/>
      <c r="Q488" s="36"/>
      <c r="R488" s="36"/>
      <c r="S488" s="36"/>
      <c r="T488" s="150" t="str">
        <f t="shared" si="87"/>
        <v/>
      </c>
      <c r="U488" s="28" t="str">
        <f t="shared" si="88"/>
        <v/>
      </c>
      <c r="V488" s="35"/>
      <c r="W488" s="36"/>
      <c r="X488" s="36"/>
      <c r="Y488" s="36"/>
      <c r="Z488" s="150" t="str">
        <f t="shared" si="89"/>
        <v/>
      </c>
      <c r="AA488" s="28" t="str">
        <f t="shared" si="90"/>
        <v/>
      </c>
      <c r="AB488" s="37" t="str">
        <f t="shared" si="91"/>
        <v/>
      </c>
      <c r="AC488" s="38" t="str">
        <f t="shared" si="92"/>
        <v/>
      </c>
      <c r="AD488" s="38" t="str">
        <f t="shared" si="93"/>
        <v/>
      </c>
      <c r="AE488" s="38" t="str">
        <f>IF($B488="","",IF(DATOS!$B$12="Trimestre","",IF(Z488="","",Z488)))</f>
        <v/>
      </c>
      <c r="AF488" s="150" t="str">
        <f ca="1">IF(B488="","",IF(DATOS!$W$14-TODAY()&gt;0,"",IF(AB488="Exo","Exo",IF(ISERROR(ROUND(AVERAGE(AB488:AE488),0)),"",ROUND(AVERAGE(AB488:AE488),0)))))</f>
        <v/>
      </c>
      <c r="AG488" s="31" t="str">
        <f t="shared" ca="1" si="94"/>
        <v/>
      </c>
    </row>
    <row r="489" spans="1:39" x14ac:dyDescent="0.25">
      <c r="A489" s="34">
        <v>14</v>
      </c>
      <c r="B489" s="60" t="str">
        <f>IF(DATOS!$B$30="","",DATOS!$B$30)</f>
        <v>FRANCO MITMA, Mayte Araceli</v>
      </c>
      <c r="D489" s="35"/>
      <c r="E489" s="36"/>
      <c r="F489" s="36"/>
      <c r="G489" s="36"/>
      <c r="H489" s="150" t="str">
        <f>IF($B489="","",IF(VLOOKUP($B489,DATOS!$B$17:$G$61,6)="Exo","Exo",IF(COUNTBLANK(D489:G489)=4,"",IF(MAX(D489:G489)&gt;20,"E",ROUND(AVERAGE(D489:G489),0)))))</f>
        <v/>
      </c>
      <c r="I489" s="28" t="str">
        <f t="shared" si="84"/>
        <v/>
      </c>
      <c r="J489" s="35"/>
      <c r="K489" s="36"/>
      <c r="L489" s="36"/>
      <c r="M489" s="36"/>
      <c r="N489" s="147" t="str">
        <f t="shared" si="85"/>
        <v/>
      </c>
      <c r="O489" s="28" t="str">
        <f t="shared" si="86"/>
        <v/>
      </c>
      <c r="P489" s="35"/>
      <c r="Q489" s="36"/>
      <c r="R489" s="36"/>
      <c r="S489" s="36"/>
      <c r="T489" s="150" t="str">
        <f t="shared" si="87"/>
        <v/>
      </c>
      <c r="U489" s="28" t="str">
        <f t="shared" si="88"/>
        <v/>
      </c>
      <c r="V489" s="35"/>
      <c r="W489" s="36"/>
      <c r="X489" s="36"/>
      <c r="Y489" s="36"/>
      <c r="Z489" s="150" t="str">
        <f t="shared" si="89"/>
        <v/>
      </c>
      <c r="AA489" s="28" t="str">
        <f t="shared" si="90"/>
        <v/>
      </c>
      <c r="AB489" s="37" t="str">
        <f t="shared" si="91"/>
        <v/>
      </c>
      <c r="AC489" s="38" t="str">
        <f t="shared" si="92"/>
        <v/>
      </c>
      <c r="AD489" s="38" t="str">
        <f t="shared" si="93"/>
        <v/>
      </c>
      <c r="AE489" s="38" t="str">
        <f>IF($B489="","",IF(DATOS!$B$12="Trimestre","",IF(Z489="","",Z489)))</f>
        <v/>
      </c>
      <c r="AF489" s="150" t="str">
        <f ca="1">IF(B489="","",IF(DATOS!$W$14-TODAY()&gt;0,"",IF(AB489="Exo","Exo",IF(ISERROR(ROUND(AVERAGE(AB489:AE489),0)),"",ROUND(AVERAGE(AB489:AE489),0)))))</f>
        <v/>
      </c>
      <c r="AG489" s="31" t="str">
        <f t="shared" ca="1" si="94"/>
        <v/>
      </c>
    </row>
    <row r="490" spans="1:39" x14ac:dyDescent="0.25">
      <c r="A490" s="34">
        <v>15</v>
      </c>
      <c r="B490" s="60" t="str">
        <f>IF(DATOS!$B$31="","",DATOS!$B$31)</f>
        <v>GALINDO SANCHEZ, Jose Luis</v>
      </c>
      <c r="D490" s="35"/>
      <c r="E490" s="36"/>
      <c r="F490" s="36"/>
      <c r="G490" s="36"/>
      <c r="H490" s="150" t="str">
        <f>IF($B490="","",IF(VLOOKUP($B490,DATOS!$B$17:$G$61,6)="Exo","Exo",IF(COUNTBLANK(D490:G490)=4,"",IF(MAX(D490:G490)&gt;20,"E",ROUND(AVERAGE(D490:G490),0)))))</f>
        <v/>
      </c>
      <c r="I490" s="28" t="str">
        <f t="shared" si="84"/>
        <v/>
      </c>
      <c r="J490" s="35"/>
      <c r="K490" s="36"/>
      <c r="L490" s="36"/>
      <c r="M490" s="36"/>
      <c r="N490" s="147" t="str">
        <f t="shared" si="85"/>
        <v/>
      </c>
      <c r="O490" s="28" t="str">
        <f t="shared" si="86"/>
        <v/>
      </c>
      <c r="P490" s="35"/>
      <c r="Q490" s="36"/>
      <c r="R490" s="36"/>
      <c r="S490" s="36"/>
      <c r="T490" s="150" t="str">
        <f t="shared" si="87"/>
        <v/>
      </c>
      <c r="U490" s="28" t="str">
        <f t="shared" si="88"/>
        <v/>
      </c>
      <c r="V490" s="35"/>
      <c r="W490" s="36"/>
      <c r="X490" s="36"/>
      <c r="Y490" s="36"/>
      <c r="Z490" s="150" t="str">
        <f t="shared" si="89"/>
        <v/>
      </c>
      <c r="AA490" s="28" t="str">
        <f t="shared" si="90"/>
        <v/>
      </c>
      <c r="AB490" s="37" t="str">
        <f t="shared" si="91"/>
        <v/>
      </c>
      <c r="AC490" s="38" t="str">
        <f t="shared" si="92"/>
        <v/>
      </c>
      <c r="AD490" s="38" t="str">
        <f t="shared" si="93"/>
        <v/>
      </c>
      <c r="AE490" s="38" t="str">
        <f>IF($B490="","",IF(DATOS!$B$12="Trimestre","",IF(Z490="","",Z490)))</f>
        <v/>
      </c>
      <c r="AF490" s="150" t="str">
        <f ca="1">IF(B490="","",IF(DATOS!$W$14-TODAY()&gt;0,"",IF(AB490="Exo","Exo",IF(ISERROR(ROUND(AVERAGE(AB490:AE490),0)),"",ROUND(AVERAGE(AB490:AE490),0)))))</f>
        <v/>
      </c>
      <c r="AG490" s="31" t="str">
        <f t="shared" ca="1" si="94"/>
        <v/>
      </c>
    </row>
    <row r="491" spans="1:39" x14ac:dyDescent="0.25">
      <c r="A491" s="34">
        <v>16</v>
      </c>
      <c r="B491" s="60" t="str">
        <f>IF(DATOS!$B$32="","",DATOS!$B$32)</f>
        <v>GODOY ORTEGA, Isaac Alain</v>
      </c>
      <c r="D491" s="35"/>
      <c r="E491" s="36"/>
      <c r="F491" s="36"/>
      <c r="G491" s="36"/>
      <c r="H491" s="150" t="str">
        <f>IF($B491="","",IF(VLOOKUP($B491,DATOS!$B$17:$G$61,6)="Exo","Exo",IF(COUNTBLANK(D491:G491)=4,"",IF(MAX(D491:G491)&gt;20,"E",ROUND(AVERAGE(D491:G491),0)))))</f>
        <v/>
      </c>
      <c r="I491" s="28" t="str">
        <f t="shared" si="84"/>
        <v/>
      </c>
      <c r="J491" s="35"/>
      <c r="K491" s="36"/>
      <c r="L491" s="36"/>
      <c r="M491" s="36"/>
      <c r="N491" s="147" t="str">
        <f t="shared" si="85"/>
        <v/>
      </c>
      <c r="O491" s="28" t="str">
        <f t="shared" si="86"/>
        <v/>
      </c>
      <c r="P491" s="35"/>
      <c r="Q491" s="36"/>
      <c r="R491" s="36"/>
      <c r="S491" s="36"/>
      <c r="T491" s="150" t="str">
        <f t="shared" si="87"/>
        <v/>
      </c>
      <c r="U491" s="28" t="str">
        <f t="shared" si="88"/>
        <v/>
      </c>
      <c r="V491" s="35"/>
      <c r="W491" s="36"/>
      <c r="X491" s="36"/>
      <c r="Y491" s="36"/>
      <c r="Z491" s="150" t="str">
        <f t="shared" si="89"/>
        <v/>
      </c>
      <c r="AA491" s="28" t="str">
        <f t="shared" si="90"/>
        <v/>
      </c>
      <c r="AB491" s="37" t="str">
        <f t="shared" si="91"/>
        <v/>
      </c>
      <c r="AC491" s="38" t="str">
        <f t="shared" si="92"/>
        <v/>
      </c>
      <c r="AD491" s="38" t="str">
        <f t="shared" si="93"/>
        <v/>
      </c>
      <c r="AE491" s="38" t="str">
        <f>IF($B491="","",IF(DATOS!$B$12="Trimestre","",IF(Z491="","",Z491)))</f>
        <v/>
      </c>
      <c r="AF491" s="150" t="str">
        <f ca="1">IF(B491="","",IF(DATOS!$W$14-TODAY()&gt;0,"",IF(AB491="Exo","Exo",IF(ISERROR(ROUND(AVERAGE(AB491:AE491),0)),"",ROUND(AVERAGE(AB491:AE491),0)))))</f>
        <v/>
      </c>
      <c r="AG491" s="31" t="str">
        <f t="shared" ca="1" si="94"/>
        <v/>
      </c>
    </row>
    <row r="492" spans="1:39" x14ac:dyDescent="0.25">
      <c r="A492" s="34">
        <v>17</v>
      </c>
      <c r="B492" s="60" t="str">
        <f>IF(DATOS!$B$33="","",DATOS!$B$33)</f>
        <v>GONZALES CAMPOS, Adriano Elliam</v>
      </c>
      <c r="D492" s="35"/>
      <c r="E492" s="36"/>
      <c r="F492" s="36"/>
      <c r="G492" s="36"/>
      <c r="H492" s="150" t="str">
        <f>IF($B492="","",IF(VLOOKUP($B492,DATOS!$B$17:$G$61,6)="Exo","Exo",IF(COUNTBLANK(D492:G492)=4,"",IF(MAX(D492:G492)&gt;20,"E",ROUND(AVERAGE(D492:G492),0)))))</f>
        <v/>
      </c>
      <c r="I492" s="28" t="str">
        <f t="shared" si="84"/>
        <v/>
      </c>
      <c r="J492" s="35"/>
      <c r="K492" s="36"/>
      <c r="L492" s="36"/>
      <c r="M492" s="36"/>
      <c r="N492" s="147" t="str">
        <f t="shared" si="85"/>
        <v/>
      </c>
      <c r="O492" s="28" t="str">
        <f t="shared" si="86"/>
        <v/>
      </c>
      <c r="P492" s="35"/>
      <c r="Q492" s="36"/>
      <c r="R492" s="36"/>
      <c r="S492" s="36"/>
      <c r="T492" s="150" t="str">
        <f t="shared" si="87"/>
        <v/>
      </c>
      <c r="U492" s="28" t="str">
        <f t="shared" si="88"/>
        <v/>
      </c>
      <c r="V492" s="35"/>
      <c r="W492" s="36"/>
      <c r="X492" s="36"/>
      <c r="Y492" s="36"/>
      <c r="Z492" s="150" t="str">
        <f t="shared" si="89"/>
        <v/>
      </c>
      <c r="AA492" s="28" t="str">
        <f t="shared" si="90"/>
        <v/>
      </c>
      <c r="AB492" s="37" t="str">
        <f t="shared" si="91"/>
        <v/>
      </c>
      <c r="AC492" s="38" t="str">
        <f t="shared" si="92"/>
        <v/>
      </c>
      <c r="AD492" s="38" t="str">
        <f t="shared" si="93"/>
        <v/>
      </c>
      <c r="AE492" s="38" t="str">
        <f>IF($B492="","",IF(DATOS!$B$12="Trimestre","",IF(Z492="","",Z492)))</f>
        <v/>
      </c>
      <c r="AF492" s="150" t="str">
        <f ca="1">IF(B492="","",IF(DATOS!$W$14-TODAY()&gt;0,"",IF(AB492="Exo","Exo",IF(ISERROR(ROUND(AVERAGE(AB492:AE492),0)),"",ROUND(AVERAGE(AB492:AE492),0)))))</f>
        <v/>
      </c>
      <c r="AG492" s="31" t="str">
        <f t="shared" ca="1" si="94"/>
        <v/>
      </c>
    </row>
    <row r="493" spans="1:39" x14ac:dyDescent="0.25">
      <c r="A493" s="34">
        <v>18</v>
      </c>
      <c r="B493" s="60" t="str">
        <f>IF(DATOS!$B$34="","",DATOS!$B$34)</f>
        <v>GUTIERREZ AYVAR, Jorge Alex</v>
      </c>
      <c r="D493" s="35"/>
      <c r="E493" s="36"/>
      <c r="F493" s="36"/>
      <c r="G493" s="36"/>
      <c r="H493" s="150" t="str">
        <f>IF($B493="","",IF(VLOOKUP($B493,DATOS!$B$17:$G$61,6)="Exo","Exo",IF(COUNTBLANK(D493:G493)=4,"",IF(MAX(D493:G493)&gt;20,"E",ROUND(AVERAGE(D493:G493),0)))))</f>
        <v/>
      </c>
      <c r="I493" s="28" t="str">
        <f t="shared" si="84"/>
        <v/>
      </c>
      <c r="J493" s="35"/>
      <c r="K493" s="36"/>
      <c r="L493" s="36"/>
      <c r="M493" s="36"/>
      <c r="N493" s="147" t="str">
        <f t="shared" si="85"/>
        <v/>
      </c>
      <c r="O493" s="28" t="str">
        <f t="shared" si="86"/>
        <v/>
      </c>
      <c r="P493" s="35"/>
      <c r="Q493" s="36"/>
      <c r="R493" s="36"/>
      <c r="S493" s="36"/>
      <c r="T493" s="150" t="str">
        <f t="shared" si="87"/>
        <v/>
      </c>
      <c r="U493" s="28" t="str">
        <f t="shared" si="88"/>
        <v/>
      </c>
      <c r="V493" s="35"/>
      <c r="W493" s="36"/>
      <c r="X493" s="36"/>
      <c r="Y493" s="36"/>
      <c r="Z493" s="150" t="str">
        <f t="shared" si="89"/>
        <v/>
      </c>
      <c r="AA493" s="28" t="str">
        <f t="shared" si="90"/>
        <v/>
      </c>
      <c r="AB493" s="37" t="str">
        <f t="shared" si="91"/>
        <v/>
      </c>
      <c r="AC493" s="38" t="str">
        <f t="shared" si="92"/>
        <v/>
      </c>
      <c r="AD493" s="38" t="str">
        <f t="shared" si="93"/>
        <v/>
      </c>
      <c r="AE493" s="38" t="str">
        <f>IF($B493="","",IF(DATOS!$B$12="Trimestre","",IF(Z493="","",Z493)))</f>
        <v/>
      </c>
      <c r="AF493" s="150" t="str">
        <f ca="1">IF(B493="","",IF(DATOS!$W$14-TODAY()&gt;0,"",IF(AB493="Exo","Exo",IF(ISERROR(ROUND(AVERAGE(AB493:AE493),0)),"",ROUND(AVERAGE(AB493:AE493),0)))))</f>
        <v/>
      </c>
      <c r="AG493" s="31" t="str">
        <f t="shared" ca="1" si="94"/>
        <v/>
      </c>
    </row>
    <row r="494" spans="1:39" x14ac:dyDescent="0.25">
      <c r="A494" s="34">
        <v>19</v>
      </c>
      <c r="B494" s="60" t="str">
        <f>IF(DATOS!$B$35="","",DATOS!$B$35)</f>
        <v>LLOCCLLA QUISPE, Jimena Margoth</v>
      </c>
      <c r="D494" s="35"/>
      <c r="E494" s="36"/>
      <c r="F494" s="36"/>
      <c r="G494" s="36"/>
      <c r="H494" s="150" t="str">
        <f>IF($B494="","",IF(VLOOKUP($B494,DATOS!$B$17:$G$61,6)="Exo","Exo",IF(COUNTBLANK(D494:G494)=4,"",IF(MAX(D494:G494)&gt;20,"E",ROUND(AVERAGE(D494:G494),0)))))</f>
        <v/>
      </c>
      <c r="I494" s="28" t="str">
        <f t="shared" si="84"/>
        <v/>
      </c>
      <c r="J494" s="35"/>
      <c r="K494" s="36"/>
      <c r="L494" s="36"/>
      <c r="M494" s="36"/>
      <c r="N494" s="147" t="str">
        <f t="shared" si="85"/>
        <v/>
      </c>
      <c r="O494" s="28" t="str">
        <f t="shared" si="86"/>
        <v/>
      </c>
      <c r="P494" s="35"/>
      <c r="Q494" s="36"/>
      <c r="R494" s="36"/>
      <c r="S494" s="36"/>
      <c r="T494" s="150" t="str">
        <f t="shared" si="87"/>
        <v/>
      </c>
      <c r="U494" s="28" t="str">
        <f t="shared" si="88"/>
        <v/>
      </c>
      <c r="V494" s="35"/>
      <c r="W494" s="36"/>
      <c r="X494" s="36"/>
      <c r="Y494" s="36"/>
      <c r="Z494" s="150" t="str">
        <f t="shared" si="89"/>
        <v/>
      </c>
      <c r="AA494" s="28" t="str">
        <f t="shared" si="90"/>
        <v/>
      </c>
      <c r="AB494" s="37" t="str">
        <f t="shared" si="91"/>
        <v/>
      </c>
      <c r="AC494" s="38" t="str">
        <f t="shared" si="92"/>
        <v/>
      </c>
      <c r="AD494" s="38" t="str">
        <f t="shared" si="93"/>
        <v/>
      </c>
      <c r="AE494" s="38" t="str">
        <f>IF($B494="","",IF(DATOS!$B$12="Trimestre","",IF(Z494="","",Z494)))</f>
        <v/>
      </c>
      <c r="AF494" s="150" t="str">
        <f ca="1">IF(B494="","",IF(DATOS!$W$14-TODAY()&gt;0,"",IF(AB494="Exo","Exo",IF(ISERROR(ROUND(AVERAGE(AB494:AE494),0)),"",ROUND(AVERAGE(AB494:AE494),0)))))</f>
        <v/>
      </c>
      <c r="AG494" s="31" t="str">
        <f t="shared" ca="1" si="94"/>
        <v/>
      </c>
    </row>
    <row r="495" spans="1:39" x14ac:dyDescent="0.25">
      <c r="A495" s="34">
        <v>20</v>
      </c>
      <c r="B495" s="60" t="str">
        <f>IF(DATOS!$B$36="","",DATOS!$B$36)</f>
        <v>MEDINA CAMPOS, Sumaizhi Libertad</v>
      </c>
      <c r="D495" s="35"/>
      <c r="E495" s="36"/>
      <c r="F495" s="36"/>
      <c r="G495" s="36"/>
      <c r="H495" s="150" t="str">
        <f>IF($B495="","",IF(VLOOKUP($B495,DATOS!$B$17:$G$61,6)="Exo","Exo",IF(COUNTBLANK(D495:G495)=4,"",IF(MAX(D495:G495)&gt;20,"E",ROUND(AVERAGE(D495:G495),0)))))</f>
        <v/>
      </c>
      <c r="I495" s="28" t="str">
        <f t="shared" si="84"/>
        <v/>
      </c>
      <c r="J495" s="35"/>
      <c r="K495" s="36"/>
      <c r="L495" s="36"/>
      <c r="M495" s="36"/>
      <c r="N495" s="147" t="str">
        <f t="shared" si="85"/>
        <v/>
      </c>
      <c r="O495" s="28" t="str">
        <f t="shared" si="86"/>
        <v/>
      </c>
      <c r="P495" s="35"/>
      <c r="Q495" s="36"/>
      <c r="R495" s="36"/>
      <c r="S495" s="36"/>
      <c r="T495" s="150" t="str">
        <f t="shared" si="87"/>
        <v/>
      </c>
      <c r="U495" s="28" t="str">
        <f t="shared" si="88"/>
        <v/>
      </c>
      <c r="V495" s="35"/>
      <c r="W495" s="36"/>
      <c r="X495" s="36"/>
      <c r="Y495" s="36"/>
      <c r="Z495" s="150" t="str">
        <f t="shared" si="89"/>
        <v/>
      </c>
      <c r="AA495" s="28" t="str">
        <f t="shared" si="90"/>
        <v/>
      </c>
      <c r="AB495" s="37" t="str">
        <f t="shared" si="91"/>
        <v/>
      </c>
      <c r="AC495" s="38" t="str">
        <f t="shared" si="92"/>
        <v/>
      </c>
      <c r="AD495" s="38" t="str">
        <f t="shared" si="93"/>
        <v/>
      </c>
      <c r="AE495" s="38" t="str">
        <f>IF($B495="","",IF(DATOS!$B$12="Trimestre","",IF(Z495="","",Z495)))</f>
        <v/>
      </c>
      <c r="AF495" s="150" t="str">
        <f ca="1">IF(B495="","",IF(DATOS!$W$14-TODAY()&gt;0,"",IF(AB495="Exo","Exo",IF(ISERROR(ROUND(AVERAGE(AB495:AE495),0)),"",ROUND(AVERAGE(AB495:AE495),0)))))</f>
        <v/>
      </c>
      <c r="AG495" s="31" t="str">
        <f t="shared" ca="1" si="94"/>
        <v/>
      </c>
    </row>
    <row r="496" spans="1:39" x14ac:dyDescent="0.25">
      <c r="A496" s="34">
        <v>21</v>
      </c>
      <c r="B496" s="60" t="str">
        <f>IF(DATOS!$B$37="","",DATOS!$B$37)</f>
        <v>MITMA AREVALO, Mildred Esli</v>
      </c>
      <c r="D496" s="35"/>
      <c r="E496" s="36"/>
      <c r="F496" s="36"/>
      <c r="G496" s="36"/>
      <c r="H496" s="150" t="str">
        <f>IF($B496="","",IF(VLOOKUP($B496,DATOS!$B$17:$G$61,6)="Exo","Exo",IF(COUNTBLANK(D496:G496)=4,"",IF(MAX(D496:G496)&gt;20,"E",ROUND(AVERAGE(D496:G496),0)))))</f>
        <v/>
      </c>
      <c r="I496" s="28" t="str">
        <f t="shared" si="84"/>
        <v/>
      </c>
      <c r="J496" s="35"/>
      <c r="K496" s="36"/>
      <c r="L496" s="36"/>
      <c r="M496" s="36"/>
      <c r="N496" s="147" t="str">
        <f t="shared" si="85"/>
        <v/>
      </c>
      <c r="O496" s="28" t="str">
        <f t="shared" si="86"/>
        <v/>
      </c>
      <c r="P496" s="35"/>
      <c r="Q496" s="36"/>
      <c r="R496" s="36"/>
      <c r="S496" s="36"/>
      <c r="T496" s="150" t="str">
        <f t="shared" si="87"/>
        <v/>
      </c>
      <c r="U496" s="28" t="str">
        <f t="shared" si="88"/>
        <v/>
      </c>
      <c r="V496" s="35"/>
      <c r="W496" s="36"/>
      <c r="X496" s="36"/>
      <c r="Y496" s="36"/>
      <c r="Z496" s="150" t="str">
        <f t="shared" si="89"/>
        <v/>
      </c>
      <c r="AA496" s="28" t="str">
        <f t="shared" si="90"/>
        <v/>
      </c>
      <c r="AB496" s="37" t="str">
        <f t="shared" si="91"/>
        <v/>
      </c>
      <c r="AC496" s="38" t="str">
        <f t="shared" si="92"/>
        <v/>
      </c>
      <c r="AD496" s="38" t="str">
        <f t="shared" si="93"/>
        <v/>
      </c>
      <c r="AE496" s="38" t="str">
        <f>IF($B496="","",IF(DATOS!$B$12="Trimestre","",IF(Z496="","",Z496)))</f>
        <v/>
      </c>
      <c r="AF496" s="150" t="str">
        <f ca="1">IF(B496="","",IF(DATOS!$W$14-TODAY()&gt;0,"",IF(AB496="Exo","Exo",IF(ISERROR(ROUND(AVERAGE(AB496:AE496),0)),"",ROUND(AVERAGE(AB496:AE496),0)))))</f>
        <v/>
      </c>
      <c r="AG496" s="31" t="str">
        <f t="shared" ca="1" si="94"/>
        <v/>
      </c>
    </row>
    <row r="497" spans="1:33" x14ac:dyDescent="0.25">
      <c r="A497" s="34">
        <v>22</v>
      </c>
      <c r="B497" s="60" t="str">
        <f>IF(DATOS!$B$38="","",DATOS!$B$38)</f>
        <v>NOLASCO SANCHEZ, Rogelio</v>
      </c>
      <c r="D497" s="35"/>
      <c r="E497" s="36"/>
      <c r="F497" s="36"/>
      <c r="G497" s="36"/>
      <c r="H497" s="150" t="str">
        <f>IF($B497="","",IF(VLOOKUP($B497,DATOS!$B$17:$G$61,6)="Exo","Exo",IF(COUNTBLANK(D497:G497)=4,"",IF(MAX(D497:G497)&gt;20,"E",ROUND(AVERAGE(D497:G497),0)))))</f>
        <v/>
      </c>
      <c r="I497" s="28" t="str">
        <f t="shared" si="84"/>
        <v/>
      </c>
      <c r="J497" s="35"/>
      <c r="K497" s="36"/>
      <c r="L497" s="36"/>
      <c r="M497" s="36"/>
      <c r="N497" s="147" t="str">
        <f t="shared" si="85"/>
        <v/>
      </c>
      <c r="O497" s="28" t="str">
        <f t="shared" si="86"/>
        <v/>
      </c>
      <c r="P497" s="35"/>
      <c r="Q497" s="36"/>
      <c r="R497" s="36"/>
      <c r="S497" s="36"/>
      <c r="T497" s="150" t="str">
        <f t="shared" si="87"/>
        <v/>
      </c>
      <c r="U497" s="28" t="str">
        <f t="shared" si="88"/>
        <v/>
      </c>
      <c r="V497" s="35"/>
      <c r="W497" s="36"/>
      <c r="X497" s="36"/>
      <c r="Y497" s="36"/>
      <c r="Z497" s="150" t="str">
        <f t="shared" si="89"/>
        <v/>
      </c>
      <c r="AA497" s="28" t="str">
        <f t="shared" si="90"/>
        <v/>
      </c>
      <c r="AB497" s="37" t="str">
        <f t="shared" si="91"/>
        <v/>
      </c>
      <c r="AC497" s="38" t="str">
        <f t="shared" si="92"/>
        <v/>
      </c>
      <c r="AD497" s="38" t="str">
        <f t="shared" si="93"/>
        <v/>
      </c>
      <c r="AE497" s="38" t="str">
        <f>IF($B497="","",IF(DATOS!$B$12="Trimestre","",IF(Z497="","",Z497)))</f>
        <v/>
      </c>
      <c r="AF497" s="150" t="str">
        <f ca="1">IF(B497="","",IF(DATOS!$W$14-TODAY()&gt;0,"",IF(AB497="Exo","Exo",IF(ISERROR(ROUND(AVERAGE(AB497:AE497),0)),"",ROUND(AVERAGE(AB497:AE497),0)))))</f>
        <v/>
      </c>
      <c r="AG497" s="31" t="str">
        <f t="shared" ca="1" si="94"/>
        <v/>
      </c>
    </row>
    <row r="498" spans="1:33" x14ac:dyDescent="0.25">
      <c r="A498" s="34">
        <v>23</v>
      </c>
      <c r="B498" s="60" t="str">
        <f>IF(DATOS!$B$39="","",DATOS!$B$39)</f>
        <v>ORTIZ PEÑALOZA, Anghelina Brigitte</v>
      </c>
      <c r="D498" s="35"/>
      <c r="E498" s="36"/>
      <c r="F498" s="36"/>
      <c r="G498" s="36"/>
      <c r="H498" s="150" t="str">
        <f>IF($B498="","",IF(VLOOKUP($B498,DATOS!$B$17:$G$61,6)="Exo","Exo",IF(COUNTBLANK(D498:G498)=4,"",IF(MAX(D498:G498)&gt;20,"E",ROUND(AVERAGE(D498:G498),0)))))</f>
        <v/>
      </c>
      <c r="I498" s="28" t="str">
        <f t="shared" si="84"/>
        <v/>
      </c>
      <c r="J498" s="35"/>
      <c r="K498" s="36"/>
      <c r="L498" s="36"/>
      <c r="M498" s="36"/>
      <c r="N498" s="147" t="str">
        <f t="shared" si="85"/>
        <v/>
      </c>
      <c r="O498" s="28" t="str">
        <f t="shared" si="86"/>
        <v/>
      </c>
      <c r="P498" s="35"/>
      <c r="Q498" s="36"/>
      <c r="R498" s="36"/>
      <c r="S498" s="36"/>
      <c r="T498" s="150" t="str">
        <f t="shared" si="87"/>
        <v/>
      </c>
      <c r="U498" s="28" t="str">
        <f t="shared" si="88"/>
        <v/>
      </c>
      <c r="V498" s="35"/>
      <c r="W498" s="36"/>
      <c r="X498" s="36"/>
      <c r="Y498" s="36"/>
      <c r="Z498" s="150" t="str">
        <f t="shared" si="89"/>
        <v/>
      </c>
      <c r="AA498" s="28" t="str">
        <f t="shared" si="90"/>
        <v/>
      </c>
      <c r="AB498" s="37" t="str">
        <f t="shared" si="91"/>
        <v/>
      </c>
      <c r="AC498" s="38" t="str">
        <f t="shared" si="92"/>
        <v/>
      </c>
      <c r="AD498" s="38" t="str">
        <f t="shared" si="93"/>
        <v/>
      </c>
      <c r="AE498" s="38" t="str">
        <f>IF($B498="","",IF(DATOS!$B$12="Trimestre","",IF(Z498="","",Z498)))</f>
        <v/>
      </c>
      <c r="AF498" s="150" t="str">
        <f ca="1">IF(B498="","",IF(DATOS!$W$14-TODAY()&gt;0,"",IF(AB498="Exo","Exo",IF(ISERROR(ROUND(AVERAGE(AB498:AE498),0)),"",ROUND(AVERAGE(AB498:AE498),0)))))</f>
        <v/>
      </c>
      <c r="AG498" s="31" t="str">
        <f t="shared" ca="1" si="94"/>
        <v/>
      </c>
    </row>
    <row r="499" spans="1:33" x14ac:dyDescent="0.25">
      <c r="A499" s="34">
        <v>24</v>
      </c>
      <c r="B499" s="60" t="str">
        <f>IF(DATOS!$B$40="","",DATOS!$B$40)</f>
        <v>OSCCO ATAO, Antony</v>
      </c>
      <c r="D499" s="35"/>
      <c r="E499" s="36"/>
      <c r="F499" s="36"/>
      <c r="G499" s="36"/>
      <c r="H499" s="150" t="str">
        <f>IF($B499="","",IF(VLOOKUP($B499,DATOS!$B$17:$G$61,6)="Exo","Exo",IF(COUNTBLANK(D499:G499)=4,"",IF(MAX(D499:G499)&gt;20,"E",ROUND(AVERAGE(D499:G499),0)))))</f>
        <v/>
      </c>
      <c r="I499" s="28" t="str">
        <f t="shared" si="84"/>
        <v/>
      </c>
      <c r="J499" s="35"/>
      <c r="K499" s="36"/>
      <c r="L499" s="36"/>
      <c r="M499" s="36"/>
      <c r="N499" s="147" t="str">
        <f t="shared" si="85"/>
        <v/>
      </c>
      <c r="O499" s="28" t="str">
        <f t="shared" si="86"/>
        <v/>
      </c>
      <c r="P499" s="35"/>
      <c r="Q499" s="36"/>
      <c r="R499" s="36"/>
      <c r="S499" s="36"/>
      <c r="T499" s="150" t="str">
        <f t="shared" si="87"/>
        <v/>
      </c>
      <c r="U499" s="28" t="str">
        <f t="shared" si="88"/>
        <v/>
      </c>
      <c r="V499" s="35"/>
      <c r="W499" s="36"/>
      <c r="X499" s="36"/>
      <c r="Y499" s="36"/>
      <c r="Z499" s="150" t="str">
        <f t="shared" si="89"/>
        <v/>
      </c>
      <c r="AA499" s="28" t="str">
        <f t="shared" si="90"/>
        <v/>
      </c>
      <c r="AB499" s="37" t="str">
        <f t="shared" si="91"/>
        <v/>
      </c>
      <c r="AC499" s="38" t="str">
        <f t="shared" si="92"/>
        <v/>
      </c>
      <c r="AD499" s="38" t="str">
        <f t="shared" si="93"/>
        <v/>
      </c>
      <c r="AE499" s="38" t="str">
        <f>IF($B499="","",IF(DATOS!$B$12="Trimestre","",IF(Z499="","",Z499)))</f>
        <v/>
      </c>
      <c r="AF499" s="150" t="str">
        <f ca="1">IF(B499="","",IF(DATOS!$W$14-TODAY()&gt;0,"",IF(AB499="Exo","Exo",IF(ISERROR(ROUND(AVERAGE(AB499:AE499),0)),"",ROUND(AVERAGE(AB499:AE499),0)))))</f>
        <v/>
      </c>
      <c r="AG499" s="31" t="str">
        <f t="shared" ca="1" si="94"/>
        <v/>
      </c>
    </row>
    <row r="500" spans="1:33" x14ac:dyDescent="0.25">
      <c r="A500" s="34">
        <v>25</v>
      </c>
      <c r="B500" s="60" t="str">
        <f>IF(DATOS!$B$41="","",DATOS!$B$41)</f>
        <v>PAREDES VELASQUE, Angel Andre</v>
      </c>
      <c r="D500" s="35"/>
      <c r="E500" s="36"/>
      <c r="F500" s="36"/>
      <c r="G500" s="36"/>
      <c r="H500" s="150" t="str">
        <f>IF($B500="","",IF(VLOOKUP($B500,DATOS!$B$17:$G$61,6)="Exo","Exo",IF(COUNTBLANK(D500:G500)=4,"",IF(MAX(D500:G500)&gt;20,"E",ROUND(AVERAGE(D500:G500),0)))))</f>
        <v/>
      </c>
      <c r="I500" s="28" t="str">
        <f t="shared" si="84"/>
        <v/>
      </c>
      <c r="J500" s="35"/>
      <c r="K500" s="36"/>
      <c r="L500" s="36"/>
      <c r="M500" s="36"/>
      <c r="N500" s="147" t="str">
        <f t="shared" si="85"/>
        <v/>
      </c>
      <c r="O500" s="28" t="str">
        <f t="shared" si="86"/>
        <v/>
      </c>
      <c r="P500" s="35"/>
      <c r="Q500" s="36"/>
      <c r="R500" s="36"/>
      <c r="S500" s="36"/>
      <c r="T500" s="150" t="str">
        <f t="shared" si="87"/>
        <v/>
      </c>
      <c r="U500" s="28" t="str">
        <f t="shared" si="88"/>
        <v/>
      </c>
      <c r="V500" s="35"/>
      <c r="W500" s="36"/>
      <c r="X500" s="36"/>
      <c r="Y500" s="36"/>
      <c r="Z500" s="150" t="str">
        <f t="shared" si="89"/>
        <v/>
      </c>
      <c r="AA500" s="28" t="str">
        <f t="shared" si="90"/>
        <v/>
      </c>
      <c r="AB500" s="37" t="str">
        <f t="shared" si="91"/>
        <v/>
      </c>
      <c r="AC500" s="38" t="str">
        <f t="shared" si="92"/>
        <v/>
      </c>
      <c r="AD500" s="38" t="str">
        <f t="shared" si="93"/>
        <v/>
      </c>
      <c r="AE500" s="38" t="str">
        <f>IF($B500="","",IF(DATOS!$B$12="Trimestre","",IF(Z500="","",Z500)))</f>
        <v/>
      </c>
      <c r="AF500" s="150" t="str">
        <f ca="1">IF(B500="","",IF(DATOS!$W$14-TODAY()&gt;0,"",IF(AB500="Exo","Exo",IF(ISERROR(ROUND(AVERAGE(AB500:AE500),0)),"",ROUND(AVERAGE(AB500:AE500),0)))))</f>
        <v/>
      </c>
      <c r="AG500" s="31" t="str">
        <f t="shared" ca="1" si="94"/>
        <v/>
      </c>
    </row>
    <row r="501" spans="1:33" x14ac:dyDescent="0.25">
      <c r="A501" s="34">
        <v>26</v>
      </c>
      <c r="B501" s="60" t="str">
        <f>IF(DATOS!$B$42="","",DATOS!$B$42)</f>
        <v>PAREDES YACO, Jhael Alejandro</v>
      </c>
      <c r="D501" s="35"/>
      <c r="E501" s="36"/>
      <c r="F501" s="36"/>
      <c r="G501" s="36"/>
      <c r="H501" s="150" t="str">
        <f>IF($B501="","",IF(VLOOKUP($B501,DATOS!$B$17:$G$61,6)="Exo","Exo",IF(COUNTBLANK(D501:G501)=4,"",IF(MAX(D501:G501)&gt;20,"E",ROUND(AVERAGE(D501:G501),0)))))</f>
        <v/>
      </c>
      <c r="I501" s="28" t="str">
        <f t="shared" si="84"/>
        <v/>
      </c>
      <c r="J501" s="35"/>
      <c r="K501" s="36"/>
      <c r="L501" s="36"/>
      <c r="M501" s="36"/>
      <c r="N501" s="147" t="str">
        <f t="shared" si="85"/>
        <v/>
      </c>
      <c r="O501" s="28" t="str">
        <f t="shared" si="86"/>
        <v/>
      </c>
      <c r="P501" s="35"/>
      <c r="Q501" s="36"/>
      <c r="R501" s="36"/>
      <c r="S501" s="36"/>
      <c r="T501" s="150" t="str">
        <f t="shared" si="87"/>
        <v/>
      </c>
      <c r="U501" s="28" t="str">
        <f t="shared" si="88"/>
        <v/>
      </c>
      <c r="V501" s="35"/>
      <c r="W501" s="36"/>
      <c r="X501" s="36"/>
      <c r="Y501" s="36"/>
      <c r="Z501" s="150" t="str">
        <f t="shared" si="89"/>
        <v/>
      </c>
      <c r="AA501" s="28" t="str">
        <f t="shared" si="90"/>
        <v/>
      </c>
      <c r="AB501" s="37" t="str">
        <f t="shared" si="91"/>
        <v/>
      </c>
      <c r="AC501" s="38" t="str">
        <f t="shared" si="92"/>
        <v/>
      </c>
      <c r="AD501" s="38" t="str">
        <f t="shared" si="93"/>
        <v/>
      </c>
      <c r="AE501" s="38" t="str">
        <f>IF($B501="","",IF(DATOS!$B$12="Trimestre","",IF(Z501="","",Z501)))</f>
        <v/>
      </c>
      <c r="AF501" s="150" t="str">
        <f ca="1">IF(B501="","",IF(DATOS!$W$14-TODAY()&gt;0,"",IF(AB501="Exo","Exo",IF(ISERROR(ROUND(AVERAGE(AB501:AE501),0)),"",ROUND(AVERAGE(AB501:AE501),0)))))</f>
        <v/>
      </c>
      <c r="AG501" s="31" t="str">
        <f t="shared" ca="1" si="94"/>
        <v/>
      </c>
    </row>
    <row r="502" spans="1:33" x14ac:dyDescent="0.25">
      <c r="A502" s="34">
        <v>27</v>
      </c>
      <c r="B502" s="60" t="str">
        <f>IF(DATOS!$B$43="","",DATOS!$B$43)</f>
        <v>PEDRAZA PORRAS, Milagros</v>
      </c>
      <c r="D502" s="35"/>
      <c r="E502" s="36"/>
      <c r="F502" s="36"/>
      <c r="G502" s="36"/>
      <c r="H502" s="150" t="str">
        <f>IF($B502="","",IF(VLOOKUP($B502,DATOS!$B$17:$G$61,6)="Exo","Exo",IF(COUNTBLANK(D502:G502)=4,"",IF(MAX(D502:G502)&gt;20,"E",ROUND(AVERAGE(D502:G502),0)))))</f>
        <v/>
      </c>
      <c r="I502" s="28" t="str">
        <f t="shared" si="84"/>
        <v/>
      </c>
      <c r="J502" s="35"/>
      <c r="K502" s="36"/>
      <c r="L502" s="36"/>
      <c r="M502" s="36"/>
      <c r="N502" s="147" t="str">
        <f t="shared" si="85"/>
        <v/>
      </c>
      <c r="O502" s="28" t="str">
        <f t="shared" si="86"/>
        <v/>
      </c>
      <c r="P502" s="35"/>
      <c r="Q502" s="36"/>
      <c r="R502" s="36"/>
      <c r="S502" s="36"/>
      <c r="T502" s="150" t="str">
        <f t="shared" si="87"/>
        <v/>
      </c>
      <c r="U502" s="28" t="str">
        <f t="shared" si="88"/>
        <v/>
      </c>
      <c r="V502" s="35"/>
      <c r="W502" s="36"/>
      <c r="X502" s="36"/>
      <c r="Y502" s="36"/>
      <c r="Z502" s="150" t="str">
        <f t="shared" si="89"/>
        <v/>
      </c>
      <c r="AA502" s="28" t="str">
        <f t="shared" si="90"/>
        <v/>
      </c>
      <c r="AB502" s="37" t="str">
        <f t="shared" si="91"/>
        <v/>
      </c>
      <c r="AC502" s="38" t="str">
        <f t="shared" si="92"/>
        <v/>
      </c>
      <c r="AD502" s="38" t="str">
        <f t="shared" si="93"/>
        <v/>
      </c>
      <c r="AE502" s="38" t="str">
        <f>IF($B502="","",IF(DATOS!$B$12="Trimestre","",IF(Z502="","",Z502)))</f>
        <v/>
      </c>
      <c r="AF502" s="150" t="str">
        <f ca="1">IF(B502="","",IF(DATOS!$W$14-TODAY()&gt;0,"",IF(AB502="Exo","Exo",IF(ISERROR(ROUND(AVERAGE(AB502:AE502),0)),"",ROUND(AVERAGE(AB502:AE502),0)))))</f>
        <v/>
      </c>
      <c r="AG502" s="31" t="str">
        <f t="shared" ca="1" si="94"/>
        <v/>
      </c>
    </row>
    <row r="503" spans="1:33" x14ac:dyDescent="0.25">
      <c r="A503" s="34">
        <v>28</v>
      </c>
      <c r="B503" s="60" t="str">
        <f>IF(DATOS!$B$44="","",DATOS!$B$44)</f>
        <v>RIVERA PACHECO, Milene Octalis</v>
      </c>
      <c r="D503" s="35"/>
      <c r="E503" s="36"/>
      <c r="F503" s="36"/>
      <c r="G503" s="36"/>
      <c r="H503" s="150" t="str">
        <f>IF($B503="","",IF(VLOOKUP($B503,DATOS!$B$17:$G$61,6)="Exo","Exo",IF(COUNTBLANK(D503:G503)=4,"",IF(MAX(D503:G503)&gt;20,"E",ROUND(AVERAGE(D503:G503),0)))))</f>
        <v/>
      </c>
      <c r="I503" s="28" t="str">
        <f t="shared" si="84"/>
        <v/>
      </c>
      <c r="J503" s="35"/>
      <c r="K503" s="36"/>
      <c r="L503" s="36"/>
      <c r="M503" s="36"/>
      <c r="N503" s="147" t="str">
        <f t="shared" si="85"/>
        <v/>
      </c>
      <c r="O503" s="28" t="str">
        <f t="shared" si="86"/>
        <v/>
      </c>
      <c r="P503" s="35"/>
      <c r="Q503" s="36"/>
      <c r="R503" s="36"/>
      <c r="S503" s="36"/>
      <c r="T503" s="150" t="str">
        <f t="shared" si="87"/>
        <v/>
      </c>
      <c r="U503" s="28" t="str">
        <f t="shared" si="88"/>
        <v/>
      </c>
      <c r="V503" s="35"/>
      <c r="W503" s="36"/>
      <c r="X503" s="36"/>
      <c r="Y503" s="36"/>
      <c r="Z503" s="150" t="str">
        <f t="shared" si="89"/>
        <v/>
      </c>
      <c r="AA503" s="28" t="str">
        <f t="shared" si="90"/>
        <v/>
      </c>
      <c r="AB503" s="37" t="str">
        <f t="shared" si="91"/>
        <v/>
      </c>
      <c r="AC503" s="38" t="str">
        <f t="shared" si="92"/>
        <v/>
      </c>
      <c r="AD503" s="38" t="str">
        <f t="shared" si="93"/>
        <v/>
      </c>
      <c r="AE503" s="38" t="str">
        <f>IF($B503="","",IF(DATOS!$B$12="Trimestre","",IF(Z503="","",Z503)))</f>
        <v/>
      </c>
      <c r="AF503" s="150" t="str">
        <f ca="1">IF(B503="","",IF(DATOS!$W$14-TODAY()&gt;0,"",IF(AB503="Exo","Exo",IF(ISERROR(ROUND(AVERAGE(AB503:AE503),0)),"",ROUND(AVERAGE(AB503:AE503),0)))))</f>
        <v/>
      </c>
      <c r="AG503" s="31" t="str">
        <f t="shared" ca="1" si="94"/>
        <v/>
      </c>
    </row>
    <row r="504" spans="1:33" x14ac:dyDescent="0.25">
      <c r="A504" s="34">
        <v>29</v>
      </c>
      <c r="B504" s="60" t="str">
        <f>IF(DATOS!$B$45="","",DATOS!$B$45)</f>
        <v>ROJAS CARRILLO, Jhon Marcelino</v>
      </c>
      <c r="D504" s="35"/>
      <c r="E504" s="36"/>
      <c r="F504" s="36"/>
      <c r="G504" s="36"/>
      <c r="H504" s="150" t="str">
        <f>IF($B504="","",IF(VLOOKUP($B504,DATOS!$B$17:$G$61,6)="Exo","Exo",IF(COUNTBLANK(D504:G504)=4,"",IF(MAX(D504:G504)&gt;20,"E",ROUND(AVERAGE(D504:G504),0)))))</f>
        <v/>
      </c>
      <c r="I504" s="28" t="str">
        <f t="shared" si="84"/>
        <v/>
      </c>
      <c r="J504" s="35"/>
      <c r="K504" s="36"/>
      <c r="L504" s="36"/>
      <c r="M504" s="36"/>
      <c r="N504" s="147" t="str">
        <f t="shared" si="85"/>
        <v/>
      </c>
      <c r="O504" s="28" t="str">
        <f t="shared" si="86"/>
        <v/>
      </c>
      <c r="P504" s="35"/>
      <c r="Q504" s="36"/>
      <c r="R504" s="36"/>
      <c r="S504" s="36"/>
      <c r="T504" s="150" t="str">
        <f t="shared" si="87"/>
        <v/>
      </c>
      <c r="U504" s="28" t="str">
        <f t="shared" si="88"/>
        <v/>
      </c>
      <c r="V504" s="35"/>
      <c r="W504" s="36"/>
      <c r="X504" s="36"/>
      <c r="Y504" s="36"/>
      <c r="Z504" s="150" t="str">
        <f t="shared" si="89"/>
        <v/>
      </c>
      <c r="AA504" s="28" t="str">
        <f t="shared" si="90"/>
        <v/>
      </c>
      <c r="AB504" s="37" t="str">
        <f t="shared" si="91"/>
        <v/>
      </c>
      <c r="AC504" s="38" t="str">
        <f t="shared" si="92"/>
        <v/>
      </c>
      <c r="AD504" s="38" t="str">
        <f t="shared" si="93"/>
        <v/>
      </c>
      <c r="AE504" s="38" t="str">
        <f>IF($B504="","",IF(DATOS!$B$12="Trimestre","",IF(Z504="","",Z504)))</f>
        <v/>
      </c>
      <c r="AF504" s="150" t="str">
        <f ca="1">IF(B504="","",IF(DATOS!$W$14-TODAY()&gt;0,"",IF(AB504="Exo","Exo",IF(ISERROR(ROUND(AVERAGE(AB504:AE504),0)),"",ROUND(AVERAGE(AB504:AE504),0)))))</f>
        <v/>
      </c>
      <c r="AG504" s="31" t="str">
        <f t="shared" ca="1" si="94"/>
        <v/>
      </c>
    </row>
    <row r="505" spans="1:33" x14ac:dyDescent="0.25">
      <c r="A505" s="34">
        <v>30</v>
      </c>
      <c r="B505" s="60" t="str">
        <f>IF(DATOS!$B$46="","",DATOS!$B$46)</f>
        <v>ROSALES PUMAPILLO, Harasely Milagros</v>
      </c>
      <c r="D505" s="35"/>
      <c r="E505" s="36"/>
      <c r="F505" s="36"/>
      <c r="G505" s="36"/>
      <c r="H505" s="150" t="str">
        <f>IF($B505="","",IF(VLOOKUP($B505,DATOS!$B$17:$G$61,6)="Exo","Exo",IF(COUNTBLANK(D505:G505)=4,"",IF(MAX(D505:G505)&gt;20,"E",ROUND(AVERAGE(D505:G505),0)))))</f>
        <v/>
      </c>
      <c r="I505" s="28" t="str">
        <f t="shared" si="84"/>
        <v/>
      </c>
      <c r="J505" s="35"/>
      <c r="K505" s="36"/>
      <c r="L505" s="36"/>
      <c r="M505" s="36"/>
      <c r="N505" s="147" t="str">
        <f t="shared" si="85"/>
        <v/>
      </c>
      <c r="O505" s="28" t="str">
        <f t="shared" si="86"/>
        <v/>
      </c>
      <c r="P505" s="35"/>
      <c r="Q505" s="36"/>
      <c r="R505" s="36"/>
      <c r="S505" s="36"/>
      <c r="T505" s="150" t="str">
        <f t="shared" si="87"/>
        <v/>
      </c>
      <c r="U505" s="28" t="str">
        <f t="shared" si="88"/>
        <v/>
      </c>
      <c r="V505" s="35"/>
      <c r="W505" s="36"/>
      <c r="X505" s="36"/>
      <c r="Y505" s="36"/>
      <c r="Z505" s="150" t="str">
        <f t="shared" si="89"/>
        <v/>
      </c>
      <c r="AA505" s="28" t="str">
        <f t="shared" si="90"/>
        <v/>
      </c>
      <c r="AB505" s="37" t="str">
        <f t="shared" si="91"/>
        <v/>
      </c>
      <c r="AC505" s="38" t="str">
        <f t="shared" si="92"/>
        <v/>
      </c>
      <c r="AD505" s="38" t="str">
        <f t="shared" si="93"/>
        <v/>
      </c>
      <c r="AE505" s="38" t="str">
        <f>IF($B505="","",IF(DATOS!$B$12="Trimestre","",IF(Z505="","",Z505)))</f>
        <v/>
      </c>
      <c r="AF505" s="150" t="str">
        <f ca="1">IF(B505="","",IF(DATOS!$W$14-TODAY()&gt;0,"",IF(AB505="Exo","Exo",IF(ISERROR(ROUND(AVERAGE(AB505:AE505),0)),"",ROUND(AVERAGE(AB505:AE505),0)))))</f>
        <v/>
      </c>
      <c r="AG505" s="31" t="str">
        <f t="shared" ca="1" si="94"/>
        <v/>
      </c>
    </row>
    <row r="506" spans="1:33" x14ac:dyDescent="0.25">
      <c r="A506" s="34">
        <v>31</v>
      </c>
      <c r="B506" s="60" t="str">
        <f>IF(DATOS!$B$47="","",DATOS!$B$47)</f>
        <v>TAIRO TAPIA, Erwin Amstron</v>
      </c>
      <c r="D506" s="35"/>
      <c r="E506" s="36"/>
      <c r="F506" s="36"/>
      <c r="G506" s="36"/>
      <c r="H506" s="150" t="str">
        <f>IF($B506="","",IF(VLOOKUP($B506,DATOS!$B$17:$G$61,6)="Exo","Exo",IF(COUNTBLANK(D506:G506)=4,"",IF(MAX(D506:G506)&gt;20,"E",ROUND(AVERAGE(D506:G506),0)))))</f>
        <v/>
      </c>
      <c r="I506" s="28" t="str">
        <f t="shared" si="84"/>
        <v/>
      </c>
      <c r="J506" s="35"/>
      <c r="K506" s="36"/>
      <c r="L506" s="36"/>
      <c r="M506" s="36"/>
      <c r="N506" s="147" t="str">
        <f t="shared" si="85"/>
        <v/>
      </c>
      <c r="O506" s="28" t="str">
        <f t="shared" si="86"/>
        <v/>
      </c>
      <c r="P506" s="35"/>
      <c r="Q506" s="36"/>
      <c r="R506" s="36"/>
      <c r="S506" s="36"/>
      <c r="T506" s="150" t="str">
        <f t="shared" si="87"/>
        <v/>
      </c>
      <c r="U506" s="28" t="str">
        <f t="shared" si="88"/>
        <v/>
      </c>
      <c r="V506" s="35"/>
      <c r="W506" s="36"/>
      <c r="X506" s="36"/>
      <c r="Y506" s="36"/>
      <c r="Z506" s="150" t="str">
        <f t="shared" si="89"/>
        <v/>
      </c>
      <c r="AA506" s="28" t="str">
        <f t="shared" si="90"/>
        <v/>
      </c>
      <c r="AB506" s="37" t="str">
        <f t="shared" si="91"/>
        <v/>
      </c>
      <c r="AC506" s="38" t="str">
        <f t="shared" si="92"/>
        <v/>
      </c>
      <c r="AD506" s="38" t="str">
        <f t="shared" si="93"/>
        <v/>
      </c>
      <c r="AE506" s="38" t="str">
        <f>IF($B506="","",IF(DATOS!$B$12="Trimestre","",IF(Z506="","",Z506)))</f>
        <v/>
      </c>
      <c r="AF506" s="150" t="str">
        <f ca="1">IF(B506="","",IF(DATOS!$W$14-TODAY()&gt;0,"",IF(AB506="Exo","Exo",IF(ISERROR(ROUND(AVERAGE(AB506:AE506),0)),"",ROUND(AVERAGE(AB506:AE506),0)))))</f>
        <v/>
      </c>
      <c r="AG506" s="31" t="str">
        <f t="shared" ca="1" si="94"/>
        <v/>
      </c>
    </row>
    <row r="507" spans="1:33" x14ac:dyDescent="0.25">
      <c r="A507" s="34">
        <v>32</v>
      </c>
      <c r="B507" s="60" t="str">
        <f>IF(DATOS!$B$48="","",DATOS!$B$48)</f>
        <v>VERA VIGURIA, Sebastian Adriano</v>
      </c>
      <c r="D507" s="35"/>
      <c r="E507" s="36"/>
      <c r="F507" s="36"/>
      <c r="G507" s="36"/>
      <c r="H507" s="150" t="str">
        <f>IF($B507="","",IF(VLOOKUP($B507,DATOS!$B$17:$G$61,6)="Exo","Exo",IF(COUNTBLANK(D507:G507)=4,"",IF(MAX(D507:G507)&gt;20,"E",ROUND(AVERAGE(D507:G507),0)))))</f>
        <v/>
      </c>
      <c r="I507" s="28" t="str">
        <f t="shared" si="84"/>
        <v/>
      </c>
      <c r="J507" s="35"/>
      <c r="K507" s="36"/>
      <c r="L507" s="36"/>
      <c r="M507" s="36"/>
      <c r="N507" s="147" t="str">
        <f t="shared" si="85"/>
        <v/>
      </c>
      <c r="O507" s="28" t="str">
        <f t="shared" si="86"/>
        <v/>
      </c>
      <c r="P507" s="35"/>
      <c r="Q507" s="36"/>
      <c r="R507" s="36"/>
      <c r="S507" s="36"/>
      <c r="T507" s="150" t="str">
        <f t="shared" si="87"/>
        <v/>
      </c>
      <c r="U507" s="28" t="str">
        <f t="shared" si="88"/>
        <v/>
      </c>
      <c r="V507" s="35"/>
      <c r="W507" s="36"/>
      <c r="X507" s="36"/>
      <c r="Y507" s="36"/>
      <c r="Z507" s="150" t="str">
        <f t="shared" si="89"/>
        <v/>
      </c>
      <c r="AA507" s="28" t="str">
        <f t="shared" si="90"/>
        <v/>
      </c>
      <c r="AB507" s="37" t="str">
        <f t="shared" si="91"/>
        <v/>
      </c>
      <c r="AC507" s="38" t="str">
        <f t="shared" si="92"/>
        <v/>
      </c>
      <c r="AD507" s="38" t="str">
        <f t="shared" si="93"/>
        <v/>
      </c>
      <c r="AE507" s="38" t="str">
        <f>IF($B507="","",IF(DATOS!$B$12="Trimestre","",IF(Z507="","",Z507)))</f>
        <v/>
      </c>
      <c r="AF507" s="150" t="str">
        <f ca="1">IF(B507="","",IF(DATOS!$W$14-TODAY()&gt;0,"",IF(AB507="Exo","Exo",IF(ISERROR(ROUND(AVERAGE(AB507:AE507),0)),"",ROUND(AVERAGE(AB507:AE507),0)))))</f>
        <v/>
      </c>
      <c r="AG507" s="31" t="str">
        <f t="shared" ca="1" si="94"/>
        <v/>
      </c>
    </row>
    <row r="508" spans="1:33" x14ac:dyDescent="0.25">
      <c r="A508" s="34">
        <v>33</v>
      </c>
      <c r="B508" s="60" t="str">
        <f>IF(DATOS!$B$49="","",DATOS!$B$49)</f>
        <v>ZUÑIGA CCORISAPRA, Milagros</v>
      </c>
      <c r="D508" s="35"/>
      <c r="E508" s="36"/>
      <c r="F508" s="36"/>
      <c r="G508" s="36"/>
      <c r="H508" s="150" t="str">
        <f>IF($B508="","",IF(VLOOKUP($B508,DATOS!$B$17:$G$61,6)="Exo","Exo",IF(COUNTBLANK(D508:G508)=4,"",IF(MAX(D508:G508)&gt;20,"E",ROUND(AVERAGE(D508:G508),0)))))</f>
        <v/>
      </c>
      <c r="I508" s="28" t="str">
        <f t="shared" si="84"/>
        <v/>
      </c>
      <c r="J508" s="35"/>
      <c r="K508" s="36"/>
      <c r="L508" s="36"/>
      <c r="M508" s="36"/>
      <c r="N508" s="147" t="str">
        <f t="shared" si="85"/>
        <v/>
      </c>
      <c r="O508" s="28" t="str">
        <f t="shared" si="86"/>
        <v/>
      </c>
      <c r="P508" s="35"/>
      <c r="Q508" s="36"/>
      <c r="R508" s="36"/>
      <c r="S508" s="36"/>
      <c r="T508" s="150" t="str">
        <f t="shared" si="87"/>
        <v/>
      </c>
      <c r="U508" s="28" t="str">
        <f t="shared" si="88"/>
        <v/>
      </c>
      <c r="V508" s="35"/>
      <c r="W508" s="36"/>
      <c r="X508" s="36"/>
      <c r="Y508" s="36"/>
      <c r="Z508" s="150" t="str">
        <f t="shared" si="89"/>
        <v/>
      </c>
      <c r="AA508" s="28" t="str">
        <f t="shared" si="90"/>
        <v/>
      </c>
      <c r="AB508" s="37" t="str">
        <f t="shared" si="91"/>
        <v/>
      </c>
      <c r="AC508" s="38" t="str">
        <f t="shared" si="92"/>
        <v/>
      </c>
      <c r="AD508" s="38" t="str">
        <f t="shared" si="93"/>
        <v/>
      </c>
      <c r="AE508" s="38" t="str">
        <f>IF($B508="","",IF(DATOS!$B$12="Trimestre","",IF(Z508="","",Z508)))</f>
        <v/>
      </c>
      <c r="AF508" s="150" t="str">
        <f ca="1">IF(B508="","",IF(DATOS!$W$14-TODAY()&gt;0,"",IF(AB508="Exo","Exo",IF(ISERROR(ROUND(AVERAGE(AB508:AE508),0)),"",ROUND(AVERAGE(AB508:AE508),0)))))</f>
        <v/>
      </c>
      <c r="AG508" s="31" t="str">
        <f t="shared" ca="1" si="94"/>
        <v/>
      </c>
    </row>
    <row r="509" spans="1:33" x14ac:dyDescent="0.25">
      <c r="A509" s="34">
        <v>34</v>
      </c>
      <c r="B509" s="60" t="str">
        <f>IF(DATOS!$B$50="","",DATOS!$B$50)</f>
        <v/>
      </c>
      <c r="D509" s="35"/>
      <c r="E509" s="36"/>
      <c r="F509" s="36"/>
      <c r="G509" s="36"/>
      <c r="H509" s="150" t="str">
        <f>IF($B509="","",IF(VLOOKUP($B509,DATOS!$B$17:$G$61,6)="Exo","Exo",IF(COUNTBLANK(D509:G509)=4,"",IF(MAX(D509:G509)&gt;20,"E",ROUND(AVERAGE(D509:G509),0)))))</f>
        <v/>
      </c>
      <c r="I509" s="28" t="str">
        <f t="shared" si="84"/>
        <v/>
      </c>
      <c r="J509" s="35"/>
      <c r="K509" s="36"/>
      <c r="L509" s="36"/>
      <c r="M509" s="36"/>
      <c r="N509" s="147" t="str">
        <f t="shared" si="85"/>
        <v/>
      </c>
      <c r="O509" s="28" t="str">
        <f t="shared" si="86"/>
        <v/>
      </c>
      <c r="P509" s="35"/>
      <c r="Q509" s="36"/>
      <c r="R509" s="36"/>
      <c r="S509" s="36"/>
      <c r="T509" s="150" t="str">
        <f t="shared" si="87"/>
        <v/>
      </c>
      <c r="U509" s="28" t="str">
        <f t="shared" si="88"/>
        <v/>
      </c>
      <c r="V509" s="35"/>
      <c r="W509" s="36"/>
      <c r="X509" s="36"/>
      <c r="Y509" s="36"/>
      <c r="Z509" s="150" t="str">
        <f t="shared" si="89"/>
        <v/>
      </c>
      <c r="AA509" s="28" t="str">
        <f t="shared" si="90"/>
        <v/>
      </c>
      <c r="AB509" s="37" t="str">
        <f t="shared" si="91"/>
        <v/>
      </c>
      <c r="AC509" s="38" t="str">
        <f t="shared" si="92"/>
        <v/>
      </c>
      <c r="AD509" s="38" t="str">
        <f t="shared" si="93"/>
        <v/>
      </c>
      <c r="AE509" s="38" t="str">
        <f>IF($B509="","",IF(DATOS!$B$12="Trimestre","",IF(Z509="","",Z509)))</f>
        <v/>
      </c>
      <c r="AF509" s="150" t="str">
        <f ca="1">IF(B509="","",IF(DATOS!$W$14-TODAY()&gt;0,"",IF(AB509="Exo","Exo",IF(ISERROR(ROUND(AVERAGE(AB509:AE509),0)),"",ROUND(AVERAGE(AB509:AE509),0)))))</f>
        <v/>
      </c>
      <c r="AG509" s="31" t="str">
        <f t="shared" ca="1" si="94"/>
        <v/>
      </c>
    </row>
    <row r="510" spans="1:33" x14ac:dyDescent="0.25">
      <c r="A510" s="34">
        <v>35</v>
      </c>
      <c r="B510" s="60" t="str">
        <f>IF(DATOS!$B$51="","",DATOS!$B$51)</f>
        <v/>
      </c>
      <c r="D510" s="35"/>
      <c r="E510" s="36"/>
      <c r="F510" s="36"/>
      <c r="G510" s="36"/>
      <c r="H510" s="150" t="str">
        <f>IF($B510="","",IF(VLOOKUP($B510,DATOS!$B$17:$G$61,6)="Exo","Exo",IF(COUNTBLANK(D510:G510)=4,"",IF(MAX(D510:G510)&gt;20,"E",ROUND(AVERAGE(D510:G510),0)))))</f>
        <v/>
      </c>
      <c r="I510" s="28" t="str">
        <f t="shared" si="84"/>
        <v/>
      </c>
      <c r="J510" s="35"/>
      <c r="K510" s="36"/>
      <c r="L510" s="36"/>
      <c r="M510" s="36"/>
      <c r="N510" s="147" t="str">
        <f t="shared" si="85"/>
        <v/>
      </c>
      <c r="O510" s="28" t="str">
        <f t="shared" si="86"/>
        <v/>
      </c>
      <c r="P510" s="35"/>
      <c r="Q510" s="36"/>
      <c r="R510" s="36"/>
      <c r="S510" s="36"/>
      <c r="T510" s="150" t="str">
        <f t="shared" si="87"/>
        <v/>
      </c>
      <c r="U510" s="28" t="str">
        <f t="shared" si="88"/>
        <v/>
      </c>
      <c r="V510" s="35"/>
      <c r="W510" s="36"/>
      <c r="X510" s="36"/>
      <c r="Y510" s="36"/>
      <c r="Z510" s="150" t="str">
        <f t="shared" si="89"/>
        <v/>
      </c>
      <c r="AA510" s="28" t="str">
        <f t="shared" si="90"/>
        <v/>
      </c>
      <c r="AB510" s="37" t="str">
        <f t="shared" si="91"/>
        <v/>
      </c>
      <c r="AC510" s="38" t="str">
        <f t="shared" si="92"/>
        <v/>
      </c>
      <c r="AD510" s="38" t="str">
        <f t="shared" si="93"/>
        <v/>
      </c>
      <c r="AE510" s="38" t="str">
        <f>IF($B510="","",IF(DATOS!$B$12="Trimestre","",IF(Z510="","",Z510)))</f>
        <v/>
      </c>
      <c r="AF510" s="150" t="str">
        <f ca="1">IF(B510="","",IF(DATOS!$W$14-TODAY()&gt;0,"",IF(AB510="Exo","Exo",IF(ISERROR(ROUND(AVERAGE(AB510:AE510),0)),"",ROUND(AVERAGE(AB510:AE510),0)))))</f>
        <v/>
      </c>
      <c r="AG510" s="31" t="str">
        <f t="shared" ca="1" si="94"/>
        <v/>
      </c>
    </row>
    <row r="511" spans="1:33" x14ac:dyDescent="0.25">
      <c r="A511" s="34">
        <v>36</v>
      </c>
      <c r="B511" s="60" t="str">
        <f>IF(DATOS!$B$52="","",DATOS!$B$52)</f>
        <v/>
      </c>
      <c r="D511" s="35"/>
      <c r="E511" s="36"/>
      <c r="F511" s="36"/>
      <c r="G511" s="36"/>
      <c r="H511" s="150" t="str">
        <f>IF($B511="","",IF(VLOOKUP($B511,DATOS!$B$17:$G$61,6)="Exo","Exo",IF(COUNTBLANK(D511:G511)=4,"",IF(MAX(D511:G511)&gt;20,"E",ROUND(AVERAGE(D511:G511),0)))))</f>
        <v/>
      </c>
      <c r="I511" s="28" t="str">
        <f t="shared" si="84"/>
        <v/>
      </c>
      <c r="J511" s="35"/>
      <c r="K511" s="36"/>
      <c r="L511" s="36"/>
      <c r="M511" s="36"/>
      <c r="N511" s="147" t="str">
        <f t="shared" si="85"/>
        <v/>
      </c>
      <c r="O511" s="28" t="str">
        <f t="shared" si="86"/>
        <v/>
      </c>
      <c r="P511" s="35"/>
      <c r="Q511" s="36"/>
      <c r="R511" s="36"/>
      <c r="S511" s="36"/>
      <c r="T511" s="150" t="str">
        <f t="shared" si="87"/>
        <v/>
      </c>
      <c r="U511" s="28" t="str">
        <f t="shared" si="88"/>
        <v/>
      </c>
      <c r="V511" s="35"/>
      <c r="W511" s="36"/>
      <c r="X511" s="36"/>
      <c r="Y511" s="36"/>
      <c r="Z511" s="150" t="str">
        <f t="shared" si="89"/>
        <v/>
      </c>
      <c r="AA511" s="28" t="str">
        <f t="shared" si="90"/>
        <v/>
      </c>
      <c r="AB511" s="37" t="str">
        <f t="shared" si="91"/>
        <v/>
      </c>
      <c r="AC511" s="38" t="str">
        <f t="shared" si="92"/>
        <v/>
      </c>
      <c r="AD511" s="38" t="str">
        <f t="shared" si="93"/>
        <v/>
      </c>
      <c r="AE511" s="38" t="str">
        <f>IF($B511="","",IF(DATOS!$B$12="Trimestre","",IF(Z511="","",Z511)))</f>
        <v/>
      </c>
      <c r="AF511" s="150" t="str">
        <f ca="1">IF(B511="","",IF(DATOS!$W$14-TODAY()&gt;0,"",IF(AB511="Exo","Exo",IF(ISERROR(ROUND(AVERAGE(AB511:AE511),0)),"",ROUND(AVERAGE(AB511:AE511),0)))))</f>
        <v/>
      </c>
      <c r="AG511" s="31" t="str">
        <f t="shared" ca="1" si="94"/>
        <v/>
      </c>
    </row>
    <row r="512" spans="1:33" x14ac:dyDescent="0.25">
      <c r="A512" s="34">
        <v>37</v>
      </c>
      <c r="B512" s="60" t="str">
        <f>IF(DATOS!$B$53="","",DATOS!$B$53)</f>
        <v/>
      </c>
      <c r="D512" s="35"/>
      <c r="E512" s="36"/>
      <c r="F512" s="36"/>
      <c r="G512" s="36"/>
      <c r="H512" s="150" t="str">
        <f>IF($B512="","",IF(VLOOKUP($B512,DATOS!$B$17:$G$61,6)="Exo","Exo",IF(COUNTBLANK(D512:G512)=4,"",IF(MAX(D512:G512)&gt;20,"E",ROUND(AVERAGE(D512:G512),0)))))</f>
        <v/>
      </c>
      <c r="I512" s="28" t="str">
        <f t="shared" si="84"/>
        <v/>
      </c>
      <c r="J512" s="35"/>
      <c r="K512" s="36"/>
      <c r="L512" s="36"/>
      <c r="M512" s="36"/>
      <c r="N512" s="147" t="str">
        <f t="shared" si="85"/>
        <v/>
      </c>
      <c r="O512" s="28" t="str">
        <f t="shared" si="86"/>
        <v/>
      </c>
      <c r="P512" s="35"/>
      <c r="Q512" s="36"/>
      <c r="R512" s="36"/>
      <c r="S512" s="36"/>
      <c r="T512" s="150" t="str">
        <f t="shared" si="87"/>
        <v/>
      </c>
      <c r="U512" s="28" t="str">
        <f t="shared" si="88"/>
        <v/>
      </c>
      <c r="V512" s="35"/>
      <c r="W512" s="36"/>
      <c r="X512" s="36"/>
      <c r="Y512" s="36"/>
      <c r="Z512" s="150" t="str">
        <f t="shared" si="89"/>
        <v/>
      </c>
      <c r="AA512" s="28" t="str">
        <f t="shared" si="90"/>
        <v/>
      </c>
      <c r="AB512" s="37" t="str">
        <f t="shared" si="91"/>
        <v/>
      </c>
      <c r="AC512" s="38" t="str">
        <f t="shared" si="92"/>
        <v/>
      </c>
      <c r="AD512" s="38" t="str">
        <f t="shared" si="93"/>
        <v/>
      </c>
      <c r="AE512" s="38" t="str">
        <f>IF($B512="","",IF(DATOS!$B$12="Trimestre","",IF(Z512="","",Z512)))</f>
        <v/>
      </c>
      <c r="AF512" s="150" t="str">
        <f ca="1">IF(B512="","",IF(DATOS!$W$14-TODAY()&gt;0,"",IF(AB512="Exo","Exo",IF(ISERROR(ROUND(AVERAGE(AB512:AE512),0)),"",ROUND(AVERAGE(AB512:AE512),0)))))</f>
        <v/>
      </c>
      <c r="AG512" s="31" t="str">
        <f t="shared" ca="1" si="94"/>
        <v/>
      </c>
    </row>
    <row r="513" spans="1:33" x14ac:dyDescent="0.25">
      <c r="A513" s="34">
        <v>38</v>
      </c>
      <c r="B513" s="60" t="str">
        <f>IF(DATOS!$B$54="","",DATOS!$B$54)</f>
        <v/>
      </c>
      <c r="D513" s="35"/>
      <c r="E513" s="36"/>
      <c r="F513" s="36"/>
      <c r="G513" s="36"/>
      <c r="H513" s="150" t="str">
        <f>IF($B513="","",IF(VLOOKUP($B513,DATOS!$B$17:$G$61,6)="Exo","Exo",IF(COUNTBLANK(D513:G513)=4,"",IF(MAX(D513:G513)&gt;20,"E",ROUND(AVERAGE(D513:G513),0)))))</f>
        <v/>
      </c>
      <c r="I513" s="28" t="str">
        <f t="shared" si="84"/>
        <v/>
      </c>
      <c r="J513" s="35"/>
      <c r="K513" s="36"/>
      <c r="L513" s="36"/>
      <c r="M513" s="36"/>
      <c r="N513" s="147" t="str">
        <f t="shared" si="85"/>
        <v/>
      </c>
      <c r="O513" s="28" t="str">
        <f t="shared" si="86"/>
        <v/>
      </c>
      <c r="P513" s="35"/>
      <c r="Q513" s="36"/>
      <c r="R513" s="36"/>
      <c r="S513" s="36"/>
      <c r="T513" s="150" t="str">
        <f t="shared" si="87"/>
        <v/>
      </c>
      <c r="U513" s="28" t="str">
        <f t="shared" si="88"/>
        <v/>
      </c>
      <c r="V513" s="35"/>
      <c r="W513" s="36"/>
      <c r="X513" s="36"/>
      <c r="Y513" s="36"/>
      <c r="Z513" s="150" t="str">
        <f t="shared" si="89"/>
        <v/>
      </c>
      <c r="AA513" s="28" t="str">
        <f t="shared" si="90"/>
        <v/>
      </c>
      <c r="AB513" s="37" t="str">
        <f t="shared" si="91"/>
        <v/>
      </c>
      <c r="AC513" s="38" t="str">
        <f t="shared" si="92"/>
        <v/>
      </c>
      <c r="AD513" s="38" t="str">
        <f t="shared" si="93"/>
        <v/>
      </c>
      <c r="AE513" s="38" t="str">
        <f>IF($B513="","",IF(DATOS!$B$12="Trimestre","",IF(Z513="","",Z513)))</f>
        <v/>
      </c>
      <c r="AF513" s="150" t="str">
        <f ca="1">IF(B513="","",IF(DATOS!$W$14-TODAY()&gt;0,"",IF(AB513="Exo","Exo",IF(ISERROR(ROUND(AVERAGE(AB513:AE513),0)),"",ROUND(AVERAGE(AB513:AE513),0)))))</f>
        <v/>
      </c>
      <c r="AG513" s="31" t="str">
        <f t="shared" ca="1" si="94"/>
        <v/>
      </c>
    </row>
    <row r="514" spans="1:33" x14ac:dyDescent="0.25">
      <c r="A514" s="34">
        <v>39</v>
      </c>
      <c r="B514" s="60" t="str">
        <f>IF(DATOS!$B$55="","",DATOS!$B$55)</f>
        <v/>
      </c>
      <c r="D514" s="35"/>
      <c r="E514" s="36"/>
      <c r="F514" s="36"/>
      <c r="G514" s="36"/>
      <c r="H514" s="150" t="str">
        <f>IF($B514="","",IF(VLOOKUP($B514,DATOS!$B$17:$G$61,6)="Exo","Exo",IF(COUNTBLANK(D514:G514)=4,"",IF(MAX(D514:G514)&gt;20,"E",ROUND(AVERAGE(D514:G514),0)))))</f>
        <v/>
      </c>
      <c r="I514" s="28" t="str">
        <f t="shared" si="84"/>
        <v/>
      </c>
      <c r="J514" s="35"/>
      <c r="K514" s="36"/>
      <c r="L514" s="36"/>
      <c r="M514" s="36"/>
      <c r="N514" s="147" t="str">
        <f t="shared" si="85"/>
        <v/>
      </c>
      <c r="O514" s="28" t="str">
        <f t="shared" si="86"/>
        <v/>
      </c>
      <c r="P514" s="35"/>
      <c r="Q514" s="36"/>
      <c r="R514" s="36"/>
      <c r="S514" s="36"/>
      <c r="T514" s="150" t="str">
        <f t="shared" si="87"/>
        <v/>
      </c>
      <c r="U514" s="28" t="str">
        <f t="shared" si="88"/>
        <v/>
      </c>
      <c r="V514" s="35"/>
      <c r="W514" s="36"/>
      <c r="X514" s="36"/>
      <c r="Y514" s="36"/>
      <c r="Z514" s="150" t="str">
        <f t="shared" si="89"/>
        <v/>
      </c>
      <c r="AA514" s="28" t="str">
        <f t="shared" si="90"/>
        <v/>
      </c>
      <c r="AB514" s="37" t="str">
        <f t="shared" si="91"/>
        <v/>
      </c>
      <c r="AC514" s="38" t="str">
        <f t="shared" si="92"/>
        <v/>
      </c>
      <c r="AD514" s="38" t="str">
        <f t="shared" si="93"/>
        <v/>
      </c>
      <c r="AE514" s="38" t="str">
        <f>IF($B514="","",IF(DATOS!$B$12="Trimestre","",IF(Z514="","",Z514)))</f>
        <v/>
      </c>
      <c r="AF514" s="150" t="str">
        <f ca="1">IF(B514="","",IF(DATOS!$W$14-TODAY()&gt;0,"",IF(AB514="Exo","Exo",IF(ISERROR(ROUND(AVERAGE(AB514:AE514),0)),"",ROUND(AVERAGE(AB514:AE514),0)))))</f>
        <v/>
      </c>
      <c r="AG514" s="31" t="str">
        <f t="shared" ca="1" si="94"/>
        <v/>
      </c>
    </row>
    <row r="515" spans="1:33" x14ac:dyDescent="0.25">
      <c r="A515" s="34">
        <v>40</v>
      </c>
      <c r="B515" s="60" t="str">
        <f>IF(DATOS!$B$56="","",DATOS!$B$56)</f>
        <v/>
      </c>
      <c r="D515" s="35"/>
      <c r="E515" s="36"/>
      <c r="F515" s="36"/>
      <c r="G515" s="36"/>
      <c r="H515" s="150" t="str">
        <f>IF($B515="","",IF(VLOOKUP($B515,DATOS!$B$17:$G$61,6)="Exo","Exo",IF(COUNTBLANK(D515:G515)=4,"",IF(MAX(D515:G515)&gt;20,"E",ROUND(AVERAGE(D515:G515),0)))))</f>
        <v/>
      </c>
      <c r="I515" s="28" t="str">
        <f t="shared" si="84"/>
        <v/>
      </c>
      <c r="J515" s="35"/>
      <c r="K515" s="36"/>
      <c r="L515" s="36"/>
      <c r="M515" s="36"/>
      <c r="N515" s="147" t="str">
        <f t="shared" si="85"/>
        <v/>
      </c>
      <c r="O515" s="28" t="str">
        <f t="shared" si="86"/>
        <v/>
      </c>
      <c r="P515" s="35"/>
      <c r="Q515" s="36"/>
      <c r="R515" s="36"/>
      <c r="S515" s="36"/>
      <c r="T515" s="150" t="str">
        <f t="shared" si="87"/>
        <v/>
      </c>
      <c r="U515" s="28" t="str">
        <f t="shared" si="88"/>
        <v/>
      </c>
      <c r="V515" s="35"/>
      <c r="W515" s="36"/>
      <c r="X515" s="36"/>
      <c r="Y515" s="36"/>
      <c r="Z515" s="150" t="str">
        <f t="shared" si="89"/>
        <v/>
      </c>
      <c r="AA515" s="28" t="str">
        <f t="shared" si="90"/>
        <v/>
      </c>
      <c r="AB515" s="37" t="str">
        <f t="shared" si="91"/>
        <v/>
      </c>
      <c r="AC515" s="38" t="str">
        <f t="shared" si="92"/>
        <v/>
      </c>
      <c r="AD515" s="38" t="str">
        <f t="shared" si="93"/>
        <v/>
      </c>
      <c r="AE515" s="38" t="str">
        <f>IF($B515="","",IF(DATOS!$B$12="Trimestre","",IF(Z515="","",Z515)))</f>
        <v/>
      </c>
      <c r="AF515" s="150" t="str">
        <f ca="1">IF(B515="","",IF(DATOS!$W$14-TODAY()&gt;0,"",IF(AB515="Exo","Exo",IF(ISERROR(ROUND(AVERAGE(AB515:AE515),0)),"",ROUND(AVERAGE(AB515:AE515),0)))))</f>
        <v/>
      </c>
      <c r="AG515" s="31" t="str">
        <f t="shared" ca="1" si="94"/>
        <v/>
      </c>
    </row>
    <row r="516" spans="1:33" x14ac:dyDescent="0.25">
      <c r="A516" s="34">
        <v>41</v>
      </c>
      <c r="B516" s="60" t="str">
        <f>IF(DATOS!$B$57="","",DATOS!$B$57)</f>
        <v/>
      </c>
      <c r="D516" s="35"/>
      <c r="E516" s="36"/>
      <c r="F516" s="36"/>
      <c r="G516" s="36"/>
      <c r="H516" s="150" t="str">
        <f>IF($B516="","",IF(VLOOKUP($B516,DATOS!$B$17:$G$61,6)="Exo","Exo",IF(COUNTBLANK(D516:G516)=4,"",IF(MAX(D516:G516)&gt;20,"E",ROUND(AVERAGE(D516:G516),0)))))</f>
        <v/>
      </c>
      <c r="I516" s="28" t="str">
        <f t="shared" si="84"/>
        <v/>
      </c>
      <c r="J516" s="35"/>
      <c r="K516" s="36"/>
      <c r="L516" s="36"/>
      <c r="M516" s="36"/>
      <c r="N516" s="147" t="str">
        <f t="shared" si="85"/>
        <v/>
      </c>
      <c r="O516" s="28" t="str">
        <f t="shared" si="86"/>
        <v/>
      </c>
      <c r="P516" s="35"/>
      <c r="Q516" s="36"/>
      <c r="R516" s="36"/>
      <c r="S516" s="36"/>
      <c r="T516" s="150" t="str">
        <f t="shared" si="87"/>
        <v/>
      </c>
      <c r="U516" s="28" t="str">
        <f t="shared" si="88"/>
        <v/>
      </c>
      <c r="V516" s="35"/>
      <c r="W516" s="36"/>
      <c r="X516" s="36"/>
      <c r="Y516" s="36"/>
      <c r="Z516" s="150" t="str">
        <f t="shared" si="89"/>
        <v/>
      </c>
      <c r="AA516" s="28" t="str">
        <f t="shared" si="90"/>
        <v/>
      </c>
      <c r="AB516" s="37" t="str">
        <f t="shared" si="91"/>
        <v/>
      </c>
      <c r="AC516" s="38" t="str">
        <f t="shared" si="92"/>
        <v/>
      </c>
      <c r="AD516" s="38" t="str">
        <f t="shared" si="93"/>
        <v/>
      </c>
      <c r="AE516" s="38" t="str">
        <f>IF($B516="","",IF(DATOS!$B$12="Trimestre","",IF(Z516="","",Z516)))</f>
        <v/>
      </c>
      <c r="AF516" s="150" t="str">
        <f ca="1">IF(B516="","",IF(DATOS!$W$14-TODAY()&gt;0,"",IF(AB516="Exo","Exo",IF(ISERROR(ROUND(AVERAGE(AB516:AE516),0)),"",ROUND(AVERAGE(AB516:AE516),0)))))</f>
        <v/>
      </c>
      <c r="AG516" s="31" t="str">
        <f t="shared" ca="1" si="94"/>
        <v/>
      </c>
    </row>
    <row r="517" spans="1:33" x14ac:dyDescent="0.25">
      <c r="A517" s="34">
        <v>42</v>
      </c>
      <c r="B517" s="60" t="str">
        <f>IF(DATOS!$B$58="","",DATOS!$B$58)</f>
        <v/>
      </c>
      <c r="D517" s="35"/>
      <c r="E517" s="36"/>
      <c r="F517" s="36"/>
      <c r="G517" s="36"/>
      <c r="H517" s="150" t="str">
        <f>IF($B517="","",IF(VLOOKUP($B517,DATOS!$B$17:$G$61,6)="Exo","Exo",IF(COUNTBLANK(D517:G517)=4,"",IF(MAX(D517:G517)&gt;20,"E",ROUND(AVERAGE(D517:G517),0)))))</f>
        <v/>
      </c>
      <c r="I517" s="28" t="str">
        <f t="shared" si="84"/>
        <v/>
      </c>
      <c r="J517" s="35"/>
      <c r="K517" s="36"/>
      <c r="L517" s="36"/>
      <c r="M517" s="36"/>
      <c r="N517" s="147" t="str">
        <f t="shared" si="85"/>
        <v/>
      </c>
      <c r="O517" s="28" t="str">
        <f t="shared" si="86"/>
        <v/>
      </c>
      <c r="P517" s="35"/>
      <c r="Q517" s="36"/>
      <c r="R517" s="36"/>
      <c r="S517" s="36"/>
      <c r="T517" s="150" t="str">
        <f t="shared" si="87"/>
        <v/>
      </c>
      <c r="U517" s="28" t="str">
        <f t="shared" si="88"/>
        <v/>
      </c>
      <c r="V517" s="35"/>
      <c r="W517" s="36"/>
      <c r="X517" s="36"/>
      <c r="Y517" s="36"/>
      <c r="Z517" s="150" t="str">
        <f t="shared" si="89"/>
        <v/>
      </c>
      <c r="AA517" s="28" t="str">
        <f t="shared" si="90"/>
        <v/>
      </c>
      <c r="AB517" s="37" t="str">
        <f t="shared" si="91"/>
        <v/>
      </c>
      <c r="AC517" s="38" t="str">
        <f t="shared" si="92"/>
        <v/>
      </c>
      <c r="AD517" s="38" t="str">
        <f t="shared" si="93"/>
        <v/>
      </c>
      <c r="AE517" s="38" t="str">
        <f>IF($B517="","",IF(DATOS!$B$12="Trimestre","",IF(Z517="","",Z517)))</f>
        <v/>
      </c>
      <c r="AF517" s="150" t="str">
        <f ca="1">IF(B517="","",IF(DATOS!$W$14-TODAY()&gt;0,"",IF(AB517="Exo","Exo",IF(ISERROR(ROUND(AVERAGE(AB517:AE517),0)),"",ROUND(AVERAGE(AB517:AE517),0)))))</f>
        <v/>
      </c>
      <c r="AG517" s="31" t="str">
        <f t="shared" ca="1" si="94"/>
        <v/>
      </c>
    </row>
    <row r="518" spans="1:33" x14ac:dyDescent="0.25">
      <c r="A518" s="34">
        <v>43</v>
      </c>
      <c r="B518" s="60" t="str">
        <f>IF(DATOS!$B$59="","",DATOS!$B$59)</f>
        <v/>
      </c>
      <c r="D518" s="35"/>
      <c r="E518" s="36"/>
      <c r="F518" s="36"/>
      <c r="G518" s="36"/>
      <c r="H518" s="150" t="str">
        <f>IF($B518="","",IF(VLOOKUP($B518,DATOS!$B$17:$G$61,6)="Exo","Exo",IF(COUNTBLANK(D518:G518)=4,"",IF(MAX(D518:G518)&gt;20,"E",ROUND(AVERAGE(D518:G518),0)))))</f>
        <v/>
      </c>
      <c r="I518" s="28" t="str">
        <f t="shared" si="84"/>
        <v/>
      </c>
      <c r="J518" s="35"/>
      <c r="K518" s="36"/>
      <c r="L518" s="36"/>
      <c r="M518" s="36"/>
      <c r="N518" s="147" t="str">
        <f t="shared" si="85"/>
        <v/>
      </c>
      <c r="O518" s="28" t="str">
        <f t="shared" si="86"/>
        <v/>
      </c>
      <c r="P518" s="35"/>
      <c r="Q518" s="36"/>
      <c r="R518" s="36"/>
      <c r="S518" s="36"/>
      <c r="T518" s="150" t="str">
        <f t="shared" si="87"/>
        <v/>
      </c>
      <c r="U518" s="28" t="str">
        <f t="shared" si="88"/>
        <v/>
      </c>
      <c r="V518" s="35"/>
      <c r="W518" s="36"/>
      <c r="X518" s="36"/>
      <c r="Y518" s="36"/>
      <c r="Z518" s="150" t="str">
        <f t="shared" si="89"/>
        <v/>
      </c>
      <c r="AA518" s="28" t="str">
        <f t="shared" si="90"/>
        <v/>
      </c>
      <c r="AB518" s="37" t="str">
        <f t="shared" si="91"/>
        <v/>
      </c>
      <c r="AC518" s="38" t="str">
        <f t="shared" si="92"/>
        <v/>
      </c>
      <c r="AD518" s="38" t="str">
        <f t="shared" si="93"/>
        <v/>
      </c>
      <c r="AE518" s="38" t="str">
        <f>IF($B518="","",IF(DATOS!$B$12="Trimestre","",IF(Z518="","",Z518)))</f>
        <v/>
      </c>
      <c r="AF518" s="150" t="str">
        <f ca="1">IF(B518="","",IF(DATOS!$W$14-TODAY()&gt;0,"",IF(AB518="Exo","Exo",IF(ISERROR(ROUND(AVERAGE(AB518:AE518),0)),"",ROUND(AVERAGE(AB518:AE518),0)))))</f>
        <v/>
      </c>
      <c r="AG518" s="31" t="str">
        <f t="shared" ca="1" si="94"/>
        <v/>
      </c>
    </row>
    <row r="519" spans="1:33" x14ac:dyDescent="0.25">
      <c r="A519" s="34">
        <v>44</v>
      </c>
      <c r="B519" s="60" t="str">
        <f>IF(DATOS!$B$60="","",DATOS!$B$60)</f>
        <v/>
      </c>
      <c r="D519" s="35"/>
      <c r="E519" s="36"/>
      <c r="F519" s="36"/>
      <c r="G519" s="36"/>
      <c r="H519" s="150" t="str">
        <f>IF($B519="","",IF(VLOOKUP($B519,DATOS!$B$17:$G$61,6)="Exo","Exo",IF(COUNTBLANK(D519:G519)=4,"",IF(MAX(D519:G519)&gt;20,"E",ROUND(AVERAGE(D519:G519),0)))))</f>
        <v/>
      </c>
      <c r="I519" s="28" t="str">
        <f t="shared" si="84"/>
        <v/>
      </c>
      <c r="J519" s="35"/>
      <c r="K519" s="36"/>
      <c r="L519" s="36"/>
      <c r="M519" s="36"/>
      <c r="N519" s="147" t="str">
        <f t="shared" si="85"/>
        <v/>
      </c>
      <c r="O519" s="28" t="str">
        <f t="shared" si="86"/>
        <v/>
      </c>
      <c r="P519" s="35"/>
      <c r="Q519" s="36"/>
      <c r="R519" s="36"/>
      <c r="S519" s="36"/>
      <c r="T519" s="150" t="str">
        <f t="shared" si="87"/>
        <v/>
      </c>
      <c r="U519" s="28" t="str">
        <f t="shared" si="88"/>
        <v/>
      </c>
      <c r="V519" s="35"/>
      <c r="W519" s="36"/>
      <c r="X519" s="36"/>
      <c r="Y519" s="36"/>
      <c r="Z519" s="150" t="str">
        <f t="shared" si="89"/>
        <v/>
      </c>
      <c r="AA519" s="28" t="str">
        <f t="shared" si="90"/>
        <v/>
      </c>
      <c r="AB519" s="37" t="str">
        <f t="shared" si="91"/>
        <v/>
      </c>
      <c r="AC519" s="38" t="str">
        <f t="shared" si="92"/>
        <v/>
      </c>
      <c r="AD519" s="38" t="str">
        <f t="shared" si="93"/>
        <v/>
      </c>
      <c r="AE519" s="38" t="str">
        <f>IF($B519="","",IF(DATOS!$B$12="Trimestre","",IF(Z519="","",Z519)))</f>
        <v/>
      </c>
      <c r="AF519" s="150" t="str">
        <f ca="1">IF(B519="","",IF(DATOS!$W$14-TODAY()&gt;0,"",IF(AB519="Exo","Exo",IF(ISERROR(ROUND(AVERAGE(AB519:AE519),0)),"",ROUND(AVERAGE(AB519:AE519),0)))))</f>
        <v/>
      </c>
      <c r="AG519" s="31" t="str">
        <f t="shared" ca="1" si="94"/>
        <v/>
      </c>
    </row>
    <row r="520" spans="1:33" ht="15.75" thickBot="1" x14ac:dyDescent="0.3">
      <c r="A520" s="40">
        <v>45</v>
      </c>
      <c r="B520" s="61" t="str">
        <f>IF(DATOS!$B$61="","",DATOS!$B$61)</f>
        <v/>
      </c>
      <c r="D520" s="41"/>
      <c r="E520" s="42"/>
      <c r="F520" s="42"/>
      <c r="G520" s="42"/>
      <c r="H520" s="151" t="str">
        <f>IF($B520="","",IF(VLOOKUP($B520,DATOS!$B$17:$G$61,6)="Exo","Exo",IF(COUNTBLANK(D520:G520)=4,"",IF(MAX(D520:G520)&gt;20,"E",ROUND(AVERAGE(D520:G520),0)))))</f>
        <v/>
      </c>
      <c r="I520" s="28" t="str">
        <f t="shared" si="84"/>
        <v/>
      </c>
      <c r="J520" s="41"/>
      <c r="K520" s="42"/>
      <c r="L520" s="42"/>
      <c r="M520" s="42"/>
      <c r="N520" s="148" t="str">
        <f t="shared" si="85"/>
        <v/>
      </c>
      <c r="O520" s="28" t="str">
        <f t="shared" si="86"/>
        <v/>
      </c>
      <c r="P520" s="41"/>
      <c r="Q520" s="42"/>
      <c r="R520" s="42"/>
      <c r="S520" s="42"/>
      <c r="T520" s="151" t="str">
        <f t="shared" si="87"/>
        <v/>
      </c>
      <c r="U520" s="28" t="str">
        <f t="shared" si="88"/>
        <v/>
      </c>
      <c r="V520" s="41"/>
      <c r="W520" s="42"/>
      <c r="X520" s="42"/>
      <c r="Y520" s="42"/>
      <c r="Z520" s="151" t="str">
        <f t="shared" si="89"/>
        <v/>
      </c>
      <c r="AA520" s="28" t="str">
        <f t="shared" si="90"/>
        <v/>
      </c>
      <c r="AB520" s="43" t="str">
        <f t="shared" si="91"/>
        <v/>
      </c>
      <c r="AC520" s="44" t="str">
        <f t="shared" si="92"/>
        <v/>
      </c>
      <c r="AD520" s="44" t="str">
        <f t="shared" si="93"/>
        <v/>
      </c>
      <c r="AE520" s="44" t="str">
        <f>IF($B520="","",IF(DATOS!$B$12="Trimestre","",IF(Z520="","",Z520)))</f>
        <v/>
      </c>
      <c r="AF520" s="151" t="str">
        <f ca="1">IF(B520="","",IF(DATOS!$W$14-TODAY()&gt;0,"",IF(AB520="Exo","Exo",IF(ISERROR(ROUND(AVERAGE(AB520:AE520),0)),"",ROUND(AVERAGE(AB520:AE520),0)))))</f>
        <v/>
      </c>
      <c r="AG520" s="31" t="str">
        <f t="shared" ca="1" si="94"/>
        <v/>
      </c>
    </row>
    <row r="521" spans="1:33" ht="3.75" customHeight="1" thickTop="1" thickBot="1" x14ac:dyDescent="0.3"/>
    <row r="522" spans="1:33" ht="15.75" thickTop="1" x14ac:dyDescent="0.25">
      <c r="B522" s="262" t="str">
        <f>"Nivel de logro del Área de "&amp;B472</f>
        <v>Nivel de logro del Área de Educación Religiosa</v>
      </c>
      <c r="D522" s="249" t="s">
        <v>216</v>
      </c>
      <c r="E522" s="250"/>
      <c r="F522" s="250"/>
      <c r="G522" s="250"/>
      <c r="H522" s="251"/>
      <c r="J522" s="249" t="s">
        <v>147</v>
      </c>
      <c r="K522" s="250"/>
      <c r="L522" s="250"/>
      <c r="M522" s="250"/>
      <c r="N522" s="251"/>
      <c r="P522" s="249" t="s">
        <v>148</v>
      </c>
      <c r="Q522" s="250"/>
      <c r="R522" s="250"/>
      <c r="S522" s="250"/>
      <c r="T522" s="251"/>
      <c r="V522" s="249" t="s">
        <v>149</v>
      </c>
      <c r="W522" s="250"/>
      <c r="X522" s="250"/>
      <c r="Y522" s="250"/>
      <c r="Z522" s="251"/>
      <c r="AB522" s="264" t="s">
        <v>130</v>
      </c>
      <c r="AC522" s="265"/>
      <c r="AD522" s="265"/>
      <c r="AE522" s="265"/>
      <c r="AF522" s="266"/>
    </row>
    <row r="523" spans="1:33" ht="15.75" thickBot="1" x14ac:dyDescent="0.3">
      <c r="B523" s="263"/>
      <c r="D523" s="228" t="s">
        <v>123</v>
      </c>
      <c r="E523" s="229"/>
      <c r="F523" s="229" t="s">
        <v>124</v>
      </c>
      <c r="G523" s="229"/>
      <c r="H523" s="230"/>
      <c r="J523" s="228" t="s">
        <v>123</v>
      </c>
      <c r="K523" s="229"/>
      <c r="L523" s="229" t="s">
        <v>124</v>
      </c>
      <c r="M523" s="229"/>
      <c r="N523" s="230"/>
      <c r="P523" s="228" t="s">
        <v>123</v>
      </c>
      <c r="Q523" s="229"/>
      <c r="R523" s="229" t="s">
        <v>124</v>
      </c>
      <c r="S523" s="229"/>
      <c r="T523" s="230"/>
      <c r="V523" s="228" t="s">
        <v>123</v>
      </c>
      <c r="W523" s="229"/>
      <c r="X523" s="229" t="s">
        <v>124</v>
      </c>
      <c r="Y523" s="229"/>
      <c r="Z523" s="230"/>
      <c r="AB523" s="235" t="s">
        <v>123</v>
      </c>
      <c r="AC523" s="236"/>
      <c r="AD523" s="236" t="s">
        <v>124</v>
      </c>
      <c r="AE523" s="236"/>
      <c r="AF523" s="237"/>
    </row>
    <row r="524" spans="1:33" ht="15.75" thickTop="1" x14ac:dyDescent="0.25">
      <c r="B524" s="45" t="s">
        <v>129</v>
      </c>
      <c r="D524" s="220" t="str">
        <f>IF(COUNTBLANK(I476:I520)=45,"",COUNTIF(I476:I520,4))</f>
        <v/>
      </c>
      <c r="E524" s="221"/>
      <c r="F524" s="222" t="str">
        <f>IF(ISERROR(D524/SUM(D524:E527)),"",D524/SUM(D524:E527))</f>
        <v/>
      </c>
      <c r="G524" s="222"/>
      <c r="H524" s="223"/>
      <c r="J524" s="220" t="str">
        <f>IF(COUNTBLANK(O476:O520)=45,"",COUNTIF(O476:O520,4))</f>
        <v/>
      </c>
      <c r="K524" s="221"/>
      <c r="L524" s="222" t="str">
        <f>IF(ISERROR(J524/SUM(J524:K527)),"",J524/SUM(J524:K527))</f>
        <v/>
      </c>
      <c r="M524" s="222"/>
      <c r="N524" s="223"/>
      <c r="P524" s="220" t="str">
        <f>IF(COUNTBLANK(U476:U520)=45,"",COUNTIF(U476:U520,4))</f>
        <v/>
      </c>
      <c r="Q524" s="221"/>
      <c r="R524" s="222" t="str">
        <f>IF(ISERROR(P524/SUM(P524:Q527)),"",P524/SUM(P524:Q527))</f>
        <v/>
      </c>
      <c r="S524" s="222"/>
      <c r="T524" s="223"/>
      <c r="V524" s="220" t="str">
        <f>IF(COUNTBLANK(AA476:AA520)=45,"",COUNTIF(AA476:AA520,4))</f>
        <v/>
      </c>
      <c r="W524" s="221"/>
      <c r="X524" s="222" t="str">
        <f>IF(ISERROR(V524/SUM(V524:W527)),"",V524/SUM(V524:W527))</f>
        <v/>
      </c>
      <c r="Y524" s="222"/>
      <c r="Z524" s="223"/>
      <c r="AB524" s="220" t="str">
        <f ca="1">IF(COUNTBLANK(AG476:AG520)=45,"",COUNTIF(AG476:AG520,4))</f>
        <v/>
      </c>
      <c r="AC524" s="221"/>
      <c r="AD524" s="222" t="str">
        <f ca="1">IF(ISERROR(AB524/SUM(AB524:AC527)),"",AB524/SUM(AB524:AC527))</f>
        <v/>
      </c>
      <c r="AE524" s="222"/>
      <c r="AF524" s="223"/>
    </row>
    <row r="525" spans="1:33" x14ac:dyDescent="0.25">
      <c r="B525" s="45" t="s">
        <v>125</v>
      </c>
      <c r="D525" s="224" t="str">
        <f>IF(COUNTBLANK(I476:I520)=45,"",COUNTIF(I476:I520,3))</f>
        <v/>
      </c>
      <c r="E525" s="225"/>
      <c r="F525" s="226" t="str">
        <f>IF(ISERROR(D525/SUM(D524:E527)),"",D525/SUM(D524:E527))</f>
        <v/>
      </c>
      <c r="G525" s="226"/>
      <c r="H525" s="227"/>
      <c r="J525" s="224" t="str">
        <f>IF(COUNTBLANK(O476:O520)=45,"",COUNTIF(O476:O520,3))</f>
        <v/>
      </c>
      <c r="K525" s="225"/>
      <c r="L525" s="226" t="str">
        <f>IF(ISERROR(J525/SUM(J524:K527)),"",J525/SUM(J524:K527))</f>
        <v/>
      </c>
      <c r="M525" s="226"/>
      <c r="N525" s="227"/>
      <c r="P525" s="224" t="str">
        <f>IF(COUNTBLANK(U476:U520)=45,"",COUNTIF(U476:U520,3))</f>
        <v/>
      </c>
      <c r="Q525" s="225"/>
      <c r="R525" s="226" t="str">
        <f>IF(ISERROR(P525/SUM(P524:Q527)),"",P525/SUM(P524:Q527))</f>
        <v/>
      </c>
      <c r="S525" s="226"/>
      <c r="T525" s="227"/>
      <c r="V525" s="224" t="str">
        <f>IF(COUNTBLANK(AA476:AA520)=45,"",COUNTIF(AA476:AA520,3))</f>
        <v/>
      </c>
      <c r="W525" s="225"/>
      <c r="X525" s="226" t="str">
        <f>IF(ISERROR(V525/SUM(V524:W527)),"",V525/SUM(V524:W527))</f>
        <v/>
      </c>
      <c r="Y525" s="226"/>
      <c r="Z525" s="227"/>
      <c r="AB525" s="224" t="str">
        <f ca="1">IF(COUNTBLANK(AG476:AG520)=45,"",COUNTIF(AG476:AG520,3))</f>
        <v/>
      </c>
      <c r="AC525" s="225"/>
      <c r="AD525" s="226" t="str">
        <f ca="1">IF(ISERROR(AB525/SUM(AB524:AC527)),"",AB525/SUM(AB524:AC527))</f>
        <v/>
      </c>
      <c r="AE525" s="226"/>
      <c r="AF525" s="227"/>
    </row>
    <row r="526" spans="1:33" x14ac:dyDescent="0.25">
      <c r="B526" s="45" t="s">
        <v>126</v>
      </c>
      <c r="D526" s="224" t="str">
        <f>IF(COUNTBLANK(I476:I520)=45,"",COUNTIF(I476:I520,2))</f>
        <v/>
      </c>
      <c r="E526" s="225"/>
      <c r="F526" s="226" t="str">
        <f>IF(ISERROR(D526/SUM(D524:E527)),"",D526/SUM(D524:E527))</f>
        <v/>
      </c>
      <c r="G526" s="226"/>
      <c r="H526" s="227"/>
      <c r="J526" s="224" t="str">
        <f>IF(COUNTBLANK(O476:O520)=45,"",COUNTIF(O476:O520,2))</f>
        <v/>
      </c>
      <c r="K526" s="225"/>
      <c r="L526" s="226" t="str">
        <f>IF(ISERROR(J526/SUM(J524:K527)),"",J526/SUM(J524:K527))</f>
        <v/>
      </c>
      <c r="M526" s="226"/>
      <c r="N526" s="227"/>
      <c r="P526" s="224" t="str">
        <f>IF(COUNTBLANK(U476:U520)=45,"",COUNTIF(U476:U520,2))</f>
        <v/>
      </c>
      <c r="Q526" s="225"/>
      <c r="R526" s="226" t="str">
        <f>IF(ISERROR(P526/SUM(P524:Q527)),"",P526/SUM(P524:Q527))</f>
        <v/>
      </c>
      <c r="S526" s="226"/>
      <c r="T526" s="227"/>
      <c r="V526" s="224" t="str">
        <f>IF(COUNTBLANK(AA476:AA520)=45,"",COUNTIF(AA476:AA520,2))</f>
        <v/>
      </c>
      <c r="W526" s="225"/>
      <c r="X526" s="226" t="str">
        <f>IF(ISERROR(V526/SUM(V524:W527)),"",V526/SUM(V524:W527))</f>
        <v/>
      </c>
      <c r="Y526" s="226"/>
      <c r="Z526" s="227"/>
      <c r="AB526" s="224" t="str">
        <f ca="1">IF(COUNTBLANK(AG476:AG520)=45,"",COUNTIF(AG476:AG520,2))</f>
        <v/>
      </c>
      <c r="AC526" s="225"/>
      <c r="AD526" s="226" t="str">
        <f ca="1">IF(ISERROR(AB526/SUM(AB524:AC527)),"",AB526/SUM(AB524:AC527))</f>
        <v/>
      </c>
      <c r="AE526" s="226"/>
      <c r="AF526" s="227"/>
    </row>
    <row r="527" spans="1:33" ht="15.75" thickBot="1" x14ac:dyDescent="0.3">
      <c r="B527" s="45" t="s">
        <v>127</v>
      </c>
      <c r="D527" s="213" t="str">
        <f>IF(COUNTBLANK(I476:I520)=45,"",COUNTIF(I476:I520,1))</f>
        <v/>
      </c>
      <c r="E527" s="214"/>
      <c r="F527" s="215" t="str">
        <f>IF(ISERROR(D527/SUM(D524:E527)),"",D527/SUM(D524:E527))</f>
        <v/>
      </c>
      <c r="G527" s="215"/>
      <c r="H527" s="216"/>
      <c r="J527" s="213" t="str">
        <f>IF(COUNTBLANK(O476:O520)=45,"",COUNTIF(O476:O520,1))</f>
        <v/>
      </c>
      <c r="K527" s="214"/>
      <c r="L527" s="215" t="str">
        <f>IF(ISERROR(J527/SUM(J524:K527)),"",J527/SUM(J524:K527))</f>
        <v/>
      </c>
      <c r="M527" s="215"/>
      <c r="N527" s="216"/>
      <c r="P527" s="213" t="str">
        <f>IF(COUNTBLANK(U476:U520)=45,"",COUNTIF(U476:U520,1))</f>
        <v/>
      </c>
      <c r="Q527" s="214"/>
      <c r="R527" s="215" t="str">
        <f>IF(ISERROR(P527/SUM(P524:Q527)),"",P527/SUM(P524:Q527))</f>
        <v/>
      </c>
      <c r="S527" s="215"/>
      <c r="T527" s="216"/>
      <c r="V527" s="213" t="str">
        <f>IF(COUNTBLANK(AA476:AA520)=45,"",COUNTIF(AA476:AA520,1))</f>
        <v/>
      </c>
      <c r="W527" s="214"/>
      <c r="X527" s="215" t="str">
        <f>IF(ISERROR(V527/SUM(V524:W527)),"",V527/SUM(V524:W527))</f>
        <v/>
      </c>
      <c r="Y527" s="215"/>
      <c r="Z527" s="216"/>
      <c r="AB527" s="213" t="str">
        <f ca="1">IF(COUNTBLANK(AG476:AG520)=45,"",COUNTIF(AG476:AG520,1))</f>
        <v/>
      </c>
      <c r="AC527" s="214"/>
      <c r="AD527" s="215" t="str">
        <f ca="1">IF(ISERROR(AB527/SUM(AB524:AC527)),"",AB527/SUM(AB524:AC527))</f>
        <v/>
      </c>
      <c r="AE527" s="215"/>
      <c r="AF527" s="216"/>
    </row>
    <row r="528" spans="1:33" ht="6" customHeight="1" thickTop="1" thickBot="1" x14ac:dyDescent="0.3">
      <c r="B528" s="46"/>
      <c r="D528" s="47"/>
      <c r="E528" s="48"/>
      <c r="F528" s="48"/>
      <c r="G528" s="48"/>
    </row>
    <row r="529" spans="1:41" ht="16.5" thickTop="1" thickBot="1" x14ac:dyDescent="0.3">
      <c r="B529" s="49" t="s">
        <v>133</v>
      </c>
      <c r="D529" s="217" t="s">
        <v>123</v>
      </c>
      <c r="E529" s="218"/>
      <c r="F529" s="218" t="s">
        <v>124</v>
      </c>
      <c r="G529" s="218"/>
      <c r="H529" s="219"/>
      <c r="K529" s="231" t="s">
        <v>134</v>
      </c>
      <c r="L529" s="231"/>
      <c r="M529" s="231"/>
      <c r="N529" s="231"/>
      <c r="O529" s="231"/>
      <c r="P529" s="231"/>
      <c r="Q529" s="231"/>
      <c r="R529" s="231"/>
      <c r="S529" s="231"/>
      <c r="T529" s="232" t="str">
        <f ca="1">IF(COUNTBLANK(AF476:AF520)=45,"",MAX(AF476:AF520))</f>
        <v/>
      </c>
      <c r="U529" s="232"/>
      <c r="V529" s="232"/>
    </row>
    <row r="530" spans="1:41" ht="16.5" thickTop="1" thickBot="1" x14ac:dyDescent="0.3">
      <c r="B530" s="45" t="s">
        <v>132</v>
      </c>
      <c r="D530" s="220">
        <f>IF(COUNTBLANK(B476:B520)=45,"",45-COUNTBLANK(B476:B520))</f>
        <v>33</v>
      </c>
      <c r="E530" s="221"/>
      <c r="F530" s="222">
        <f>IF(ISERROR(D530/D530),"",D530/D530)</f>
        <v>1</v>
      </c>
      <c r="G530" s="222"/>
      <c r="H530" s="223"/>
      <c r="K530" s="233" t="s">
        <v>135</v>
      </c>
      <c r="L530" s="233"/>
      <c r="M530" s="233"/>
      <c r="N530" s="233"/>
      <c r="O530" s="233"/>
      <c r="P530" s="233"/>
      <c r="Q530" s="233"/>
      <c r="R530" s="233"/>
      <c r="S530" s="233"/>
      <c r="T530" s="246" t="str">
        <f ca="1">IF(COUNTBLANK(AF476:AF520)=45,"",ROUND(AVERAGE(AF476:AF520),2))</f>
        <v/>
      </c>
      <c r="U530" s="247"/>
      <c r="V530" s="248"/>
    </row>
    <row r="531" spans="1:41" x14ac:dyDescent="0.25">
      <c r="B531" s="45" t="s">
        <v>121</v>
      </c>
      <c r="D531" s="224" t="str">
        <f ca="1">IF(COUNTBLANK(AF476:AF520)=45,"",45-COUNTBLANK(AF476:AF520))</f>
        <v/>
      </c>
      <c r="E531" s="225"/>
      <c r="F531" s="226" t="str">
        <f ca="1">IF(ISERROR(D531/D530),"",D531/D530)</f>
        <v/>
      </c>
      <c r="G531" s="226"/>
      <c r="H531" s="227"/>
      <c r="K531" s="231" t="s">
        <v>136</v>
      </c>
      <c r="L531" s="231"/>
      <c r="M531" s="231"/>
      <c r="N531" s="231"/>
      <c r="O531" s="231"/>
      <c r="P531" s="231"/>
      <c r="Q531" s="231"/>
      <c r="R531" s="231"/>
      <c r="S531" s="231"/>
      <c r="T531" s="232" t="str">
        <f ca="1">IF(COUNTBLANK(AF476:AF520)=45,"",MIN(AF476:AF520))</f>
        <v/>
      </c>
      <c r="U531" s="232"/>
      <c r="V531" s="232"/>
    </row>
    <row r="532" spans="1:41" x14ac:dyDescent="0.25">
      <c r="B532" s="45" t="s">
        <v>128</v>
      </c>
      <c r="D532" s="224" t="str">
        <f ca="1">IF(COUNTBLANK(AF476:AF520)=45,"",D530-D531)</f>
        <v/>
      </c>
      <c r="E532" s="225"/>
      <c r="F532" s="226" t="str">
        <f ca="1">IF(ISERROR(D532/D530),"",D532/D530)</f>
        <v/>
      </c>
      <c r="G532" s="226"/>
      <c r="H532" s="227"/>
    </row>
    <row r="533" spans="1:41" x14ac:dyDescent="0.25">
      <c r="B533" s="45" t="s">
        <v>122</v>
      </c>
      <c r="D533" s="224" t="str">
        <f ca="1">IF(COUNTBLANK(AF476:AF520)=45,"",COUNTIF(AF476:AF520,"&gt;=11"))</f>
        <v/>
      </c>
      <c r="E533" s="225"/>
      <c r="F533" s="226" t="str">
        <f ca="1">IF(ISERROR(D533/D531),"",D533/D531)</f>
        <v/>
      </c>
      <c r="G533" s="226"/>
      <c r="H533" s="227"/>
    </row>
    <row r="534" spans="1:41" ht="15.75" thickBot="1" x14ac:dyDescent="0.3">
      <c r="B534" s="45" t="s">
        <v>131</v>
      </c>
      <c r="D534" s="213" t="str">
        <f ca="1">IF(COUNTBLANK(AF476:AF520)=45,"",COUNTIF(AF476:AF520,"&lt;11"))</f>
        <v/>
      </c>
      <c r="E534" s="214"/>
      <c r="F534" s="215" t="str">
        <f ca="1">IF(ISERROR(D534/D531),"",D534/D531)</f>
        <v/>
      </c>
      <c r="G534" s="215"/>
      <c r="H534" s="216"/>
    </row>
    <row r="535" spans="1:41" ht="15.75" thickTop="1" x14ac:dyDescent="0.25"/>
    <row r="537" spans="1:41" ht="18.75" x14ac:dyDescent="0.3">
      <c r="A537" s="234" t="str">
        <f>"CONSOLIDADO DE NOTAS - 2019 - "&amp;B539</f>
        <v>CONSOLIDADO DE NOTAS - 2019 - Ciencia y Tecnología</v>
      </c>
      <c r="B537" s="234"/>
      <c r="C537" s="234"/>
      <c r="D537" s="234"/>
      <c r="E537" s="234"/>
      <c r="F537" s="234"/>
      <c r="G537" s="234"/>
      <c r="H537" s="234"/>
      <c r="I537" s="234"/>
      <c r="J537" s="234"/>
      <c r="K537" s="234"/>
      <c r="L537" s="234"/>
      <c r="M537" s="234"/>
      <c r="N537" s="234"/>
      <c r="O537" s="234"/>
      <c r="P537" s="234"/>
      <c r="Q537" s="234"/>
      <c r="R537" s="234"/>
      <c r="S537" s="234"/>
      <c r="T537" s="234"/>
      <c r="U537" s="234"/>
      <c r="V537" s="234"/>
      <c r="W537" s="234"/>
      <c r="X537" s="234"/>
      <c r="Y537" s="234"/>
      <c r="Z537" s="234"/>
      <c r="AA537" s="234"/>
      <c r="AB537" s="234"/>
      <c r="AC537" s="234"/>
      <c r="AD537" s="234"/>
      <c r="AE537" s="234"/>
      <c r="AF537" s="234"/>
      <c r="AG537" s="234"/>
      <c r="AH537" s="234"/>
    </row>
    <row r="538" spans="1:41" ht="8.25" customHeight="1" x14ac:dyDescent="0.25">
      <c r="B538" s="15"/>
    </row>
    <row r="539" spans="1:41" ht="15.75" thickBot="1" x14ac:dyDescent="0.3">
      <c r="B539" s="16" t="s">
        <v>10</v>
      </c>
      <c r="AF539" s="17" t="str">
        <f>IF(AND(DATOS!$B$10="",DATOS!$B$11=""),"",DATOS!$B$10&amp;DATOS!$B$11)</f>
        <v/>
      </c>
    </row>
    <row r="540" spans="1:41" ht="15.75" customHeight="1" thickTop="1" x14ac:dyDescent="0.25">
      <c r="A540" s="238" t="s">
        <v>19</v>
      </c>
      <c r="B540" s="241" t="s">
        <v>18</v>
      </c>
      <c r="D540" s="238" t="s">
        <v>176</v>
      </c>
      <c r="E540" s="244"/>
      <c r="F540" s="244"/>
      <c r="G540" s="244"/>
      <c r="H540" s="259" t="s">
        <v>180</v>
      </c>
      <c r="I540" s="18"/>
      <c r="J540" s="238" t="s">
        <v>177</v>
      </c>
      <c r="K540" s="244"/>
      <c r="L540" s="244"/>
      <c r="M540" s="244"/>
      <c r="N540" s="259" t="s">
        <v>181</v>
      </c>
      <c r="O540" s="18"/>
      <c r="P540" s="238" t="s">
        <v>178</v>
      </c>
      <c r="Q540" s="244"/>
      <c r="R540" s="244"/>
      <c r="S540" s="244"/>
      <c r="T540" s="259" t="s">
        <v>182</v>
      </c>
      <c r="U540" s="18"/>
      <c r="V540" s="238" t="s">
        <v>179</v>
      </c>
      <c r="W540" s="244"/>
      <c r="X540" s="244"/>
      <c r="Y540" s="244"/>
      <c r="Z540" s="259" t="s">
        <v>183</v>
      </c>
      <c r="AA540" s="18"/>
      <c r="AB540" s="252" t="s">
        <v>61</v>
      </c>
      <c r="AC540" s="253"/>
      <c r="AD540" s="253"/>
      <c r="AE540" s="253"/>
      <c r="AF540" s="256" t="s">
        <v>62</v>
      </c>
    </row>
    <row r="541" spans="1:41" ht="16.5" customHeight="1" x14ac:dyDescent="0.25">
      <c r="A541" s="239"/>
      <c r="B541" s="242"/>
      <c r="D541" s="239"/>
      <c r="E541" s="245"/>
      <c r="F541" s="245"/>
      <c r="G541" s="245"/>
      <c r="H541" s="260"/>
      <c r="I541" s="19"/>
      <c r="J541" s="239"/>
      <c r="K541" s="245"/>
      <c r="L541" s="245"/>
      <c r="M541" s="245"/>
      <c r="N541" s="260"/>
      <c r="O541" s="19"/>
      <c r="P541" s="239"/>
      <c r="Q541" s="245"/>
      <c r="R541" s="245"/>
      <c r="S541" s="245"/>
      <c r="T541" s="260"/>
      <c r="U541" s="19"/>
      <c r="V541" s="239"/>
      <c r="W541" s="245"/>
      <c r="X541" s="245"/>
      <c r="Y541" s="245"/>
      <c r="Z541" s="260"/>
      <c r="AA541" s="19"/>
      <c r="AB541" s="254"/>
      <c r="AC541" s="255"/>
      <c r="AD541" s="255"/>
      <c r="AE541" s="255"/>
      <c r="AF541" s="257"/>
      <c r="AH541" s="20"/>
    </row>
    <row r="542" spans="1:41" ht="16.5" customHeight="1" thickBot="1" x14ac:dyDescent="0.3">
      <c r="A542" s="240"/>
      <c r="B542" s="243"/>
      <c r="D542" s="21" t="s">
        <v>20</v>
      </c>
      <c r="E542" s="22" t="s">
        <v>21</v>
      </c>
      <c r="F542" s="22" t="s">
        <v>22</v>
      </c>
      <c r="G542" s="22" t="s">
        <v>23</v>
      </c>
      <c r="H542" s="261"/>
      <c r="I542" s="19"/>
      <c r="J542" s="21" t="s">
        <v>20</v>
      </c>
      <c r="K542" s="22" t="s">
        <v>21</v>
      </c>
      <c r="L542" s="22" t="s">
        <v>22</v>
      </c>
      <c r="M542" s="22" t="s">
        <v>23</v>
      </c>
      <c r="N542" s="261"/>
      <c r="O542" s="19"/>
      <c r="P542" s="21" t="s">
        <v>20</v>
      </c>
      <c r="Q542" s="22" t="s">
        <v>21</v>
      </c>
      <c r="R542" s="22" t="s">
        <v>22</v>
      </c>
      <c r="S542" s="22" t="s">
        <v>23</v>
      </c>
      <c r="T542" s="261"/>
      <c r="U542" s="19"/>
      <c r="V542" s="21" t="s">
        <v>20</v>
      </c>
      <c r="W542" s="22" t="s">
        <v>21</v>
      </c>
      <c r="X542" s="22" t="s">
        <v>22</v>
      </c>
      <c r="Y542" s="22" t="s">
        <v>23</v>
      </c>
      <c r="Z542" s="261"/>
      <c r="AA542" s="19"/>
      <c r="AB542" s="21">
        <v>1</v>
      </c>
      <c r="AC542" s="22">
        <v>2</v>
      </c>
      <c r="AD542" s="22">
        <v>3</v>
      </c>
      <c r="AE542" s="22">
        <v>4</v>
      </c>
      <c r="AF542" s="258"/>
      <c r="AM542" s="23"/>
      <c r="AN542" s="24"/>
      <c r="AO542" s="24"/>
    </row>
    <row r="543" spans="1:41" ht="15.75" thickTop="1" x14ac:dyDescent="0.25">
      <c r="A543" s="25">
        <v>1</v>
      </c>
      <c r="B543" s="59" t="str">
        <f>IF(DATOS!$B$17="","",DATOS!$B$17)</f>
        <v>ABOLLANEDA RIVERA, Leomar</v>
      </c>
      <c r="D543" s="26"/>
      <c r="E543" s="27"/>
      <c r="F543" s="27"/>
      <c r="G543" s="27"/>
      <c r="H543" s="149" t="str">
        <f>IF($B543="","",IF(COUNTBLANK(D543:G543)=4,"",IF(MAX(D543:G543)&gt;20,"E",ROUND(AVERAGE(D543:G543),0))))</f>
        <v/>
      </c>
      <c r="I543" s="28" t="str">
        <f>IF(H543="","",IF(NOT(ISNUMBER(H543)),"",IF(H543&lt;=10,1,IF(H543&lt;=13,2,IF(H543&lt;=17,3,4)))))</f>
        <v/>
      </c>
      <c r="J543" s="26"/>
      <c r="K543" s="27"/>
      <c r="L543" s="27"/>
      <c r="M543" s="27"/>
      <c r="N543" s="146" t="str">
        <f>IF($B543="","",IF(COUNTBLANK(J543:M543)=4,"",IF(MAX(J543:M543)&gt;20,"E",ROUND(AVERAGE(J543:M543),0))))</f>
        <v/>
      </c>
      <c r="O543" s="28" t="str">
        <f>IF(N543="","",IF(NOT(ISNUMBER(N543)),"",IF(N543&lt;=10,1,IF(N543&lt;=13,2,IF(N543&lt;=17,3,4)))))</f>
        <v/>
      </c>
      <c r="P543" s="26"/>
      <c r="Q543" s="27"/>
      <c r="R543" s="27"/>
      <c r="S543" s="27"/>
      <c r="T543" s="149" t="str">
        <f>IF($B543="","",IF(COUNTBLANK(P543:S543)=4,"",IF(MAX(P543:S543)&gt;20,"E",ROUND(AVERAGE(P543:S543),0))))</f>
        <v/>
      </c>
      <c r="U543" s="28" t="str">
        <f>IF(T543="","",IF(NOT(ISNUMBER(T543)),"",IF(T543&lt;=10,1,IF(T543&lt;=13,2,IF(T543&lt;=17,3,4)))))</f>
        <v/>
      </c>
      <c r="V543" s="26"/>
      <c r="W543" s="27"/>
      <c r="X543" s="27"/>
      <c r="Y543" s="27"/>
      <c r="Z543" s="149" t="str">
        <f>IF($B543="","",IF(COUNTBLANK(V543:Y543)=4,"",IF(MAX(V543:Y543)&gt;20,"E",ROUND(AVERAGE(V543:Y543),0))))</f>
        <v/>
      </c>
      <c r="AA543" s="28" t="str">
        <f>IF(Z543="","",IF(NOT(ISNUMBER(Z543)),"",IF(Z543&lt;=10,1,IF(Z543&lt;=13,2,IF(Z543&lt;=17,3,4)))))</f>
        <v/>
      </c>
      <c r="AB543" s="29" t="str">
        <f>IF($B543="","",IF(H543="","",H543))</f>
        <v/>
      </c>
      <c r="AC543" s="30" t="str">
        <f>IF($B543="","",IF(N543="","",N543))</f>
        <v/>
      </c>
      <c r="AD543" s="30" t="str">
        <f>IF($B543="","",IF(T543="","",T543))</f>
        <v/>
      </c>
      <c r="AE543" s="30" t="str">
        <f>IF($B543="","",IF(DATOS!$B$12="Trimestre","",IF(Z543="","",Z543)))</f>
        <v/>
      </c>
      <c r="AF543" s="149" t="str">
        <f ca="1">IF(B543="","",IF(DATOS!$W$14-TODAY()&gt;0,"",IF(ISERROR(ROUND(AVERAGE(AB543:AE543),0)),"",ROUND(AVERAGE(AB543:AE543),0))))</f>
        <v/>
      </c>
      <c r="AG543" s="31" t="str">
        <f ca="1">IF(AF543="","",IF(NOT(ISNUMBER(AF543)),"",IF(AF543&lt;=10,1,IF(AF543&lt;=13,2,IF(AF543&lt;=17,3,4)))))</f>
        <v/>
      </c>
      <c r="AH543" s="24"/>
      <c r="AI543" s="24"/>
      <c r="AJ543" s="24"/>
      <c r="AK543" s="24"/>
      <c r="AL543" s="24"/>
      <c r="AM543" s="32"/>
      <c r="AN543" s="33"/>
      <c r="AO543" s="33"/>
    </row>
    <row r="544" spans="1:41" x14ac:dyDescent="0.25">
      <c r="A544" s="34">
        <v>2</v>
      </c>
      <c r="B544" s="60" t="str">
        <f>IF(DATOS!$B$18="","",DATOS!$B$18)</f>
        <v>ALCARRAZ PEREZ, Fransy Danai</v>
      </c>
      <c r="D544" s="35"/>
      <c r="E544" s="36"/>
      <c r="F544" s="36"/>
      <c r="G544" s="36"/>
      <c r="H544" s="150" t="str">
        <f t="shared" ref="H544:H587" si="95">IF($B544="","",IF(COUNTBLANK(D544:G544)=4,"",IF(MAX(D544:G544)&gt;20,"E",ROUND(AVERAGE(D544:G544),0))))</f>
        <v/>
      </c>
      <c r="I544" s="28" t="str">
        <f t="shared" ref="I544:I587" si="96">IF(H544="","",IF(NOT(ISNUMBER(H544)),"",IF(H544&lt;=10,1,IF(H544&lt;=13,2,IF(H544&lt;=17,3,4)))))</f>
        <v/>
      </c>
      <c r="J544" s="35"/>
      <c r="K544" s="36"/>
      <c r="L544" s="36"/>
      <c r="M544" s="36"/>
      <c r="N544" s="147" t="str">
        <f t="shared" ref="N544:N587" si="97">IF($B544="","",IF(COUNTBLANK(J544:M544)=4,"",IF(MAX(J544:M544)&gt;20,"E",ROUND(AVERAGE(J544:M544),0))))</f>
        <v/>
      </c>
      <c r="O544" s="28" t="str">
        <f t="shared" ref="O544:O587" si="98">IF(N544="","",IF(NOT(ISNUMBER(N544)),"",IF(N544&lt;=10,1,IF(N544&lt;=13,2,IF(N544&lt;=17,3,4)))))</f>
        <v/>
      </c>
      <c r="P544" s="35"/>
      <c r="Q544" s="36"/>
      <c r="R544" s="36"/>
      <c r="S544" s="36"/>
      <c r="T544" s="150" t="str">
        <f t="shared" ref="T544:T587" si="99">IF($B544="","",IF(COUNTBLANK(P544:S544)=4,"",IF(MAX(P544:S544)&gt;20,"E",ROUND(AVERAGE(P544:S544),0))))</f>
        <v/>
      </c>
      <c r="U544" s="28" t="str">
        <f t="shared" ref="U544:U587" si="100">IF(T544="","",IF(NOT(ISNUMBER(T544)),"",IF(T544&lt;=10,1,IF(T544&lt;=13,2,IF(T544&lt;=17,3,4)))))</f>
        <v/>
      </c>
      <c r="V544" s="35"/>
      <c r="W544" s="36"/>
      <c r="X544" s="36"/>
      <c r="Y544" s="36"/>
      <c r="Z544" s="150" t="str">
        <f t="shared" ref="Z544:Z587" si="101">IF($B544="","",IF(COUNTBLANK(V544:Y544)=4,"",IF(MAX(V544:Y544)&gt;20,"E",ROUND(AVERAGE(V544:Y544),0))))</f>
        <v/>
      </c>
      <c r="AA544" s="28" t="str">
        <f t="shared" ref="AA544:AA587" si="102">IF(Z544="","",IF(NOT(ISNUMBER(Z544)),"",IF(Z544&lt;=10,1,IF(Z544&lt;=13,2,IF(Z544&lt;=17,3,4)))))</f>
        <v/>
      </c>
      <c r="AB544" s="37" t="str">
        <f t="shared" ref="AB544:AB587" si="103">IF($B544="","",IF(H544="","",H544))</f>
        <v/>
      </c>
      <c r="AC544" s="38" t="str">
        <f t="shared" ref="AC544:AC587" si="104">IF($B544="","",IF(N544="","",N544))</f>
        <v/>
      </c>
      <c r="AD544" s="38" t="str">
        <f t="shared" ref="AD544:AD587" si="105">IF($B544="","",IF(T544="","",T544))</f>
        <v/>
      </c>
      <c r="AE544" s="38" t="str">
        <f>IF($B544="","",IF(DATOS!$B$12="Trimestre","",IF(Z544="","",Z544)))</f>
        <v/>
      </c>
      <c r="AF544" s="150" t="str">
        <f ca="1">IF(B544="","",IF(DATOS!$W$14-TODAY()&gt;0,"",IF(ISERROR(ROUND(AVERAGE(AB544:AE544),0)),"",ROUND(AVERAGE(AB544:AE544),0))))</f>
        <v/>
      </c>
      <c r="AG544" s="31" t="str">
        <f t="shared" ref="AG544:AG587" ca="1" si="106">IF(AF544="","",IF(NOT(ISNUMBER(AF544)),"",IF(AF544&lt;=10,1,IF(AF544&lt;=13,2,IF(AF544&lt;=17,3,4)))))</f>
        <v/>
      </c>
      <c r="AH544" s="24"/>
      <c r="AI544" s="24"/>
      <c r="AJ544" s="24"/>
      <c r="AK544" s="24"/>
      <c r="AL544" s="24"/>
      <c r="AM544" s="32"/>
      <c r="AN544" s="33"/>
      <c r="AO544" s="33"/>
    </row>
    <row r="545" spans="1:41" x14ac:dyDescent="0.25">
      <c r="A545" s="34">
        <v>3</v>
      </c>
      <c r="B545" s="60" t="str">
        <f>IF(DATOS!$B$19="","",DATOS!$B$19)</f>
        <v>ANDIA NAVARRO, Angie Claribel</v>
      </c>
      <c r="D545" s="35"/>
      <c r="E545" s="36"/>
      <c r="F545" s="36"/>
      <c r="G545" s="36"/>
      <c r="H545" s="150" t="str">
        <f t="shared" si="95"/>
        <v/>
      </c>
      <c r="I545" s="28" t="str">
        <f t="shared" si="96"/>
        <v/>
      </c>
      <c r="J545" s="35"/>
      <c r="K545" s="36"/>
      <c r="L545" s="36"/>
      <c r="M545" s="36"/>
      <c r="N545" s="147" t="str">
        <f t="shared" si="97"/>
        <v/>
      </c>
      <c r="O545" s="28" t="str">
        <f t="shared" si="98"/>
        <v/>
      </c>
      <c r="P545" s="35"/>
      <c r="Q545" s="36"/>
      <c r="R545" s="36"/>
      <c r="S545" s="36"/>
      <c r="T545" s="150" t="str">
        <f t="shared" si="99"/>
        <v/>
      </c>
      <c r="U545" s="28" t="str">
        <f t="shared" si="100"/>
        <v/>
      </c>
      <c r="V545" s="35"/>
      <c r="W545" s="36"/>
      <c r="X545" s="36"/>
      <c r="Y545" s="36"/>
      <c r="Z545" s="150" t="str">
        <f t="shared" si="101"/>
        <v/>
      </c>
      <c r="AA545" s="28" t="str">
        <f t="shared" si="102"/>
        <v/>
      </c>
      <c r="AB545" s="37" t="str">
        <f t="shared" si="103"/>
        <v/>
      </c>
      <c r="AC545" s="38" t="str">
        <f t="shared" si="104"/>
        <v/>
      </c>
      <c r="AD545" s="38" t="str">
        <f t="shared" si="105"/>
        <v/>
      </c>
      <c r="AE545" s="38" t="str">
        <f>IF($B545="","",IF(DATOS!$B$12="Trimestre","",IF(Z545="","",Z545)))</f>
        <v/>
      </c>
      <c r="AF545" s="150" t="str">
        <f ca="1">IF(B545="","",IF(DATOS!$W$14-TODAY()&gt;0,"",IF(ISERROR(ROUND(AVERAGE(AB545:AE545),0)),"",ROUND(AVERAGE(AB545:AE545),0))))</f>
        <v/>
      </c>
      <c r="AG545" s="31" t="str">
        <f t="shared" ca="1" si="106"/>
        <v/>
      </c>
      <c r="AH545" s="24"/>
      <c r="AI545" s="24"/>
      <c r="AJ545" s="24"/>
      <c r="AK545" s="24"/>
      <c r="AL545" s="24"/>
      <c r="AM545" s="32"/>
      <c r="AN545" s="33"/>
      <c r="AO545" s="33"/>
    </row>
    <row r="546" spans="1:41" x14ac:dyDescent="0.25">
      <c r="A546" s="34">
        <v>4</v>
      </c>
      <c r="B546" s="60" t="str">
        <f>IF(DATOS!$B$20="","",DATOS!$B$20)</f>
        <v>BENAVENTE DIAZ, Hipollytte Brandon</v>
      </c>
      <c r="D546" s="35"/>
      <c r="E546" s="36"/>
      <c r="F546" s="36"/>
      <c r="G546" s="36"/>
      <c r="H546" s="150" t="str">
        <f t="shared" si="95"/>
        <v/>
      </c>
      <c r="I546" s="28" t="str">
        <f t="shared" si="96"/>
        <v/>
      </c>
      <c r="J546" s="35"/>
      <c r="K546" s="36"/>
      <c r="L546" s="36"/>
      <c r="M546" s="36"/>
      <c r="N546" s="147" t="str">
        <f t="shared" si="97"/>
        <v/>
      </c>
      <c r="O546" s="28" t="str">
        <f t="shared" si="98"/>
        <v/>
      </c>
      <c r="P546" s="35"/>
      <c r="Q546" s="36"/>
      <c r="R546" s="36"/>
      <c r="S546" s="36"/>
      <c r="T546" s="150" t="str">
        <f t="shared" si="99"/>
        <v/>
      </c>
      <c r="U546" s="28" t="str">
        <f t="shared" si="100"/>
        <v/>
      </c>
      <c r="V546" s="35"/>
      <c r="W546" s="36"/>
      <c r="X546" s="36"/>
      <c r="Y546" s="36"/>
      <c r="Z546" s="150" t="str">
        <f t="shared" si="101"/>
        <v/>
      </c>
      <c r="AA546" s="28" t="str">
        <f t="shared" si="102"/>
        <v/>
      </c>
      <c r="AB546" s="37" t="str">
        <f t="shared" si="103"/>
        <v/>
      </c>
      <c r="AC546" s="38" t="str">
        <f t="shared" si="104"/>
        <v/>
      </c>
      <c r="AD546" s="38" t="str">
        <f t="shared" si="105"/>
        <v/>
      </c>
      <c r="AE546" s="38" t="str">
        <f>IF($B546="","",IF(DATOS!$B$12="Trimestre","",IF(Z546="","",Z546)))</f>
        <v/>
      </c>
      <c r="AF546" s="150" t="str">
        <f ca="1">IF(B546="","",IF(DATOS!$W$14-TODAY()&gt;0,"",IF(ISERROR(ROUND(AVERAGE(AB546:AE546),0)),"",ROUND(AVERAGE(AB546:AE546),0))))</f>
        <v/>
      </c>
      <c r="AG546" s="31" t="str">
        <f t="shared" ca="1" si="106"/>
        <v/>
      </c>
      <c r="AH546" s="24"/>
      <c r="AI546" s="24"/>
      <c r="AJ546" s="24"/>
      <c r="AK546" s="24"/>
      <c r="AL546" s="24"/>
      <c r="AM546" s="32"/>
      <c r="AN546" s="33"/>
      <c r="AO546" s="33"/>
    </row>
    <row r="547" spans="1:41" x14ac:dyDescent="0.25">
      <c r="A547" s="34">
        <v>5</v>
      </c>
      <c r="B547" s="60" t="str">
        <f>IF(DATOS!$B$21="","",DATOS!$B$21)</f>
        <v>BORDA ROMERO, Milagros</v>
      </c>
      <c r="D547" s="35"/>
      <c r="E547" s="36"/>
      <c r="F547" s="36"/>
      <c r="G547" s="36"/>
      <c r="H547" s="150" t="str">
        <f t="shared" si="95"/>
        <v/>
      </c>
      <c r="I547" s="28" t="str">
        <f t="shared" si="96"/>
        <v/>
      </c>
      <c r="J547" s="35"/>
      <c r="K547" s="36"/>
      <c r="L547" s="36"/>
      <c r="M547" s="36"/>
      <c r="N547" s="147" t="str">
        <f t="shared" si="97"/>
        <v/>
      </c>
      <c r="O547" s="28" t="str">
        <f t="shared" si="98"/>
        <v/>
      </c>
      <c r="P547" s="35"/>
      <c r="Q547" s="36"/>
      <c r="R547" s="36"/>
      <c r="S547" s="36"/>
      <c r="T547" s="150" t="str">
        <f t="shared" si="99"/>
        <v/>
      </c>
      <c r="U547" s="28" t="str">
        <f t="shared" si="100"/>
        <v/>
      </c>
      <c r="V547" s="35"/>
      <c r="W547" s="36"/>
      <c r="X547" s="36"/>
      <c r="Y547" s="36"/>
      <c r="Z547" s="150" t="str">
        <f t="shared" si="101"/>
        <v/>
      </c>
      <c r="AA547" s="28" t="str">
        <f t="shared" si="102"/>
        <v/>
      </c>
      <c r="AB547" s="37" t="str">
        <f t="shared" si="103"/>
        <v/>
      </c>
      <c r="AC547" s="38" t="str">
        <f t="shared" si="104"/>
        <v/>
      </c>
      <c r="AD547" s="38" t="str">
        <f t="shared" si="105"/>
        <v/>
      </c>
      <c r="AE547" s="38" t="str">
        <f>IF($B547="","",IF(DATOS!$B$12="Trimestre","",IF(Z547="","",Z547)))</f>
        <v/>
      </c>
      <c r="AF547" s="150" t="str">
        <f ca="1">IF(B547="","",IF(DATOS!$W$14-TODAY()&gt;0,"",IF(ISERROR(ROUND(AVERAGE(AB547:AE547),0)),"",ROUND(AVERAGE(AB547:AE547),0))))</f>
        <v/>
      </c>
      <c r="AG547" s="31" t="str">
        <f t="shared" ca="1" si="106"/>
        <v/>
      </c>
      <c r="AH547" s="24"/>
      <c r="AI547" s="24"/>
      <c r="AJ547" s="24"/>
      <c r="AK547" s="24"/>
      <c r="AL547" s="24"/>
      <c r="AM547" s="32"/>
      <c r="AN547" s="33"/>
      <c r="AO547" s="33"/>
    </row>
    <row r="548" spans="1:41" x14ac:dyDescent="0.25">
      <c r="A548" s="34">
        <v>6</v>
      </c>
      <c r="B548" s="60" t="str">
        <f>IF(DATOS!$B$22="","",DATOS!$B$22)</f>
        <v>CAÑARI CCORIMANYA, Yanell Ariana</v>
      </c>
      <c r="D548" s="35"/>
      <c r="E548" s="36"/>
      <c r="F548" s="36"/>
      <c r="G548" s="36"/>
      <c r="H548" s="150" t="str">
        <f t="shared" si="95"/>
        <v/>
      </c>
      <c r="I548" s="28" t="str">
        <f t="shared" si="96"/>
        <v/>
      </c>
      <c r="J548" s="35"/>
      <c r="K548" s="36"/>
      <c r="L548" s="36"/>
      <c r="M548" s="36"/>
      <c r="N548" s="147" t="str">
        <f t="shared" si="97"/>
        <v/>
      </c>
      <c r="O548" s="28" t="str">
        <f t="shared" si="98"/>
        <v/>
      </c>
      <c r="P548" s="35"/>
      <c r="Q548" s="36"/>
      <c r="R548" s="36"/>
      <c r="S548" s="36"/>
      <c r="T548" s="150" t="str">
        <f t="shared" si="99"/>
        <v/>
      </c>
      <c r="U548" s="28" t="str">
        <f t="shared" si="100"/>
        <v/>
      </c>
      <c r="V548" s="35"/>
      <c r="W548" s="36"/>
      <c r="X548" s="36"/>
      <c r="Y548" s="36"/>
      <c r="Z548" s="150" t="str">
        <f t="shared" si="101"/>
        <v/>
      </c>
      <c r="AA548" s="28" t="str">
        <f t="shared" si="102"/>
        <v/>
      </c>
      <c r="AB548" s="37" t="str">
        <f t="shared" si="103"/>
        <v/>
      </c>
      <c r="AC548" s="38" t="str">
        <f t="shared" si="104"/>
        <v/>
      </c>
      <c r="AD548" s="38" t="str">
        <f t="shared" si="105"/>
        <v/>
      </c>
      <c r="AE548" s="38" t="str">
        <f>IF($B548="","",IF(DATOS!$B$12="Trimestre","",IF(Z548="","",Z548)))</f>
        <v/>
      </c>
      <c r="AF548" s="150" t="str">
        <f ca="1">IF(B548="","",IF(DATOS!$W$14-TODAY()&gt;0,"",IF(ISERROR(ROUND(AVERAGE(AB548:AE548),0)),"",ROUND(AVERAGE(AB548:AE548),0))))</f>
        <v/>
      </c>
      <c r="AG548" s="31" t="str">
        <f t="shared" ca="1" si="106"/>
        <v/>
      </c>
    </row>
    <row r="549" spans="1:41" x14ac:dyDescent="0.25">
      <c r="A549" s="34">
        <v>7</v>
      </c>
      <c r="B549" s="60" t="str">
        <f>IF(DATOS!$B$23="","",DATOS!$B$23)</f>
        <v>CAÑARI HUAMAN, Illari Tuire</v>
      </c>
      <c r="D549" s="35"/>
      <c r="E549" s="36"/>
      <c r="F549" s="36"/>
      <c r="G549" s="36"/>
      <c r="H549" s="150" t="str">
        <f t="shared" si="95"/>
        <v/>
      </c>
      <c r="I549" s="28" t="str">
        <f t="shared" si="96"/>
        <v/>
      </c>
      <c r="J549" s="35"/>
      <c r="K549" s="36"/>
      <c r="L549" s="36"/>
      <c r="M549" s="36"/>
      <c r="N549" s="147" t="str">
        <f t="shared" si="97"/>
        <v/>
      </c>
      <c r="O549" s="28" t="str">
        <f t="shared" si="98"/>
        <v/>
      </c>
      <c r="P549" s="35"/>
      <c r="Q549" s="36"/>
      <c r="R549" s="36"/>
      <c r="S549" s="36"/>
      <c r="T549" s="150" t="str">
        <f t="shared" si="99"/>
        <v/>
      </c>
      <c r="U549" s="28" t="str">
        <f t="shared" si="100"/>
        <v/>
      </c>
      <c r="V549" s="35"/>
      <c r="W549" s="36"/>
      <c r="X549" s="36"/>
      <c r="Y549" s="36"/>
      <c r="Z549" s="150" t="str">
        <f t="shared" si="101"/>
        <v/>
      </c>
      <c r="AA549" s="28" t="str">
        <f t="shared" si="102"/>
        <v/>
      </c>
      <c r="AB549" s="37" t="str">
        <f t="shared" si="103"/>
        <v/>
      </c>
      <c r="AC549" s="38" t="str">
        <f t="shared" si="104"/>
        <v/>
      </c>
      <c r="AD549" s="38" t="str">
        <f t="shared" si="105"/>
        <v/>
      </c>
      <c r="AE549" s="38" t="str">
        <f>IF($B549="","",IF(DATOS!$B$12="Trimestre","",IF(Z549="","",Z549)))</f>
        <v/>
      </c>
      <c r="AF549" s="150" t="str">
        <f ca="1">IF(B549="","",IF(DATOS!$W$14-TODAY()&gt;0,"",IF(ISERROR(ROUND(AVERAGE(AB549:AE549),0)),"",ROUND(AVERAGE(AB549:AE549),0))))</f>
        <v/>
      </c>
      <c r="AG549" s="31" t="str">
        <f t="shared" ca="1" si="106"/>
        <v/>
      </c>
      <c r="AH549" s="20"/>
    </row>
    <row r="550" spans="1:41" x14ac:dyDescent="0.25">
      <c r="A550" s="34">
        <v>8</v>
      </c>
      <c r="B550" s="60" t="str">
        <f>IF(DATOS!$B$24="","",DATOS!$B$24)</f>
        <v>CARRASCO GUTIERREZ, Lukas Adriano</v>
      </c>
      <c r="D550" s="35"/>
      <c r="E550" s="36"/>
      <c r="F550" s="36"/>
      <c r="G550" s="36"/>
      <c r="H550" s="150" t="str">
        <f t="shared" si="95"/>
        <v/>
      </c>
      <c r="I550" s="28" t="str">
        <f t="shared" si="96"/>
        <v/>
      </c>
      <c r="J550" s="35"/>
      <c r="K550" s="36"/>
      <c r="L550" s="36"/>
      <c r="M550" s="36"/>
      <c r="N550" s="147" t="str">
        <f t="shared" si="97"/>
        <v/>
      </c>
      <c r="O550" s="28" t="str">
        <f t="shared" si="98"/>
        <v/>
      </c>
      <c r="P550" s="35"/>
      <c r="Q550" s="36"/>
      <c r="R550" s="36"/>
      <c r="S550" s="36"/>
      <c r="T550" s="150" t="str">
        <f t="shared" si="99"/>
        <v/>
      </c>
      <c r="U550" s="28" t="str">
        <f t="shared" si="100"/>
        <v/>
      </c>
      <c r="V550" s="35"/>
      <c r="W550" s="36"/>
      <c r="X550" s="36"/>
      <c r="Y550" s="36"/>
      <c r="Z550" s="150" t="str">
        <f t="shared" si="101"/>
        <v/>
      </c>
      <c r="AA550" s="28" t="str">
        <f t="shared" si="102"/>
        <v/>
      </c>
      <c r="AB550" s="37" t="str">
        <f t="shared" si="103"/>
        <v/>
      </c>
      <c r="AC550" s="38" t="str">
        <f t="shared" si="104"/>
        <v/>
      </c>
      <c r="AD550" s="38" t="str">
        <f t="shared" si="105"/>
        <v/>
      </c>
      <c r="AE550" s="38" t="str">
        <f>IF($B550="","",IF(DATOS!$B$12="Trimestre","",IF(Z550="","",Z550)))</f>
        <v/>
      </c>
      <c r="AF550" s="150" t="str">
        <f ca="1">IF(B550="","",IF(DATOS!$W$14-TODAY()&gt;0,"",IF(ISERROR(ROUND(AVERAGE(AB550:AE550),0)),"",ROUND(AVERAGE(AB550:AE550),0))))</f>
        <v/>
      </c>
      <c r="AG550" s="31" t="str">
        <f t="shared" ca="1" si="106"/>
        <v/>
      </c>
      <c r="AK550" s="23"/>
      <c r="AL550" s="24"/>
      <c r="AM550" s="24"/>
    </row>
    <row r="551" spans="1:41" x14ac:dyDescent="0.25">
      <c r="A551" s="34">
        <v>9</v>
      </c>
      <c r="B551" s="60" t="str">
        <f>IF(DATOS!$B$25="","",DATOS!$B$25)</f>
        <v>CCORISAPRA LOPEZ, Gabriel</v>
      </c>
      <c r="D551" s="35"/>
      <c r="E551" s="36"/>
      <c r="F551" s="36"/>
      <c r="G551" s="36"/>
      <c r="H551" s="150" t="str">
        <f t="shared" si="95"/>
        <v/>
      </c>
      <c r="I551" s="28" t="str">
        <f t="shared" si="96"/>
        <v/>
      </c>
      <c r="J551" s="35"/>
      <c r="K551" s="36"/>
      <c r="L551" s="36"/>
      <c r="M551" s="36"/>
      <c r="N551" s="147" t="str">
        <f t="shared" si="97"/>
        <v/>
      </c>
      <c r="O551" s="28" t="str">
        <f t="shared" si="98"/>
        <v/>
      </c>
      <c r="P551" s="35"/>
      <c r="Q551" s="36"/>
      <c r="R551" s="36"/>
      <c r="S551" s="36"/>
      <c r="T551" s="150" t="str">
        <f t="shared" si="99"/>
        <v/>
      </c>
      <c r="U551" s="28" t="str">
        <f t="shared" si="100"/>
        <v/>
      </c>
      <c r="V551" s="35"/>
      <c r="W551" s="36"/>
      <c r="X551" s="36"/>
      <c r="Y551" s="36"/>
      <c r="Z551" s="150" t="str">
        <f t="shared" si="101"/>
        <v/>
      </c>
      <c r="AA551" s="28" t="str">
        <f t="shared" si="102"/>
        <v/>
      </c>
      <c r="AB551" s="37" t="str">
        <f t="shared" si="103"/>
        <v/>
      </c>
      <c r="AC551" s="38" t="str">
        <f t="shared" si="104"/>
        <v/>
      </c>
      <c r="AD551" s="38" t="str">
        <f t="shared" si="105"/>
        <v/>
      </c>
      <c r="AE551" s="38" t="str">
        <f>IF($B551="","",IF(DATOS!$B$12="Trimestre","",IF(Z551="","",Z551)))</f>
        <v/>
      </c>
      <c r="AF551" s="150" t="str">
        <f ca="1">IF(B551="","",IF(DATOS!$W$14-TODAY()&gt;0,"",IF(ISERROR(ROUND(AVERAGE(AB551:AE551),0)),"",ROUND(AVERAGE(AB551:AE551),0))))</f>
        <v/>
      </c>
      <c r="AG551" s="31" t="str">
        <f t="shared" ca="1" si="106"/>
        <v/>
      </c>
      <c r="AH551" s="39"/>
      <c r="AI551" s="39"/>
      <c r="AJ551" s="39"/>
      <c r="AK551" s="32"/>
      <c r="AL551" s="33"/>
      <c r="AM551" s="33"/>
    </row>
    <row r="552" spans="1:41" x14ac:dyDescent="0.25">
      <c r="A552" s="34">
        <v>10</v>
      </c>
      <c r="B552" s="60" t="str">
        <f>IF(DATOS!$B$26="","",DATOS!$B$26)</f>
        <v>CHAMPI LIZARME, Eimi</v>
      </c>
      <c r="D552" s="35"/>
      <c r="E552" s="36"/>
      <c r="F552" s="36"/>
      <c r="G552" s="36"/>
      <c r="H552" s="150" t="str">
        <f t="shared" si="95"/>
        <v/>
      </c>
      <c r="I552" s="28" t="str">
        <f t="shared" si="96"/>
        <v/>
      </c>
      <c r="J552" s="35"/>
      <c r="K552" s="36"/>
      <c r="L552" s="36"/>
      <c r="M552" s="36"/>
      <c r="N552" s="147" t="str">
        <f t="shared" si="97"/>
        <v/>
      </c>
      <c r="O552" s="28" t="str">
        <f t="shared" si="98"/>
        <v/>
      </c>
      <c r="P552" s="35"/>
      <c r="Q552" s="36"/>
      <c r="R552" s="36"/>
      <c r="S552" s="36"/>
      <c r="T552" s="150" t="str">
        <f t="shared" si="99"/>
        <v/>
      </c>
      <c r="U552" s="28" t="str">
        <f t="shared" si="100"/>
        <v/>
      </c>
      <c r="V552" s="35"/>
      <c r="W552" s="36"/>
      <c r="X552" s="36"/>
      <c r="Y552" s="36"/>
      <c r="Z552" s="150" t="str">
        <f t="shared" si="101"/>
        <v/>
      </c>
      <c r="AA552" s="28" t="str">
        <f t="shared" si="102"/>
        <v/>
      </c>
      <c r="AB552" s="37" t="str">
        <f t="shared" si="103"/>
        <v/>
      </c>
      <c r="AC552" s="38" t="str">
        <f t="shared" si="104"/>
        <v/>
      </c>
      <c r="AD552" s="38" t="str">
        <f t="shared" si="105"/>
        <v/>
      </c>
      <c r="AE552" s="38" t="str">
        <f>IF($B552="","",IF(DATOS!$B$12="Trimestre","",IF(Z552="","",Z552)))</f>
        <v/>
      </c>
      <c r="AF552" s="150" t="str">
        <f ca="1">IF(B552="","",IF(DATOS!$W$14-TODAY()&gt;0,"",IF(ISERROR(ROUND(AVERAGE(AB552:AE552),0)),"",ROUND(AVERAGE(AB552:AE552),0))))</f>
        <v/>
      </c>
      <c r="AG552" s="31" t="str">
        <f t="shared" ca="1" si="106"/>
        <v/>
      </c>
      <c r="AH552" s="39"/>
      <c r="AI552" s="39"/>
      <c r="AJ552" s="39"/>
      <c r="AK552" s="32"/>
      <c r="AL552" s="33"/>
      <c r="AM552" s="33"/>
    </row>
    <row r="553" spans="1:41" x14ac:dyDescent="0.25">
      <c r="A553" s="34">
        <v>11</v>
      </c>
      <c r="B553" s="60" t="str">
        <f>IF(DATOS!$B$27="","",DATOS!$B$27)</f>
        <v>DEL POZO VILLANO, Victor Benito</v>
      </c>
      <c r="D553" s="35"/>
      <c r="E553" s="36"/>
      <c r="F553" s="36"/>
      <c r="G553" s="36"/>
      <c r="H553" s="150" t="str">
        <f t="shared" si="95"/>
        <v/>
      </c>
      <c r="I553" s="28" t="str">
        <f t="shared" si="96"/>
        <v/>
      </c>
      <c r="J553" s="35"/>
      <c r="K553" s="36"/>
      <c r="L553" s="36"/>
      <c r="M553" s="36"/>
      <c r="N553" s="147" t="str">
        <f t="shared" si="97"/>
        <v/>
      </c>
      <c r="O553" s="28" t="str">
        <f t="shared" si="98"/>
        <v/>
      </c>
      <c r="P553" s="35"/>
      <c r="Q553" s="36"/>
      <c r="R553" s="36"/>
      <c r="S553" s="36"/>
      <c r="T553" s="150" t="str">
        <f t="shared" si="99"/>
        <v/>
      </c>
      <c r="U553" s="28" t="str">
        <f t="shared" si="100"/>
        <v/>
      </c>
      <c r="V553" s="35"/>
      <c r="W553" s="36"/>
      <c r="X553" s="36"/>
      <c r="Y553" s="36"/>
      <c r="Z553" s="150" t="str">
        <f t="shared" si="101"/>
        <v/>
      </c>
      <c r="AA553" s="28" t="str">
        <f t="shared" si="102"/>
        <v/>
      </c>
      <c r="AB553" s="37" t="str">
        <f t="shared" si="103"/>
        <v/>
      </c>
      <c r="AC553" s="38" t="str">
        <f t="shared" si="104"/>
        <v/>
      </c>
      <c r="AD553" s="38" t="str">
        <f t="shared" si="105"/>
        <v/>
      </c>
      <c r="AE553" s="38" t="str">
        <f>IF($B553="","",IF(DATOS!$B$12="Trimestre","",IF(Z553="","",Z553)))</f>
        <v/>
      </c>
      <c r="AF553" s="150" t="str">
        <f ca="1">IF(B553="","",IF(DATOS!$W$14-TODAY()&gt;0,"",IF(ISERROR(ROUND(AVERAGE(AB553:AE553),0)),"",ROUND(AVERAGE(AB553:AE553),0))))</f>
        <v/>
      </c>
      <c r="AG553" s="31" t="str">
        <f t="shared" ca="1" si="106"/>
        <v/>
      </c>
      <c r="AH553" s="39"/>
      <c r="AI553" s="39"/>
      <c r="AJ553" s="39"/>
      <c r="AK553" s="32"/>
      <c r="AL553" s="33"/>
      <c r="AM553" s="33"/>
    </row>
    <row r="554" spans="1:41" x14ac:dyDescent="0.25">
      <c r="A554" s="34">
        <v>12</v>
      </c>
      <c r="B554" s="60" t="str">
        <f>IF(DATOS!$B$28="","",DATOS!$B$28)</f>
        <v>DIAZ RIVAS, Andrea Paola</v>
      </c>
      <c r="D554" s="35"/>
      <c r="E554" s="36"/>
      <c r="F554" s="36"/>
      <c r="G554" s="36"/>
      <c r="H554" s="150" t="str">
        <f t="shared" si="95"/>
        <v/>
      </c>
      <c r="I554" s="28" t="str">
        <f t="shared" si="96"/>
        <v/>
      </c>
      <c r="J554" s="35"/>
      <c r="K554" s="36"/>
      <c r="L554" s="36"/>
      <c r="M554" s="36"/>
      <c r="N554" s="147" t="str">
        <f t="shared" si="97"/>
        <v/>
      </c>
      <c r="O554" s="28" t="str">
        <f t="shared" si="98"/>
        <v/>
      </c>
      <c r="P554" s="35"/>
      <c r="Q554" s="36"/>
      <c r="R554" s="36"/>
      <c r="S554" s="36"/>
      <c r="T554" s="150" t="str">
        <f t="shared" si="99"/>
        <v/>
      </c>
      <c r="U554" s="28" t="str">
        <f t="shared" si="100"/>
        <v/>
      </c>
      <c r="V554" s="35"/>
      <c r="W554" s="36"/>
      <c r="X554" s="36"/>
      <c r="Y554" s="36"/>
      <c r="Z554" s="150" t="str">
        <f t="shared" si="101"/>
        <v/>
      </c>
      <c r="AA554" s="28" t="str">
        <f t="shared" si="102"/>
        <v/>
      </c>
      <c r="AB554" s="37" t="str">
        <f t="shared" si="103"/>
        <v/>
      </c>
      <c r="AC554" s="38" t="str">
        <f t="shared" si="104"/>
        <v/>
      </c>
      <c r="AD554" s="38" t="str">
        <f t="shared" si="105"/>
        <v/>
      </c>
      <c r="AE554" s="38" t="str">
        <f>IF($B554="","",IF(DATOS!$B$12="Trimestre","",IF(Z554="","",Z554)))</f>
        <v/>
      </c>
      <c r="AF554" s="150" t="str">
        <f ca="1">IF(B554="","",IF(DATOS!$W$14-TODAY()&gt;0,"",IF(ISERROR(ROUND(AVERAGE(AB554:AE554),0)),"",ROUND(AVERAGE(AB554:AE554),0))))</f>
        <v/>
      </c>
      <c r="AG554" s="31" t="str">
        <f t="shared" ca="1" si="106"/>
        <v/>
      </c>
      <c r="AH554" s="39"/>
      <c r="AI554" s="39"/>
      <c r="AJ554" s="39"/>
      <c r="AK554" s="32"/>
      <c r="AL554" s="33"/>
      <c r="AM554" s="33"/>
    </row>
    <row r="555" spans="1:41" x14ac:dyDescent="0.25">
      <c r="A555" s="34">
        <v>13</v>
      </c>
      <c r="B555" s="60" t="str">
        <f>IF(DATOS!$B$29="","",DATOS!$B$29)</f>
        <v>ESPINOZA FRANCO, Flor Thalia</v>
      </c>
      <c r="D555" s="35"/>
      <c r="E555" s="36"/>
      <c r="F555" s="36"/>
      <c r="G555" s="36"/>
      <c r="H555" s="150" t="str">
        <f t="shared" si="95"/>
        <v/>
      </c>
      <c r="I555" s="28" t="str">
        <f t="shared" si="96"/>
        <v/>
      </c>
      <c r="J555" s="35"/>
      <c r="K555" s="36"/>
      <c r="L555" s="36"/>
      <c r="M555" s="36"/>
      <c r="N555" s="147" t="str">
        <f t="shared" si="97"/>
        <v/>
      </c>
      <c r="O555" s="28" t="str">
        <f t="shared" si="98"/>
        <v/>
      </c>
      <c r="P555" s="35"/>
      <c r="Q555" s="36"/>
      <c r="R555" s="36"/>
      <c r="S555" s="36"/>
      <c r="T555" s="150" t="str">
        <f t="shared" si="99"/>
        <v/>
      </c>
      <c r="U555" s="28" t="str">
        <f t="shared" si="100"/>
        <v/>
      </c>
      <c r="V555" s="35"/>
      <c r="W555" s="36"/>
      <c r="X555" s="36"/>
      <c r="Y555" s="36"/>
      <c r="Z555" s="150" t="str">
        <f t="shared" si="101"/>
        <v/>
      </c>
      <c r="AA555" s="28" t="str">
        <f t="shared" si="102"/>
        <v/>
      </c>
      <c r="AB555" s="37" t="str">
        <f t="shared" si="103"/>
        <v/>
      </c>
      <c r="AC555" s="38" t="str">
        <f t="shared" si="104"/>
        <v/>
      </c>
      <c r="AD555" s="38" t="str">
        <f t="shared" si="105"/>
        <v/>
      </c>
      <c r="AE555" s="38" t="str">
        <f>IF($B555="","",IF(DATOS!$B$12="Trimestre","",IF(Z555="","",Z555)))</f>
        <v/>
      </c>
      <c r="AF555" s="150" t="str">
        <f ca="1">IF(B555="","",IF(DATOS!$W$14-TODAY()&gt;0,"",IF(ISERROR(ROUND(AVERAGE(AB555:AE555),0)),"",ROUND(AVERAGE(AB555:AE555),0))))</f>
        <v/>
      </c>
      <c r="AG555" s="31" t="str">
        <f t="shared" ca="1" si="106"/>
        <v/>
      </c>
    </row>
    <row r="556" spans="1:41" x14ac:dyDescent="0.25">
      <c r="A556" s="34">
        <v>14</v>
      </c>
      <c r="B556" s="60" t="str">
        <f>IF(DATOS!$B$30="","",DATOS!$B$30)</f>
        <v>FRANCO MITMA, Mayte Araceli</v>
      </c>
      <c r="D556" s="35"/>
      <c r="E556" s="36"/>
      <c r="F556" s="36"/>
      <c r="G556" s="36"/>
      <c r="H556" s="150" t="str">
        <f t="shared" si="95"/>
        <v/>
      </c>
      <c r="I556" s="28" t="str">
        <f t="shared" si="96"/>
        <v/>
      </c>
      <c r="J556" s="35"/>
      <c r="K556" s="36"/>
      <c r="L556" s="36"/>
      <c r="M556" s="36"/>
      <c r="N556" s="147" t="str">
        <f t="shared" si="97"/>
        <v/>
      </c>
      <c r="O556" s="28" t="str">
        <f t="shared" si="98"/>
        <v/>
      </c>
      <c r="P556" s="35"/>
      <c r="Q556" s="36"/>
      <c r="R556" s="36"/>
      <c r="S556" s="36"/>
      <c r="T556" s="150" t="str">
        <f t="shared" si="99"/>
        <v/>
      </c>
      <c r="U556" s="28" t="str">
        <f t="shared" si="100"/>
        <v/>
      </c>
      <c r="V556" s="35"/>
      <c r="W556" s="36"/>
      <c r="X556" s="36"/>
      <c r="Y556" s="36"/>
      <c r="Z556" s="150" t="str">
        <f t="shared" si="101"/>
        <v/>
      </c>
      <c r="AA556" s="28" t="str">
        <f t="shared" si="102"/>
        <v/>
      </c>
      <c r="AB556" s="37" t="str">
        <f t="shared" si="103"/>
        <v/>
      </c>
      <c r="AC556" s="38" t="str">
        <f t="shared" si="104"/>
        <v/>
      </c>
      <c r="AD556" s="38" t="str">
        <f t="shared" si="105"/>
        <v/>
      </c>
      <c r="AE556" s="38" t="str">
        <f>IF($B556="","",IF(DATOS!$B$12="Trimestre","",IF(Z556="","",Z556)))</f>
        <v/>
      </c>
      <c r="AF556" s="150" t="str">
        <f ca="1">IF(B556="","",IF(DATOS!$W$14-TODAY()&gt;0,"",IF(ISERROR(ROUND(AVERAGE(AB556:AE556),0)),"",ROUND(AVERAGE(AB556:AE556),0))))</f>
        <v/>
      </c>
      <c r="AG556" s="31" t="str">
        <f t="shared" ca="1" si="106"/>
        <v/>
      </c>
    </row>
    <row r="557" spans="1:41" x14ac:dyDescent="0.25">
      <c r="A557" s="34">
        <v>15</v>
      </c>
      <c r="B557" s="60" t="str">
        <f>IF(DATOS!$B$31="","",DATOS!$B$31)</f>
        <v>GALINDO SANCHEZ, Jose Luis</v>
      </c>
      <c r="D557" s="35"/>
      <c r="E557" s="36"/>
      <c r="F557" s="36"/>
      <c r="G557" s="36"/>
      <c r="H557" s="150" t="str">
        <f t="shared" si="95"/>
        <v/>
      </c>
      <c r="I557" s="28" t="str">
        <f t="shared" si="96"/>
        <v/>
      </c>
      <c r="J557" s="35"/>
      <c r="K557" s="36"/>
      <c r="L557" s="36"/>
      <c r="M557" s="36"/>
      <c r="N557" s="147" t="str">
        <f t="shared" si="97"/>
        <v/>
      </c>
      <c r="O557" s="28" t="str">
        <f t="shared" si="98"/>
        <v/>
      </c>
      <c r="P557" s="35"/>
      <c r="Q557" s="36"/>
      <c r="R557" s="36"/>
      <c r="S557" s="36"/>
      <c r="T557" s="150" t="str">
        <f t="shared" si="99"/>
        <v/>
      </c>
      <c r="U557" s="28" t="str">
        <f t="shared" si="100"/>
        <v/>
      </c>
      <c r="V557" s="35"/>
      <c r="W557" s="36"/>
      <c r="X557" s="36"/>
      <c r="Y557" s="36"/>
      <c r="Z557" s="150" t="str">
        <f t="shared" si="101"/>
        <v/>
      </c>
      <c r="AA557" s="28" t="str">
        <f t="shared" si="102"/>
        <v/>
      </c>
      <c r="AB557" s="37" t="str">
        <f t="shared" si="103"/>
        <v/>
      </c>
      <c r="AC557" s="38" t="str">
        <f t="shared" si="104"/>
        <v/>
      </c>
      <c r="AD557" s="38" t="str">
        <f t="shared" si="105"/>
        <v/>
      </c>
      <c r="AE557" s="38" t="str">
        <f>IF($B557="","",IF(DATOS!$B$12="Trimestre","",IF(Z557="","",Z557)))</f>
        <v/>
      </c>
      <c r="AF557" s="150" t="str">
        <f ca="1">IF(B557="","",IF(DATOS!$W$14-TODAY()&gt;0,"",IF(ISERROR(ROUND(AVERAGE(AB557:AE557),0)),"",ROUND(AVERAGE(AB557:AE557),0))))</f>
        <v/>
      </c>
      <c r="AG557" s="31" t="str">
        <f t="shared" ca="1" si="106"/>
        <v/>
      </c>
    </row>
    <row r="558" spans="1:41" x14ac:dyDescent="0.25">
      <c r="A558" s="34">
        <v>16</v>
      </c>
      <c r="B558" s="60" t="str">
        <f>IF(DATOS!$B$32="","",DATOS!$B$32)</f>
        <v>GODOY ORTEGA, Isaac Alain</v>
      </c>
      <c r="D558" s="35"/>
      <c r="E558" s="36"/>
      <c r="F558" s="36"/>
      <c r="G558" s="36"/>
      <c r="H558" s="150" t="str">
        <f t="shared" si="95"/>
        <v/>
      </c>
      <c r="I558" s="28" t="str">
        <f t="shared" si="96"/>
        <v/>
      </c>
      <c r="J558" s="35"/>
      <c r="K558" s="36"/>
      <c r="L558" s="36"/>
      <c r="M558" s="36"/>
      <c r="N558" s="147" t="str">
        <f t="shared" si="97"/>
        <v/>
      </c>
      <c r="O558" s="28" t="str">
        <f t="shared" si="98"/>
        <v/>
      </c>
      <c r="P558" s="35"/>
      <c r="Q558" s="36"/>
      <c r="R558" s="36"/>
      <c r="S558" s="36"/>
      <c r="T558" s="150" t="str">
        <f t="shared" si="99"/>
        <v/>
      </c>
      <c r="U558" s="28" t="str">
        <f t="shared" si="100"/>
        <v/>
      </c>
      <c r="V558" s="35"/>
      <c r="W558" s="36"/>
      <c r="X558" s="36"/>
      <c r="Y558" s="36"/>
      <c r="Z558" s="150" t="str">
        <f t="shared" si="101"/>
        <v/>
      </c>
      <c r="AA558" s="28" t="str">
        <f t="shared" si="102"/>
        <v/>
      </c>
      <c r="AB558" s="37" t="str">
        <f t="shared" si="103"/>
        <v/>
      </c>
      <c r="AC558" s="38" t="str">
        <f t="shared" si="104"/>
        <v/>
      </c>
      <c r="AD558" s="38" t="str">
        <f t="shared" si="105"/>
        <v/>
      </c>
      <c r="AE558" s="38" t="str">
        <f>IF($B558="","",IF(DATOS!$B$12="Trimestre","",IF(Z558="","",Z558)))</f>
        <v/>
      </c>
      <c r="AF558" s="150" t="str">
        <f ca="1">IF(B558="","",IF(DATOS!$W$14-TODAY()&gt;0,"",IF(ISERROR(ROUND(AVERAGE(AB558:AE558),0)),"",ROUND(AVERAGE(AB558:AE558),0))))</f>
        <v/>
      </c>
      <c r="AG558" s="31" t="str">
        <f t="shared" ca="1" si="106"/>
        <v/>
      </c>
    </row>
    <row r="559" spans="1:41" x14ac:dyDescent="0.25">
      <c r="A559" s="34">
        <v>17</v>
      </c>
      <c r="B559" s="60" t="str">
        <f>IF(DATOS!$B$33="","",DATOS!$B$33)</f>
        <v>GONZALES CAMPOS, Adriano Elliam</v>
      </c>
      <c r="D559" s="35"/>
      <c r="E559" s="36"/>
      <c r="F559" s="36"/>
      <c r="G559" s="36"/>
      <c r="H559" s="150" t="str">
        <f t="shared" si="95"/>
        <v/>
      </c>
      <c r="I559" s="28" t="str">
        <f t="shared" si="96"/>
        <v/>
      </c>
      <c r="J559" s="35"/>
      <c r="K559" s="36"/>
      <c r="L559" s="36"/>
      <c r="M559" s="36"/>
      <c r="N559" s="147" t="str">
        <f t="shared" si="97"/>
        <v/>
      </c>
      <c r="O559" s="28" t="str">
        <f t="shared" si="98"/>
        <v/>
      </c>
      <c r="P559" s="35"/>
      <c r="Q559" s="36"/>
      <c r="R559" s="36"/>
      <c r="S559" s="36"/>
      <c r="T559" s="150" t="str">
        <f t="shared" si="99"/>
        <v/>
      </c>
      <c r="U559" s="28" t="str">
        <f t="shared" si="100"/>
        <v/>
      </c>
      <c r="V559" s="35"/>
      <c r="W559" s="36"/>
      <c r="X559" s="36"/>
      <c r="Y559" s="36"/>
      <c r="Z559" s="150" t="str">
        <f t="shared" si="101"/>
        <v/>
      </c>
      <c r="AA559" s="28" t="str">
        <f t="shared" si="102"/>
        <v/>
      </c>
      <c r="AB559" s="37" t="str">
        <f t="shared" si="103"/>
        <v/>
      </c>
      <c r="AC559" s="38" t="str">
        <f t="shared" si="104"/>
        <v/>
      </c>
      <c r="AD559" s="38" t="str">
        <f t="shared" si="105"/>
        <v/>
      </c>
      <c r="AE559" s="38" t="str">
        <f>IF($B559="","",IF(DATOS!$B$12="Trimestre","",IF(Z559="","",Z559)))</f>
        <v/>
      </c>
      <c r="AF559" s="150" t="str">
        <f ca="1">IF(B559="","",IF(DATOS!$W$14-TODAY()&gt;0,"",IF(ISERROR(ROUND(AVERAGE(AB559:AE559),0)),"",ROUND(AVERAGE(AB559:AE559),0))))</f>
        <v/>
      </c>
      <c r="AG559" s="31" t="str">
        <f t="shared" ca="1" si="106"/>
        <v/>
      </c>
    </row>
    <row r="560" spans="1:41" x14ac:dyDescent="0.25">
      <c r="A560" s="34">
        <v>18</v>
      </c>
      <c r="B560" s="60" t="str">
        <f>IF(DATOS!$B$34="","",DATOS!$B$34)</f>
        <v>GUTIERREZ AYVAR, Jorge Alex</v>
      </c>
      <c r="D560" s="35"/>
      <c r="E560" s="36"/>
      <c r="F560" s="36"/>
      <c r="G560" s="36"/>
      <c r="H560" s="150" t="str">
        <f t="shared" si="95"/>
        <v/>
      </c>
      <c r="I560" s="28" t="str">
        <f t="shared" si="96"/>
        <v/>
      </c>
      <c r="J560" s="35"/>
      <c r="K560" s="36"/>
      <c r="L560" s="36"/>
      <c r="M560" s="36"/>
      <c r="N560" s="147" t="str">
        <f t="shared" si="97"/>
        <v/>
      </c>
      <c r="O560" s="28" t="str">
        <f t="shared" si="98"/>
        <v/>
      </c>
      <c r="P560" s="35"/>
      <c r="Q560" s="36"/>
      <c r="R560" s="36"/>
      <c r="S560" s="36"/>
      <c r="T560" s="150" t="str">
        <f t="shared" si="99"/>
        <v/>
      </c>
      <c r="U560" s="28" t="str">
        <f t="shared" si="100"/>
        <v/>
      </c>
      <c r="V560" s="35"/>
      <c r="W560" s="36"/>
      <c r="X560" s="36"/>
      <c r="Y560" s="36"/>
      <c r="Z560" s="150" t="str">
        <f t="shared" si="101"/>
        <v/>
      </c>
      <c r="AA560" s="28" t="str">
        <f t="shared" si="102"/>
        <v/>
      </c>
      <c r="AB560" s="37" t="str">
        <f t="shared" si="103"/>
        <v/>
      </c>
      <c r="AC560" s="38" t="str">
        <f t="shared" si="104"/>
        <v/>
      </c>
      <c r="AD560" s="38" t="str">
        <f t="shared" si="105"/>
        <v/>
      </c>
      <c r="AE560" s="38" t="str">
        <f>IF($B560="","",IF(DATOS!$B$12="Trimestre","",IF(Z560="","",Z560)))</f>
        <v/>
      </c>
      <c r="AF560" s="150" t="str">
        <f ca="1">IF(B560="","",IF(DATOS!$W$14-TODAY()&gt;0,"",IF(ISERROR(ROUND(AVERAGE(AB560:AE560),0)),"",ROUND(AVERAGE(AB560:AE560),0))))</f>
        <v/>
      </c>
      <c r="AG560" s="31" t="str">
        <f t="shared" ca="1" si="106"/>
        <v/>
      </c>
    </row>
    <row r="561" spans="1:33" x14ac:dyDescent="0.25">
      <c r="A561" s="34">
        <v>19</v>
      </c>
      <c r="B561" s="60" t="str">
        <f>IF(DATOS!$B$35="","",DATOS!$B$35)</f>
        <v>LLOCCLLA QUISPE, Jimena Margoth</v>
      </c>
      <c r="D561" s="35"/>
      <c r="E561" s="36"/>
      <c r="F561" s="36"/>
      <c r="G561" s="36"/>
      <c r="H561" s="150" t="str">
        <f t="shared" si="95"/>
        <v/>
      </c>
      <c r="I561" s="28" t="str">
        <f t="shared" si="96"/>
        <v/>
      </c>
      <c r="J561" s="35"/>
      <c r="K561" s="36"/>
      <c r="L561" s="36"/>
      <c r="M561" s="36"/>
      <c r="N561" s="147" t="str">
        <f t="shared" si="97"/>
        <v/>
      </c>
      <c r="O561" s="28" t="str">
        <f t="shared" si="98"/>
        <v/>
      </c>
      <c r="P561" s="35"/>
      <c r="Q561" s="36"/>
      <c r="R561" s="36"/>
      <c r="S561" s="36"/>
      <c r="T561" s="150" t="str">
        <f t="shared" si="99"/>
        <v/>
      </c>
      <c r="U561" s="28" t="str">
        <f t="shared" si="100"/>
        <v/>
      </c>
      <c r="V561" s="35"/>
      <c r="W561" s="36"/>
      <c r="X561" s="36"/>
      <c r="Y561" s="36"/>
      <c r="Z561" s="150" t="str">
        <f t="shared" si="101"/>
        <v/>
      </c>
      <c r="AA561" s="28" t="str">
        <f t="shared" si="102"/>
        <v/>
      </c>
      <c r="AB561" s="37" t="str">
        <f t="shared" si="103"/>
        <v/>
      </c>
      <c r="AC561" s="38" t="str">
        <f t="shared" si="104"/>
        <v/>
      </c>
      <c r="AD561" s="38" t="str">
        <f t="shared" si="105"/>
        <v/>
      </c>
      <c r="AE561" s="38" t="str">
        <f>IF($B561="","",IF(DATOS!$B$12="Trimestre","",IF(Z561="","",Z561)))</f>
        <v/>
      </c>
      <c r="AF561" s="150" t="str">
        <f ca="1">IF(B561="","",IF(DATOS!$W$14-TODAY()&gt;0,"",IF(ISERROR(ROUND(AVERAGE(AB561:AE561),0)),"",ROUND(AVERAGE(AB561:AE561),0))))</f>
        <v/>
      </c>
      <c r="AG561" s="31" t="str">
        <f t="shared" ca="1" si="106"/>
        <v/>
      </c>
    </row>
    <row r="562" spans="1:33" x14ac:dyDescent="0.25">
      <c r="A562" s="34">
        <v>20</v>
      </c>
      <c r="B562" s="60" t="str">
        <f>IF(DATOS!$B$36="","",DATOS!$B$36)</f>
        <v>MEDINA CAMPOS, Sumaizhi Libertad</v>
      </c>
      <c r="D562" s="35"/>
      <c r="E562" s="36"/>
      <c r="F562" s="36"/>
      <c r="G562" s="36"/>
      <c r="H562" s="150" t="str">
        <f t="shared" si="95"/>
        <v/>
      </c>
      <c r="I562" s="28" t="str">
        <f t="shared" si="96"/>
        <v/>
      </c>
      <c r="J562" s="35"/>
      <c r="K562" s="36"/>
      <c r="L562" s="36"/>
      <c r="M562" s="36"/>
      <c r="N562" s="147" t="str">
        <f t="shared" si="97"/>
        <v/>
      </c>
      <c r="O562" s="28" t="str">
        <f t="shared" si="98"/>
        <v/>
      </c>
      <c r="P562" s="35"/>
      <c r="Q562" s="36"/>
      <c r="R562" s="36"/>
      <c r="S562" s="36"/>
      <c r="T562" s="150" t="str">
        <f t="shared" si="99"/>
        <v/>
      </c>
      <c r="U562" s="28" t="str">
        <f t="shared" si="100"/>
        <v/>
      </c>
      <c r="V562" s="35"/>
      <c r="W562" s="36"/>
      <c r="X562" s="36"/>
      <c r="Y562" s="36"/>
      <c r="Z562" s="150" t="str">
        <f t="shared" si="101"/>
        <v/>
      </c>
      <c r="AA562" s="28" t="str">
        <f t="shared" si="102"/>
        <v/>
      </c>
      <c r="AB562" s="37" t="str">
        <f t="shared" si="103"/>
        <v/>
      </c>
      <c r="AC562" s="38" t="str">
        <f t="shared" si="104"/>
        <v/>
      </c>
      <c r="AD562" s="38" t="str">
        <f t="shared" si="105"/>
        <v/>
      </c>
      <c r="AE562" s="38" t="str">
        <f>IF($B562="","",IF(DATOS!$B$12="Trimestre","",IF(Z562="","",Z562)))</f>
        <v/>
      </c>
      <c r="AF562" s="150" t="str">
        <f ca="1">IF(B562="","",IF(DATOS!$W$14-TODAY()&gt;0,"",IF(ISERROR(ROUND(AVERAGE(AB562:AE562),0)),"",ROUND(AVERAGE(AB562:AE562),0))))</f>
        <v/>
      </c>
      <c r="AG562" s="31" t="str">
        <f t="shared" ca="1" si="106"/>
        <v/>
      </c>
    </row>
    <row r="563" spans="1:33" x14ac:dyDescent="0.25">
      <c r="A563" s="34">
        <v>21</v>
      </c>
      <c r="B563" s="60" t="str">
        <f>IF(DATOS!$B$37="","",DATOS!$B$37)</f>
        <v>MITMA AREVALO, Mildred Esli</v>
      </c>
      <c r="D563" s="35"/>
      <c r="E563" s="36"/>
      <c r="F563" s="36"/>
      <c r="G563" s="36"/>
      <c r="H563" s="150" t="str">
        <f t="shared" si="95"/>
        <v/>
      </c>
      <c r="I563" s="28" t="str">
        <f t="shared" si="96"/>
        <v/>
      </c>
      <c r="J563" s="35"/>
      <c r="K563" s="36"/>
      <c r="L563" s="36"/>
      <c r="M563" s="36"/>
      <c r="N563" s="147" t="str">
        <f t="shared" si="97"/>
        <v/>
      </c>
      <c r="O563" s="28" t="str">
        <f t="shared" si="98"/>
        <v/>
      </c>
      <c r="P563" s="35"/>
      <c r="Q563" s="36"/>
      <c r="R563" s="36"/>
      <c r="S563" s="36"/>
      <c r="T563" s="150" t="str">
        <f t="shared" si="99"/>
        <v/>
      </c>
      <c r="U563" s="28" t="str">
        <f t="shared" si="100"/>
        <v/>
      </c>
      <c r="V563" s="35"/>
      <c r="W563" s="36"/>
      <c r="X563" s="36"/>
      <c r="Y563" s="36"/>
      <c r="Z563" s="150" t="str">
        <f t="shared" si="101"/>
        <v/>
      </c>
      <c r="AA563" s="28" t="str">
        <f t="shared" si="102"/>
        <v/>
      </c>
      <c r="AB563" s="37" t="str">
        <f t="shared" si="103"/>
        <v/>
      </c>
      <c r="AC563" s="38" t="str">
        <f t="shared" si="104"/>
        <v/>
      </c>
      <c r="AD563" s="38" t="str">
        <f t="shared" si="105"/>
        <v/>
      </c>
      <c r="AE563" s="38" t="str">
        <f>IF($B563="","",IF(DATOS!$B$12="Trimestre","",IF(Z563="","",Z563)))</f>
        <v/>
      </c>
      <c r="AF563" s="150" t="str">
        <f ca="1">IF(B563="","",IF(DATOS!$W$14-TODAY()&gt;0,"",IF(ISERROR(ROUND(AVERAGE(AB563:AE563),0)),"",ROUND(AVERAGE(AB563:AE563),0))))</f>
        <v/>
      </c>
      <c r="AG563" s="31" t="str">
        <f t="shared" ca="1" si="106"/>
        <v/>
      </c>
    </row>
    <row r="564" spans="1:33" x14ac:dyDescent="0.25">
      <c r="A564" s="34">
        <v>22</v>
      </c>
      <c r="B564" s="60" t="str">
        <f>IF(DATOS!$B$38="","",DATOS!$B$38)</f>
        <v>NOLASCO SANCHEZ, Rogelio</v>
      </c>
      <c r="D564" s="35"/>
      <c r="E564" s="36"/>
      <c r="F564" s="36"/>
      <c r="G564" s="36"/>
      <c r="H564" s="150" t="str">
        <f t="shared" si="95"/>
        <v/>
      </c>
      <c r="I564" s="28" t="str">
        <f t="shared" si="96"/>
        <v/>
      </c>
      <c r="J564" s="35"/>
      <c r="K564" s="36"/>
      <c r="L564" s="36"/>
      <c r="M564" s="36"/>
      <c r="N564" s="147" t="str">
        <f t="shared" si="97"/>
        <v/>
      </c>
      <c r="O564" s="28" t="str">
        <f t="shared" si="98"/>
        <v/>
      </c>
      <c r="P564" s="35"/>
      <c r="Q564" s="36"/>
      <c r="R564" s="36"/>
      <c r="S564" s="36"/>
      <c r="T564" s="150" t="str">
        <f t="shared" si="99"/>
        <v/>
      </c>
      <c r="U564" s="28" t="str">
        <f t="shared" si="100"/>
        <v/>
      </c>
      <c r="V564" s="35"/>
      <c r="W564" s="36"/>
      <c r="X564" s="36"/>
      <c r="Y564" s="36"/>
      <c r="Z564" s="150" t="str">
        <f t="shared" si="101"/>
        <v/>
      </c>
      <c r="AA564" s="28" t="str">
        <f t="shared" si="102"/>
        <v/>
      </c>
      <c r="AB564" s="37" t="str">
        <f t="shared" si="103"/>
        <v/>
      </c>
      <c r="AC564" s="38" t="str">
        <f t="shared" si="104"/>
        <v/>
      </c>
      <c r="AD564" s="38" t="str">
        <f t="shared" si="105"/>
        <v/>
      </c>
      <c r="AE564" s="38" t="str">
        <f>IF($B564="","",IF(DATOS!$B$12="Trimestre","",IF(Z564="","",Z564)))</f>
        <v/>
      </c>
      <c r="AF564" s="150" t="str">
        <f ca="1">IF(B564="","",IF(DATOS!$W$14-TODAY()&gt;0,"",IF(ISERROR(ROUND(AVERAGE(AB564:AE564),0)),"",ROUND(AVERAGE(AB564:AE564),0))))</f>
        <v/>
      </c>
      <c r="AG564" s="31" t="str">
        <f t="shared" ca="1" si="106"/>
        <v/>
      </c>
    </row>
    <row r="565" spans="1:33" x14ac:dyDescent="0.25">
      <c r="A565" s="34">
        <v>23</v>
      </c>
      <c r="B565" s="60" t="str">
        <f>IF(DATOS!$B$39="","",DATOS!$B$39)</f>
        <v>ORTIZ PEÑALOZA, Anghelina Brigitte</v>
      </c>
      <c r="D565" s="35"/>
      <c r="E565" s="36"/>
      <c r="F565" s="36"/>
      <c r="G565" s="36"/>
      <c r="H565" s="150" t="str">
        <f t="shared" si="95"/>
        <v/>
      </c>
      <c r="I565" s="28" t="str">
        <f t="shared" si="96"/>
        <v/>
      </c>
      <c r="J565" s="35"/>
      <c r="K565" s="36"/>
      <c r="L565" s="36"/>
      <c r="M565" s="36"/>
      <c r="N565" s="147" t="str">
        <f t="shared" si="97"/>
        <v/>
      </c>
      <c r="O565" s="28" t="str">
        <f t="shared" si="98"/>
        <v/>
      </c>
      <c r="P565" s="35"/>
      <c r="Q565" s="36"/>
      <c r="R565" s="36"/>
      <c r="S565" s="36"/>
      <c r="T565" s="150" t="str">
        <f t="shared" si="99"/>
        <v/>
      </c>
      <c r="U565" s="28" t="str">
        <f t="shared" si="100"/>
        <v/>
      </c>
      <c r="V565" s="35"/>
      <c r="W565" s="36"/>
      <c r="X565" s="36"/>
      <c r="Y565" s="36"/>
      <c r="Z565" s="150" t="str">
        <f t="shared" si="101"/>
        <v/>
      </c>
      <c r="AA565" s="28" t="str">
        <f t="shared" si="102"/>
        <v/>
      </c>
      <c r="AB565" s="37" t="str">
        <f t="shared" si="103"/>
        <v/>
      </c>
      <c r="AC565" s="38" t="str">
        <f t="shared" si="104"/>
        <v/>
      </c>
      <c r="AD565" s="38" t="str">
        <f t="shared" si="105"/>
        <v/>
      </c>
      <c r="AE565" s="38" t="str">
        <f>IF($B565="","",IF(DATOS!$B$12="Trimestre","",IF(Z565="","",Z565)))</f>
        <v/>
      </c>
      <c r="AF565" s="150" t="str">
        <f ca="1">IF(B565="","",IF(DATOS!$W$14-TODAY()&gt;0,"",IF(ISERROR(ROUND(AVERAGE(AB565:AE565),0)),"",ROUND(AVERAGE(AB565:AE565),0))))</f>
        <v/>
      </c>
      <c r="AG565" s="31" t="str">
        <f t="shared" ca="1" si="106"/>
        <v/>
      </c>
    </row>
    <row r="566" spans="1:33" x14ac:dyDescent="0.25">
      <c r="A566" s="34">
        <v>24</v>
      </c>
      <c r="B566" s="60" t="str">
        <f>IF(DATOS!$B$40="","",DATOS!$B$40)</f>
        <v>OSCCO ATAO, Antony</v>
      </c>
      <c r="D566" s="35"/>
      <c r="E566" s="36"/>
      <c r="F566" s="36"/>
      <c r="G566" s="36"/>
      <c r="H566" s="150" t="str">
        <f t="shared" si="95"/>
        <v/>
      </c>
      <c r="I566" s="28" t="str">
        <f t="shared" si="96"/>
        <v/>
      </c>
      <c r="J566" s="35"/>
      <c r="K566" s="36"/>
      <c r="L566" s="36"/>
      <c r="M566" s="36"/>
      <c r="N566" s="147" t="str">
        <f t="shared" si="97"/>
        <v/>
      </c>
      <c r="O566" s="28" t="str">
        <f t="shared" si="98"/>
        <v/>
      </c>
      <c r="P566" s="35"/>
      <c r="Q566" s="36"/>
      <c r="R566" s="36"/>
      <c r="S566" s="36"/>
      <c r="T566" s="150" t="str">
        <f t="shared" si="99"/>
        <v/>
      </c>
      <c r="U566" s="28" t="str">
        <f t="shared" si="100"/>
        <v/>
      </c>
      <c r="V566" s="35"/>
      <c r="W566" s="36"/>
      <c r="X566" s="36"/>
      <c r="Y566" s="36"/>
      <c r="Z566" s="150" t="str">
        <f t="shared" si="101"/>
        <v/>
      </c>
      <c r="AA566" s="28" t="str">
        <f t="shared" si="102"/>
        <v/>
      </c>
      <c r="AB566" s="37" t="str">
        <f t="shared" si="103"/>
        <v/>
      </c>
      <c r="AC566" s="38" t="str">
        <f t="shared" si="104"/>
        <v/>
      </c>
      <c r="AD566" s="38" t="str">
        <f t="shared" si="105"/>
        <v/>
      </c>
      <c r="AE566" s="38" t="str">
        <f>IF($B566="","",IF(DATOS!$B$12="Trimestre","",IF(Z566="","",Z566)))</f>
        <v/>
      </c>
      <c r="AF566" s="150" t="str">
        <f ca="1">IF(B566="","",IF(DATOS!$W$14-TODAY()&gt;0,"",IF(ISERROR(ROUND(AVERAGE(AB566:AE566),0)),"",ROUND(AVERAGE(AB566:AE566),0))))</f>
        <v/>
      </c>
      <c r="AG566" s="31" t="str">
        <f t="shared" ca="1" si="106"/>
        <v/>
      </c>
    </row>
    <row r="567" spans="1:33" x14ac:dyDescent="0.25">
      <c r="A567" s="34">
        <v>25</v>
      </c>
      <c r="B567" s="60" t="str">
        <f>IF(DATOS!$B$41="","",DATOS!$B$41)</f>
        <v>PAREDES VELASQUE, Angel Andre</v>
      </c>
      <c r="D567" s="35"/>
      <c r="E567" s="36"/>
      <c r="F567" s="36"/>
      <c r="G567" s="36"/>
      <c r="H567" s="150" t="str">
        <f t="shared" si="95"/>
        <v/>
      </c>
      <c r="I567" s="28" t="str">
        <f t="shared" si="96"/>
        <v/>
      </c>
      <c r="J567" s="35"/>
      <c r="K567" s="36"/>
      <c r="L567" s="36"/>
      <c r="M567" s="36"/>
      <c r="N567" s="147" t="str">
        <f t="shared" si="97"/>
        <v/>
      </c>
      <c r="O567" s="28" t="str">
        <f t="shared" si="98"/>
        <v/>
      </c>
      <c r="P567" s="35"/>
      <c r="Q567" s="36"/>
      <c r="R567" s="36"/>
      <c r="S567" s="36"/>
      <c r="T567" s="150" t="str">
        <f t="shared" si="99"/>
        <v/>
      </c>
      <c r="U567" s="28" t="str">
        <f t="shared" si="100"/>
        <v/>
      </c>
      <c r="V567" s="35"/>
      <c r="W567" s="36"/>
      <c r="X567" s="36"/>
      <c r="Y567" s="36"/>
      <c r="Z567" s="150" t="str">
        <f t="shared" si="101"/>
        <v/>
      </c>
      <c r="AA567" s="28" t="str">
        <f t="shared" si="102"/>
        <v/>
      </c>
      <c r="AB567" s="37" t="str">
        <f t="shared" si="103"/>
        <v/>
      </c>
      <c r="AC567" s="38" t="str">
        <f t="shared" si="104"/>
        <v/>
      </c>
      <c r="AD567" s="38" t="str">
        <f t="shared" si="105"/>
        <v/>
      </c>
      <c r="AE567" s="38" t="str">
        <f>IF($B567="","",IF(DATOS!$B$12="Trimestre","",IF(Z567="","",Z567)))</f>
        <v/>
      </c>
      <c r="AF567" s="150" t="str">
        <f ca="1">IF(B567="","",IF(DATOS!$W$14-TODAY()&gt;0,"",IF(ISERROR(ROUND(AVERAGE(AB567:AE567),0)),"",ROUND(AVERAGE(AB567:AE567),0))))</f>
        <v/>
      </c>
      <c r="AG567" s="31" t="str">
        <f t="shared" ca="1" si="106"/>
        <v/>
      </c>
    </row>
    <row r="568" spans="1:33" x14ac:dyDescent="0.25">
      <c r="A568" s="34">
        <v>26</v>
      </c>
      <c r="B568" s="60" t="str">
        <f>IF(DATOS!$B$42="","",DATOS!$B$42)</f>
        <v>PAREDES YACO, Jhael Alejandro</v>
      </c>
      <c r="D568" s="35"/>
      <c r="E568" s="36"/>
      <c r="F568" s="36"/>
      <c r="G568" s="36"/>
      <c r="H568" s="150" t="str">
        <f t="shared" si="95"/>
        <v/>
      </c>
      <c r="I568" s="28" t="str">
        <f t="shared" si="96"/>
        <v/>
      </c>
      <c r="J568" s="35"/>
      <c r="K568" s="36"/>
      <c r="L568" s="36"/>
      <c r="M568" s="36"/>
      <c r="N568" s="147" t="str">
        <f t="shared" si="97"/>
        <v/>
      </c>
      <c r="O568" s="28" t="str">
        <f t="shared" si="98"/>
        <v/>
      </c>
      <c r="P568" s="35"/>
      <c r="Q568" s="36"/>
      <c r="R568" s="36"/>
      <c r="S568" s="36"/>
      <c r="T568" s="150" t="str">
        <f t="shared" si="99"/>
        <v/>
      </c>
      <c r="U568" s="28" t="str">
        <f t="shared" si="100"/>
        <v/>
      </c>
      <c r="V568" s="35"/>
      <c r="W568" s="36"/>
      <c r="X568" s="36"/>
      <c r="Y568" s="36"/>
      <c r="Z568" s="150" t="str">
        <f t="shared" si="101"/>
        <v/>
      </c>
      <c r="AA568" s="28" t="str">
        <f t="shared" si="102"/>
        <v/>
      </c>
      <c r="AB568" s="37" t="str">
        <f t="shared" si="103"/>
        <v/>
      </c>
      <c r="AC568" s="38" t="str">
        <f t="shared" si="104"/>
        <v/>
      </c>
      <c r="AD568" s="38" t="str">
        <f t="shared" si="105"/>
        <v/>
      </c>
      <c r="AE568" s="38" t="str">
        <f>IF($B568="","",IF(DATOS!$B$12="Trimestre","",IF(Z568="","",Z568)))</f>
        <v/>
      </c>
      <c r="AF568" s="150" t="str">
        <f ca="1">IF(B568="","",IF(DATOS!$W$14-TODAY()&gt;0,"",IF(ISERROR(ROUND(AVERAGE(AB568:AE568),0)),"",ROUND(AVERAGE(AB568:AE568),0))))</f>
        <v/>
      </c>
      <c r="AG568" s="31" t="str">
        <f t="shared" ca="1" si="106"/>
        <v/>
      </c>
    </row>
    <row r="569" spans="1:33" x14ac:dyDescent="0.25">
      <c r="A569" s="34">
        <v>27</v>
      </c>
      <c r="B569" s="60" t="str">
        <f>IF(DATOS!$B$43="","",DATOS!$B$43)</f>
        <v>PEDRAZA PORRAS, Milagros</v>
      </c>
      <c r="D569" s="35"/>
      <c r="E569" s="36"/>
      <c r="F569" s="36"/>
      <c r="G569" s="36"/>
      <c r="H569" s="150" t="str">
        <f t="shared" si="95"/>
        <v/>
      </c>
      <c r="I569" s="28" t="str">
        <f t="shared" si="96"/>
        <v/>
      </c>
      <c r="J569" s="35"/>
      <c r="K569" s="36"/>
      <c r="L569" s="36"/>
      <c r="M569" s="36"/>
      <c r="N569" s="147" t="str">
        <f t="shared" si="97"/>
        <v/>
      </c>
      <c r="O569" s="28" t="str">
        <f t="shared" si="98"/>
        <v/>
      </c>
      <c r="P569" s="35"/>
      <c r="Q569" s="36"/>
      <c r="R569" s="36"/>
      <c r="S569" s="36"/>
      <c r="T569" s="150" t="str">
        <f t="shared" si="99"/>
        <v/>
      </c>
      <c r="U569" s="28" t="str">
        <f t="shared" si="100"/>
        <v/>
      </c>
      <c r="V569" s="35"/>
      <c r="W569" s="36"/>
      <c r="X569" s="36"/>
      <c r="Y569" s="36"/>
      <c r="Z569" s="150" t="str">
        <f t="shared" si="101"/>
        <v/>
      </c>
      <c r="AA569" s="28" t="str">
        <f t="shared" si="102"/>
        <v/>
      </c>
      <c r="AB569" s="37" t="str">
        <f t="shared" si="103"/>
        <v/>
      </c>
      <c r="AC569" s="38" t="str">
        <f t="shared" si="104"/>
        <v/>
      </c>
      <c r="AD569" s="38" t="str">
        <f t="shared" si="105"/>
        <v/>
      </c>
      <c r="AE569" s="38" t="str">
        <f>IF($B569="","",IF(DATOS!$B$12="Trimestre","",IF(Z569="","",Z569)))</f>
        <v/>
      </c>
      <c r="AF569" s="150" t="str">
        <f ca="1">IF(B569="","",IF(DATOS!$W$14-TODAY()&gt;0,"",IF(ISERROR(ROUND(AVERAGE(AB569:AE569),0)),"",ROUND(AVERAGE(AB569:AE569),0))))</f>
        <v/>
      </c>
      <c r="AG569" s="31" t="str">
        <f t="shared" ca="1" si="106"/>
        <v/>
      </c>
    </row>
    <row r="570" spans="1:33" x14ac:dyDescent="0.25">
      <c r="A570" s="34">
        <v>28</v>
      </c>
      <c r="B570" s="60" t="str">
        <f>IF(DATOS!$B$44="","",DATOS!$B$44)</f>
        <v>RIVERA PACHECO, Milene Octalis</v>
      </c>
      <c r="D570" s="35"/>
      <c r="E570" s="36"/>
      <c r="F570" s="36"/>
      <c r="G570" s="36"/>
      <c r="H570" s="150" t="str">
        <f t="shared" si="95"/>
        <v/>
      </c>
      <c r="I570" s="28" t="str">
        <f t="shared" si="96"/>
        <v/>
      </c>
      <c r="J570" s="35"/>
      <c r="K570" s="36"/>
      <c r="L570" s="36"/>
      <c r="M570" s="36"/>
      <c r="N570" s="147" t="str">
        <f t="shared" si="97"/>
        <v/>
      </c>
      <c r="O570" s="28" t="str">
        <f t="shared" si="98"/>
        <v/>
      </c>
      <c r="P570" s="35"/>
      <c r="Q570" s="36"/>
      <c r="R570" s="36"/>
      <c r="S570" s="36"/>
      <c r="T570" s="150" t="str">
        <f t="shared" si="99"/>
        <v/>
      </c>
      <c r="U570" s="28" t="str">
        <f t="shared" si="100"/>
        <v/>
      </c>
      <c r="V570" s="35"/>
      <c r="W570" s="36"/>
      <c r="X570" s="36"/>
      <c r="Y570" s="36"/>
      <c r="Z570" s="150" t="str">
        <f t="shared" si="101"/>
        <v/>
      </c>
      <c r="AA570" s="28" t="str">
        <f t="shared" si="102"/>
        <v/>
      </c>
      <c r="AB570" s="37" t="str">
        <f t="shared" si="103"/>
        <v/>
      </c>
      <c r="AC570" s="38" t="str">
        <f t="shared" si="104"/>
        <v/>
      </c>
      <c r="AD570" s="38" t="str">
        <f t="shared" si="105"/>
        <v/>
      </c>
      <c r="AE570" s="38" t="str">
        <f>IF($B570="","",IF(DATOS!$B$12="Trimestre","",IF(Z570="","",Z570)))</f>
        <v/>
      </c>
      <c r="AF570" s="150" t="str">
        <f ca="1">IF(B570="","",IF(DATOS!$W$14-TODAY()&gt;0,"",IF(ISERROR(ROUND(AVERAGE(AB570:AE570),0)),"",ROUND(AVERAGE(AB570:AE570),0))))</f>
        <v/>
      </c>
      <c r="AG570" s="31" t="str">
        <f t="shared" ca="1" si="106"/>
        <v/>
      </c>
    </row>
    <row r="571" spans="1:33" x14ac:dyDescent="0.25">
      <c r="A571" s="34">
        <v>29</v>
      </c>
      <c r="B571" s="60" t="str">
        <f>IF(DATOS!$B$45="","",DATOS!$B$45)</f>
        <v>ROJAS CARRILLO, Jhon Marcelino</v>
      </c>
      <c r="D571" s="35"/>
      <c r="E571" s="36"/>
      <c r="F571" s="36"/>
      <c r="G571" s="36"/>
      <c r="H571" s="150" t="str">
        <f t="shared" si="95"/>
        <v/>
      </c>
      <c r="I571" s="28" t="str">
        <f t="shared" si="96"/>
        <v/>
      </c>
      <c r="J571" s="35"/>
      <c r="K571" s="36"/>
      <c r="L571" s="36"/>
      <c r="M571" s="36"/>
      <c r="N571" s="147" t="str">
        <f t="shared" si="97"/>
        <v/>
      </c>
      <c r="O571" s="28" t="str">
        <f t="shared" si="98"/>
        <v/>
      </c>
      <c r="P571" s="35"/>
      <c r="Q571" s="36"/>
      <c r="R571" s="36"/>
      <c r="S571" s="36"/>
      <c r="T571" s="150" t="str">
        <f t="shared" si="99"/>
        <v/>
      </c>
      <c r="U571" s="28" t="str">
        <f t="shared" si="100"/>
        <v/>
      </c>
      <c r="V571" s="35"/>
      <c r="W571" s="36"/>
      <c r="X571" s="36"/>
      <c r="Y571" s="36"/>
      <c r="Z571" s="150" t="str">
        <f t="shared" si="101"/>
        <v/>
      </c>
      <c r="AA571" s="28" t="str">
        <f t="shared" si="102"/>
        <v/>
      </c>
      <c r="AB571" s="37" t="str">
        <f t="shared" si="103"/>
        <v/>
      </c>
      <c r="AC571" s="38" t="str">
        <f t="shared" si="104"/>
        <v/>
      </c>
      <c r="AD571" s="38" t="str">
        <f t="shared" si="105"/>
        <v/>
      </c>
      <c r="AE571" s="38" t="str">
        <f>IF($B571="","",IF(DATOS!$B$12="Trimestre","",IF(Z571="","",Z571)))</f>
        <v/>
      </c>
      <c r="AF571" s="150" t="str">
        <f ca="1">IF(B571="","",IF(DATOS!$W$14-TODAY()&gt;0,"",IF(ISERROR(ROUND(AVERAGE(AB571:AE571),0)),"",ROUND(AVERAGE(AB571:AE571),0))))</f>
        <v/>
      </c>
      <c r="AG571" s="31" t="str">
        <f t="shared" ca="1" si="106"/>
        <v/>
      </c>
    </row>
    <row r="572" spans="1:33" x14ac:dyDescent="0.25">
      <c r="A572" s="34">
        <v>30</v>
      </c>
      <c r="B572" s="60" t="str">
        <f>IF(DATOS!$B$46="","",DATOS!$B$46)</f>
        <v>ROSALES PUMAPILLO, Harasely Milagros</v>
      </c>
      <c r="D572" s="35"/>
      <c r="E572" s="36"/>
      <c r="F572" s="36"/>
      <c r="G572" s="36"/>
      <c r="H572" s="150" t="str">
        <f t="shared" si="95"/>
        <v/>
      </c>
      <c r="I572" s="28" t="str">
        <f t="shared" si="96"/>
        <v/>
      </c>
      <c r="J572" s="35"/>
      <c r="K572" s="36"/>
      <c r="L572" s="36"/>
      <c r="M572" s="36"/>
      <c r="N572" s="147" t="str">
        <f t="shared" si="97"/>
        <v/>
      </c>
      <c r="O572" s="28" t="str">
        <f t="shared" si="98"/>
        <v/>
      </c>
      <c r="P572" s="35"/>
      <c r="Q572" s="36"/>
      <c r="R572" s="36"/>
      <c r="S572" s="36"/>
      <c r="T572" s="150" t="str">
        <f t="shared" si="99"/>
        <v/>
      </c>
      <c r="U572" s="28" t="str">
        <f t="shared" si="100"/>
        <v/>
      </c>
      <c r="V572" s="35"/>
      <c r="W572" s="36"/>
      <c r="X572" s="36"/>
      <c r="Y572" s="36"/>
      <c r="Z572" s="150" t="str">
        <f t="shared" si="101"/>
        <v/>
      </c>
      <c r="AA572" s="28" t="str">
        <f t="shared" si="102"/>
        <v/>
      </c>
      <c r="AB572" s="37" t="str">
        <f t="shared" si="103"/>
        <v/>
      </c>
      <c r="AC572" s="38" t="str">
        <f t="shared" si="104"/>
        <v/>
      </c>
      <c r="AD572" s="38" t="str">
        <f t="shared" si="105"/>
        <v/>
      </c>
      <c r="AE572" s="38" t="str">
        <f>IF($B572="","",IF(DATOS!$B$12="Trimestre","",IF(Z572="","",Z572)))</f>
        <v/>
      </c>
      <c r="AF572" s="150" t="str">
        <f ca="1">IF(B572="","",IF(DATOS!$W$14-TODAY()&gt;0,"",IF(ISERROR(ROUND(AVERAGE(AB572:AE572),0)),"",ROUND(AVERAGE(AB572:AE572),0))))</f>
        <v/>
      </c>
      <c r="AG572" s="31" t="str">
        <f t="shared" ca="1" si="106"/>
        <v/>
      </c>
    </row>
    <row r="573" spans="1:33" x14ac:dyDescent="0.25">
      <c r="A573" s="34">
        <v>31</v>
      </c>
      <c r="B573" s="60" t="str">
        <f>IF(DATOS!$B$47="","",DATOS!$B$47)</f>
        <v>TAIRO TAPIA, Erwin Amstron</v>
      </c>
      <c r="D573" s="35"/>
      <c r="E573" s="36"/>
      <c r="F573" s="36"/>
      <c r="G573" s="36"/>
      <c r="H573" s="150" t="str">
        <f t="shared" si="95"/>
        <v/>
      </c>
      <c r="I573" s="28" t="str">
        <f t="shared" si="96"/>
        <v/>
      </c>
      <c r="J573" s="35"/>
      <c r="K573" s="36"/>
      <c r="L573" s="36"/>
      <c r="M573" s="36"/>
      <c r="N573" s="147" t="str">
        <f t="shared" si="97"/>
        <v/>
      </c>
      <c r="O573" s="28" t="str">
        <f t="shared" si="98"/>
        <v/>
      </c>
      <c r="P573" s="35"/>
      <c r="Q573" s="36"/>
      <c r="R573" s="36"/>
      <c r="S573" s="36"/>
      <c r="T573" s="150" t="str">
        <f t="shared" si="99"/>
        <v/>
      </c>
      <c r="U573" s="28" t="str">
        <f t="shared" si="100"/>
        <v/>
      </c>
      <c r="V573" s="35"/>
      <c r="W573" s="36"/>
      <c r="X573" s="36"/>
      <c r="Y573" s="36"/>
      <c r="Z573" s="150" t="str">
        <f t="shared" si="101"/>
        <v/>
      </c>
      <c r="AA573" s="28" t="str">
        <f t="shared" si="102"/>
        <v/>
      </c>
      <c r="AB573" s="37" t="str">
        <f t="shared" si="103"/>
        <v/>
      </c>
      <c r="AC573" s="38" t="str">
        <f t="shared" si="104"/>
        <v/>
      </c>
      <c r="AD573" s="38" t="str">
        <f t="shared" si="105"/>
        <v/>
      </c>
      <c r="AE573" s="38" t="str">
        <f>IF($B573="","",IF(DATOS!$B$12="Trimestre","",IF(Z573="","",Z573)))</f>
        <v/>
      </c>
      <c r="AF573" s="150" t="str">
        <f ca="1">IF(B573="","",IF(DATOS!$W$14-TODAY()&gt;0,"",IF(ISERROR(ROUND(AVERAGE(AB573:AE573),0)),"",ROUND(AVERAGE(AB573:AE573),0))))</f>
        <v/>
      </c>
      <c r="AG573" s="31" t="str">
        <f t="shared" ca="1" si="106"/>
        <v/>
      </c>
    </row>
    <row r="574" spans="1:33" x14ac:dyDescent="0.25">
      <c r="A574" s="34">
        <v>32</v>
      </c>
      <c r="B574" s="60" t="str">
        <f>IF(DATOS!$B$48="","",DATOS!$B$48)</f>
        <v>VERA VIGURIA, Sebastian Adriano</v>
      </c>
      <c r="D574" s="35"/>
      <c r="E574" s="36"/>
      <c r="F574" s="36"/>
      <c r="G574" s="36"/>
      <c r="H574" s="150" t="str">
        <f t="shared" si="95"/>
        <v/>
      </c>
      <c r="I574" s="28" t="str">
        <f t="shared" si="96"/>
        <v/>
      </c>
      <c r="J574" s="35"/>
      <c r="K574" s="36"/>
      <c r="L574" s="36"/>
      <c r="M574" s="36"/>
      <c r="N574" s="147" t="str">
        <f t="shared" si="97"/>
        <v/>
      </c>
      <c r="O574" s="28" t="str">
        <f t="shared" si="98"/>
        <v/>
      </c>
      <c r="P574" s="35"/>
      <c r="Q574" s="36"/>
      <c r="R574" s="36"/>
      <c r="S574" s="36"/>
      <c r="T574" s="150" t="str">
        <f t="shared" si="99"/>
        <v/>
      </c>
      <c r="U574" s="28" t="str">
        <f t="shared" si="100"/>
        <v/>
      </c>
      <c r="V574" s="35"/>
      <c r="W574" s="36"/>
      <c r="X574" s="36"/>
      <c r="Y574" s="36"/>
      <c r="Z574" s="150" t="str">
        <f t="shared" si="101"/>
        <v/>
      </c>
      <c r="AA574" s="28" t="str">
        <f t="shared" si="102"/>
        <v/>
      </c>
      <c r="AB574" s="37" t="str">
        <f t="shared" si="103"/>
        <v/>
      </c>
      <c r="AC574" s="38" t="str">
        <f t="shared" si="104"/>
        <v/>
      </c>
      <c r="AD574" s="38" t="str">
        <f t="shared" si="105"/>
        <v/>
      </c>
      <c r="AE574" s="38" t="str">
        <f>IF($B574="","",IF(DATOS!$B$12="Trimestre","",IF(Z574="","",Z574)))</f>
        <v/>
      </c>
      <c r="AF574" s="150" t="str">
        <f ca="1">IF(B574="","",IF(DATOS!$W$14-TODAY()&gt;0,"",IF(ISERROR(ROUND(AVERAGE(AB574:AE574),0)),"",ROUND(AVERAGE(AB574:AE574),0))))</f>
        <v/>
      </c>
      <c r="AG574" s="31" t="str">
        <f t="shared" ca="1" si="106"/>
        <v/>
      </c>
    </row>
    <row r="575" spans="1:33" x14ac:dyDescent="0.25">
      <c r="A575" s="34">
        <v>33</v>
      </c>
      <c r="B575" s="60" t="str">
        <f>IF(DATOS!$B$49="","",DATOS!$B$49)</f>
        <v>ZUÑIGA CCORISAPRA, Milagros</v>
      </c>
      <c r="D575" s="35"/>
      <c r="E575" s="36"/>
      <c r="F575" s="36"/>
      <c r="G575" s="36"/>
      <c r="H575" s="150" t="str">
        <f t="shared" si="95"/>
        <v/>
      </c>
      <c r="I575" s="28" t="str">
        <f t="shared" si="96"/>
        <v/>
      </c>
      <c r="J575" s="35"/>
      <c r="K575" s="36"/>
      <c r="L575" s="36"/>
      <c r="M575" s="36"/>
      <c r="N575" s="147" t="str">
        <f t="shared" si="97"/>
        <v/>
      </c>
      <c r="O575" s="28" t="str">
        <f t="shared" si="98"/>
        <v/>
      </c>
      <c r="P575" s="35"/>
      <c r="Q575" s="36"/>
      <c r="R575" s="36"/>
      <c r="S575" s="36"/>
      <c r="T575" s="150" t="str">
        <f t="shared" si="99"/>
        <v/>
      </c>
      <c r="U575" s="28" t="str">
        <f t="shared" si="100"/>
        <v/>
      </c>
      <c r="V575" s="35"/>
      <c r="W575" s="36"/>
      <c r="X575" s="36"/>
      <c r="Y575" s="36"/>
      <c r="Z575" s="150" t="str">
        <f t="shared" si="101"/>
        <v/>
      </c>
      <c r="AA575" s="28" t="str">
        <f t="shared" si="102"/>
        <v/>
      </c>
      <c r="AB575" s="37" t="str">
        <f t="shared" si="103"/>
        <v/>
      </c>
      <c r="AC575" s="38" t="str">
        <f t="shared" si="104"/>
        <v/>
      </c>
      <c r="AD575" s="38" t="str">
        <f t="shared" si="105"/>
        <v/>
      </c>
      <c r="AE575" s="38" t="str">
        <f>IF($B575="","",IF(DATOS!$B$12="Trimestre","",IF(Z575="","",Z575)))</f>
        <v/>
      </c>
      <c r="AF575" s="150" t="str">
        <f ca="1">IF(B575="","",IF(DATOS!$W$14-TODAY()&gt;0,"",IF(ISERROR(ROUND(AVERAGE(AB575:AE575),0)),"",ROUND(AVERAGE(AB575:AE575),0))))</f>
        <v/>
      </c>
      <c r="AG575" s="31" t="str">
        <f t="shared" ca="1" si="106"/>
        <v/>
      </c>
    </row>
    <row r="576" spans="1:33" x14ac:dyDescent="0.25">
      <c r="A576" s="34">
        <v>34</v>
      </c>
      <c r="B576" s="60" t="str">
        <f>IF(DATOS!$B$50="","",DATOS!$B$50)</f>
        <v/>
      </c>
      <c r="D576" s="35"/>
      <c r="E576" s="36"/>
      <c r="F576" s="36"/>
      <c r="G576" s="36"/>
      <c r="H576" s="150" t="str">
        <f t="shared" si="95"/>
        <v/>
      </c>
      <c r="I576" s="28" t="str">
        <f t="shared" si="96"/>
        <v/>
      </c>
      <c r="J576" s="35"/>
      <c r="K576" s="36"/>
      <c r="L576" s="36"/>
      <c r="M576" s="36"/>
      <c r="N576" s="147" t="str">
        <f t="shared" si="97"/>
        <v/>
      </c>
      <c r="O576" s="28" t="str">
        <f t="shared" si="98"/>
        <v/>
      </c>
      <c r="P576" s="35"/>
      <c r="Q576" s="36"/>
      <c r="R576" s="36"/>
      <c r="S576" s="36"/>
      <c r="T576" s="150" t="str">
        <f t="shared" si="99"/>
        <v/>
      </c>
      <c r="U576" s="28" t="str">
        <f t="shared" si="100"/>
        <v/>
      </c>
      <c r="V576" s="35"/>
      <c r="W576" s="36"/>
      <c r="X576" s="36"/>
      <c r="Y576" s="36"/>
      <c r="Z576" s="150" t="str">
        <f t="shared" si="101"/>
        <v/>
      </c>
      <c r="AA576" s="28" t="str">
        <f t="shared" si="102"/>
        <v/>
      </c>
      <c r="AB576" s="37" t="str">
        <f t="shared" si="103"/>
        <v/>
      </c>
      <c r="AC576" s="38" t="str">
        <f t="shared" si="104"/>
        <v/>
      </c>
      <c r="AD576" s="38" t="str">
        <f t="shared" si="105"/>
        <v/>
      </c>
      <c r="AE576" s="38" t="str">
        <f>IF($B576="","",IF(DATOS!$B$12="Trimestre","",IF(Z576="","",Z576)))</f>
        <v/>
      </c>
      <c r="AF576" s="150" t="str">
        <f ca="1">IF(B576="","",IF(DATOS!$W$14-TODAY()&gt;0,"",IF(ISERROR(ROUND(AVERAGE(AB576:AE576),0)),"",ROUND(AVERAGE(AB576:AE576),0))))</f>
        <v/>
      </c>
      <c r="AG576" s="31" t="str">
        <f t="shared" ca="1" si="106"/>
        <v/>
      </c>
    </row>
    <row r="577" spans="1:33" x14ac:dyDescent="0.25">
      <c r="A577" s="34">
        <v>35</v>
      </c>
      <c r="B577" s="60" t="str">
        <f>IF(DATOS!$B$51="","",DATOS!$B$51)</f>
        <v/>
      </c>
      <c r="D577" s="35"/>
      <c r="E577" s="36"/>
      <c r="F577" s="36"/>
      <c r="G577" s="36"/>
      <c r="H577" s="150" t="str">
        <f t="shared" si="95"/>
        <v/>
      </c>
      <c r="I577" s="28" t="str">
        <f t="shared" si="96"/>
        <v/>
      </c>
      <c r="J577" s="35"/>
      <c r="K577" s="36"/>
      <c r="L577" s="36"/>
      <c r="M577" s="36"/>
      <c r="N577" s="147" t="str">
        <f t="shared" si="97"/>
        <v/>
      </c>
      <c r="O577" s="28" t="str">
        <f t="shared" si="98"/>
        <v/>
      </c>
      <c r="P577" s="35"/>
      <c r="Q577" s="36"/>
      <c r="R577" s="36"/>
      <c r="S577" s="36"/>
      <c r="T577" s="150" t="str">
        <f t="shared" si="99"/>
        <v/>
      </c>
      <c r="U577" s="28" t="str">
        <f t="shared" si="100"/>
        <v/>
      </c>
      <c r="V577" s="35"/>
      <c r="W577" s="36"/>
      <c r="X577" s="36"/>
      <c r="Y577" s="36"/>
      <c r="Z577" s="150" t="str">
        <f t="shared" si="101"/>
        <v/>
      </c>
      <c r="AA577" s="28" t="str">
        <f t="shared" si="102"/>
        <v/>
      </c>
      <c r="AB577" s="37" t="str">
        <f t="shared" si="103"/>
        <v/>
      </c>
      <c r="AC577" s="38" t="str">
        <f t="shared" si="104"/>
        <v/>
      </c>
      <c r="AD577" s="38" t="str">
        <f t="shared" si="105"/>
        <v/>
      </c>
      <c r="AE577" s="38" t="str">
        <f>IF($B577="","",IF(DATOS!$B$12="Trimestre","",IF(Z577="","",Z577)))</f>
        <v/>
      </c>
      <c r="AF577" s="150" t="str">
        <f ca="1">IF(B577="","",IF(DATOS!$W$14-TODAY()&gt;0,"",IF(ISERROR(ROUND(AVERAGE(AB577:AE577),0)),"",ROUND(AVERAGE(AB577:AE577),0))))</f>
        <v/>
      </c>
      <c r="AG577" s="31" t="str">
        <f t="shared" ca="1" si="106"/>
        <v/>
      </c>
    </row>
    <row r="578" spans="1:33" x14ac:dyDescent="0.25">
      <c r="A578" s="34">
        <v>36</v>
      </c>
      <c r="B578" s="60" t="str">
        <f>IF(DATOS!$B$52="","",DATOS!$B$52)</f>
        <v/>
      </c>
      <c r="D578" s="35"/>
      <c r="E578" s="36"/>
      <c r="F578" s="36"/>
      <c r="G578" s="36"/>
      <c r="H578" s="150" t="str">
        <f t="shared" si="95"/>
        <v/>
      </c>
      <c r="I578" s="28" t="str">
        <f t="shared" si="96"/>
        <v/>
      </c>
      <c r="J578" s="35"/>
      <c r="K578" s="36"/>
      <c r="L578" s="36"/>
      <c r="M578" s="36"/>
      <c r="N578" s="147" t="str">
        <f t="shared" si="97"/>
        <v/>
      </c>
      <c r="O578" s="28" t="str">
        <f t="shared" si="98"/>
        <v/>
      </c>
      <c r="P578" s="35"/>
      <c r="Q578" s="36"/>
      <c r="R578" s="36"/>
      <c r="S578" s="36"/>
      <c r="T578" s="150" t="str">
        <f t="shared" si="99"/>
        <v/>
      </c>
      <c r="U578" s="28" t="str">
        <f t="shared" si="100"/>
        <v/>
      </c>
      <c r="V578" s="35"/>
      <c r="W578" s="36"/>
      <c r="X578" s="36"/>
      <c r="Y578" s="36"/>
      <c r="Z578" s="150" t="str">
        <f t="shared" si="101"/>
        <v/>
      </c>
      <c r="AA578" s="28" t="str">
        <f t="shared" si="102"/>
        <v/>
      </c>
      <c r="AB578" s="37" t="str">
        <f t="shared" si="103"/>
        <v/>
      </c>
      <c r="AC578" s="38" t="str">
        <f t="shared" si="104"/>
        <v/>
      </c>
      <c r="AD578" s="38" t="str">
        <f t="shared" si="105"/>
        <v/>
      </c>
      <c r="AE578" s="38" t="str">
        <f>IF($B578="","",IF(DATOS!$B$12="Trimestre","",IF(Z578="","",Z578)))</f>
        <v/>
      </c>
      <c r="AF578" s="150" t="str">
        <f ca="1">IF(B578="","",IF(DATOS!$W$14-TODAY()&gt;0,"",IF(ISERROR(ROUND(AVERAGE(AB578:AE578),0)),"",ROUND(AVERAGE(AB578:AE578),0))))</f>
        <v/>
      </c>
      <c r="AG578" s="31" t="str">
        <f t="shared" ca="1" si="106"/>
        <v/>
      </c>
    </row>
    <row r="579" spans="1:33" x14ac:dyDescent="0.25">
      <c r="A579" s="34">
        <v>37</v>
      </c>
      <c r="B579" s="60" t="str">
        <f>IF(DATOS!$B$53="","",DATOS!$B$53)</f>
        <v/>
      </c>
      <c r="D579" s="35"/>
      <c r="E579" s="36"/>
      <c r="F579" s="36"/>
      <c r="G579" s="36"/>
      <c r="H579" s="150" t="str">
        <f t="shared" si="95"/>
        <v/>
      </c>
      <c r="I579" s="28" t="str">
        <f t="shared" si="96"/>
        <v/>
      </c>
      <c r="J579" s="35"/>
      <c r="K579" s="36"/>
      <c r="L579" s="36"/>
      <c r="M579" s="36"/>
      <c r="N579" s="147" t="str">
        <f t="shared" si="97"/>
        <v/>
      </c>
      <c r="O579" s="28" t="str">
        <f t="shared" si="98"/>
        <v/>
      </c>
      <c r="P579" s="35"/>
      <c r="Q579" s="36"/>
      <c r="R579" s="36"/>
      <c r="S579" s="36"/>
      <c r="T579" s="150" t="str">
        <f t="shared" si="99"/>
        <v/>
      </c>
      <c r="U579" s="28" t="str">
        <f t="shared" si="100"/>
        <v/>
      </c>
      <c r="V579" s="35"/>
      <c r="W579" s="36"/>
      <c r="X579" s="36"/>
      <c r="Y579" s="36"/>
      <c r="Z579" s="150" t="str">
        <f t="shared" si="101"/>
        <v/>
      </c>
      <c r="AA579" s="28" t="str">
        <f t="shared" si="102"/>
        <v/>
      </c>
      <c r="AB579" s="37" t="str">
        <f t="shared" si="103"/>
        <v/>
      </c>
      <c r="AC579" s="38" t="str">
        <f t="shared" si="104"/>
        <v/>
      </c>
      <c r="AD579" s="38" t="str">
        <f t="shared" si="105"/>
        <v/>
      </c>
      <c r="AE579" s="38" t="str">
        <f>IF($B579="","",IF(DATOS!$B$12="Trimestre","",IF(Z579="","",Z579)))</f>
        <v/>
      </c>
      <c r="AF579" s="150" t="str">
        <f ca="1">IF(B579="","",IF(DATOS!$W$14-TODAY()&gt;0,"",IF(ISERROR(ROUND(AVERAGE(AB579:AE579),0)),"",ROUND(AVERAGE(AB579:AE579),0))))</f>
        <v/>
      </c>
      <c r="AG579" s="31" t="str">
        <f t="shared" ca="1" si="106"/>
        <v/>
      </c>
    </row>
    <row r="580" spans="1:33" x14ac:dyDescent="0.25">
      <c r="A580" s="34">
        <v>38</v>
      </c>
      <c r="B580" s="60" t="str">
        <f>IF(DATOS!$B$54="","",DATOS!$B$54)</f>
        <v/>
      </c>
      <c r="D580" s="35"/>
      <c r="E580" s="36"/>
      <c r="F580" s="36"/>
      <c r="G580" s="36"/>
      <c r="H580" s="150" t="str">
        <f t="shared" si="95"/>
        <v/>
      </c>
      <c r="I580" s="28" t="str">
        <f t="shared" si="96"/>
        <v/>
      </c>
      <c r="J580" s="35"/>
      <c r="K580" s="36"/>
      <c r="L580" s="36"/>
      <c r="M580" s="36"/>
      <c r="N580" s="147" t="str">
        <f t="shared" si="97"/>
        <v/>
      </c>
      <c r="O580" s="28" t="str">
        <f t="shared" si="98"/>
        <v/>
      </c>
      <c r="P580" s="35"/>
      <c r="Q580" s="36"/>
      <c r="R580" s="36"/>
      <c r="S580" s="36"/>
      <c r="T580" s="150" t="str">
        <f t="shared" si="99"/>
        <v/>
      </c>
      <c r="U580" s="28" t="str">
        <f t="shared" si="100"/>
        <v/>
      </c>
      <c r="V580" s="35"/>
      <c r="W580" s="36"/>
      <c r="X580" s="36"/>
      <c r="Y580" s="36"/>
      <c r="Z580" s="150" t="str">
        <f t="shared" si="101"/>
        <v/>
      </c>
      <c r="AA580" s="28" t="str">
        <f t="shared" si="102"/>
        <v/>
      </c>
      <c r="AB580" s="37" t="str">
        <f t="shared" si="103"/>
        <v/>
      </c>
      <c r="AC580" s="38" t="str">
        <f t="shared" si="104"/>
        <v/>
      </c>
      <c r="AD580" s="38" t="str">
        <f t="shared" si="105"/>
        <v/>
      </c>
      <c r="AE580" s="38" t="str">
        <f>IF($B580="","",IF(DATOS!$B$12="Trimestre","",IF(Z580="","",Z580)))</f>
        <v/>
      </c>
      <c r="AF580" s="150" t="str">
        <f ca="1">IF(B580="","",IF(DATOS!$W$14-TODAY()&gt;0,"",IF(ISERROR(ROUND(AVERAGE(AB580:AE580),0)),"",ROUND(AVERAGE(AB580:AE580),0))))</f>
        <v/>
      </c>
      <c r="AG580" s="31" t="str">
        <f t="shared" ca="1" si="106"/>
        <v/>
      </c>
    </row>
    <row r="581" spans="1:33" x14ac:dyDescent="0.25">
      <c r="A581" s="34">
        <v>39</v>
      </c>
      <c r="B581" s="60" t="str">
        <f>IF(DATOS!$B$55="","",DATOS!$B$55)</f>
        <v/>
      </c>
      <c r="D581" s="35"/>
      <c r="E581" s="36"/>
      <c r="F581" s="36"/>
      <c r="G581" s="36"/>
      <c r="H581" s="150" t="str">
        <f t="shared" si="95"/>
        <v/>
      </c>
      <c r="I581" s="28" t="str">
        <f t="shared" si="96"/>
        <v/>
      </c>
      <c r="J581" s="35"/>
      <c r="K581" s="36"/>
      <c r="L581" s="36"/>
      <c r="M581" s="36"/>
      <c r="N581" s="147" t="str">
        <f t="shared" si="97"/>
        <v/>
      </c>
      <c r="O581" s="28" t="str">
        <f t="shared" si="98"/>
        <v/>
      </c>
      <c r="P581" s="35"/>
      <c r="Q581" s="36"/>
      <c r="R581" s="36"/>
      <c r="S581" s="36"/>
      <c r="T581" s="150" t="str">
        <f t="shared" si="99"/>
        <v/>
      </c>
      <c r="U581" s="28" t="str">
        <f t="shared" si="100"/>
        <v/>
      </c>
      <c r="V581" s="35"/>
      <c r="W581" s="36"/>
      <c r="X581" s="36"/>
      <c r="Y581" s="36"/>
      <c r="Z581" s="150" t="str">
        <f t="shared" si="101"/>
        <v/>
      </c>
      <c r="AA581" s="28" t="str">
        <f t="shared" si="102"/>
        <v/>
      </c>
      <c r="AB581" s="37" t="str">
        <f t="shared" si="103"/>
        <v/>
      </c>
      <c r="AC581" s="38" t="str">
        <f t="shared" si="104"/>
        <v/>
      </c>
      <c r="AD581" s="38" t="str">
        <f t="shared" si="105"/>
        <v/>
      </c>
      <c r="AE581" s="38" t="str">
        <f>IF($B581="","",IF(DATOS!$B$12="Trimestre","",IF(Z581="","",Z581)))</f>
        <v/>
      </c>
      <c r="AF581" s="150" t="str">
        <f ca="1">IF(B581="","",IF(DATOS!$W$14-TODAY()&gt;0,"",IF(ISERROR(ROUND(AVERAGE(AB581:AE581),0)),"",ROUND(AVERAGE(AB581:AE581),0))))</f>
        <v/>
      </c>
      <c r="AG581" s="31" t="str">
        <f t="shared" ca="1" si="106"/>
        <v/>
      </c>
    </row>
    <row r="582" spans="1:33" x14ac:dyDescent="0.25">
      <c r="A582" s="34">
        <v>40</v>
      </c>
      <c r="B582" s="60" t="str">
        <f>IF(DATOS!$B$56="","",DATOS!$B$56)</f>
        <v/>
      </c>
      <c r="D582" s="35"/>
      <c r="E582" s="36"/>
      <c r="F582" s="36"/>
      <c r="G582" s="36"/>
      <c r="H582" s="150" t="str">
        <f t="shared" si="95"/>
        <v/>
      </c>
      <c r="I582" s="28" t="str">
        <f t="shared" si="96"/>
        <v/>
      </c>
      <c r="J582" s="35"/>
      <c r="K582" s="36"/>
      <c r="L582" s="36"/>
      <c r="M582" s="36"/>
      <c r="N582" s="147" t="str">
        <f t="shared" si="97"/>
        <v/>
      </c>
      <c r="O582" s="28" t="str">
        <f t="shared" si="98"/>
        <v/>
      </c>
      <c r="P582" s="35"/>
      <c r="Q582" s="36"/>
      <c r="R582" s="36"/>
      <c r="S582" s="36"/>
      <c r="T582" s="150" t="str">
        <f t="shared" si="99"/>
        <v/>
      </c>
      <c r="U582" s="28" t="str">
        <f t="shared" si="100"/>
        <v/>
      </c>
      <c r="V582" s="35"/>
      <c r="W582" s="36"/>
      <c r="X582" s="36"/>
      <c r="Y582" s="36"/>
      <c r="Z582" s="150" t="str">
        <f t="shared" si="101"/>
        <v/>
      </c>
      <c r="AA582" s="28" t="str">
        <f t="shared" si="102"/>
        <v/>
      </c>
      <c r="AB582" s="37" t="str">
        <f t="shared" si="103"/>
        <v/>
      </c>
      <c r="AC582" s="38" t="str">
        <f t="shared" si="104"/>
        <v/>
      </c>
      <c r="AD582" s="38" t="str">
        <f t="shared" si="105"/>
        <v/>
      </c>
      <c r="AE582" s="38" t="str">
        <f>IF($B582="","",IF(DATOS!$B$12="Trimestre","",IF(Z582="","",Z582)))</f>
        <v/>
      </c>
      <c r="AF582" s="150" t="str">
        <f ca="1">IF(B582="","",IF(DATOS!$W$14-TODAY()&gt;0,"",IF(ISERROR(ROUND(AVERAGE(AB582:AE582),0)),"",ROUND(AVERAGE(AB582:AE582),0))))</f>
        <v/>
      </c>
      <c r="AG582" s="31" t="str">
        <f t="shared" ca="1" si="106"/>
        <v/>
      </c>
    </row>
    <row r="583" spans="1:33" x14ac:dyDescent="0.25">
      <c r="A583" s="34">
        <v>41</v>
      </c>
      <c r="B583" s="60" t="str">
        <f>IF(DATOS!$B$57="","",DATOS!$B$57)</f>
        <v/>
      </c>
      <c r="D583" s="35"/>
      <c r="E583" s="36"/>
      <c r="F583" s="36"/>
      <c r="G583" s="36"/>
      <c r="H583" s="150" t="str">
        <f t="shared" si="95"/>
        <v/>
      </c>
      <c r="I583" s="28" t="str">
        <f t="shared" si="96"/>
        <v/>
      </c>
      <c r="J583" s="35"/>
      <c r="K583" s="36"/>
      <c r="L583" s="36"/>
      <c r="M583" s="36"/>
      <c r="N583" s="147" t="str">
        <f t="shared" si="97"/>
        <v/>
      </c>
      <c r="O583" s="28" t="str">
        <f t="shared" si="98"/>
        <v/>
      </c>
      <c r="P583" s="35"/>
      <c r="Q583" s="36"/>
      <c r="R583" s="36"/>
      <c r="S583" s="36"/>
      <c r="T583" s="150" t="str">
        <f t="shared" si="99"/>
        <v/>
      </c>
      <c r="U583" s="28" t="str">
        <f t="shared" si="100"/>
        <v/>
      </c>
      <c r="V583" s="35"/>
      <c r="W583" s="36"/>
      <c r="X583" s="36"/>
      <c r="Y583" s="36"/>
      <c r="Z583" s="150" t="str">
        <f t="shared" si="101"/>
        <v/>
      </c>
      <c r="AA583" s="28" t="str">
        <f t="shared" si="102"/>
        <v/>
      </c>
      <c r="AB583" s="37" t="str">
        <f t="shared" si="103"/>
        <v/>
      </c>
      <c r="AC583" s="38" t="str">
        <f t="shared" si="104"/>
        <v/>
      </c>
      <c r="AD583" s="38" t="str">
        <f t="shared" si="105"/>
        <v/>
      </c>
      <c r="AE583" s="38" t="str">
        <f>IF($B583="","",IF(DATOS!$B$12="Trimestre","",IF(Z583="","",Z583)))</f>
        <v/>
      </c>
      <c r="AF583" s="150" t="str">
        <f ca="1">IF(B583="","",IF(DATOS!$W$14-TODAY()&gt;0,"",IF(ISERROR(ROUND(AVERAGE(AB583:AE583),0)),"",ROUND(AVERAGE(AB583:AE583),0))))</f>
        <v/>
      </c>
      <c r="AG583" s="31" t="str">
        <f t="shared" ca="1" si="106"/>
        <v/>
      </c>
    </row>
    <row r="584" spans="1:33" x14ac:dyDescent="0.25">
      <c r="A584" s="34">
        <v>42</v>
      </c>
      <c r="B584" s="60" t="str">
        <f>IF(DATOS!$B$58="","",DATOS!$B$58)</f>
        <v/>
      </c>
      <c r="D584" s="35"/>
      <c r="E584" s="36"/>
      <c r="F584" s="36"/>
      <c r="G584" s="36"/>
      <c r="H584" s="150" t="str">
        <f t="shared" si="95"/>
        <v/>
      </c>
      <c r="I584" s="28" t="str">
        <f t="shared" si="96"/>
        <v/>
      </c>
      <c r="J584" s="35"/>
      <c r="K584" s="36"/>
      <c r="L584" s="36"/>
      <c r="M584" s="36"/>
      <c r="N584" s="147" t="str">
        <f t="shared" si="97"/>
        <v/>
      </c>
      <c r="O584" s="28" t="str">
        <f t="shared" si="98"/>
        <v/>
      </c>
      <c r="P584" s="35"/>
      <c r="Q584" s="36"/>
      <c r="R584" s="36"/>
      <c r="S584" s="36"/>
      <c r="T584" s="150" t="str">
        <f t="shared" si="99"/>
        <v/>
      </c>
      <c r="U584" s="28" t="str">
        <f t="shared" si="100"/>
        <v/>
      </c>
      <c r="V584" s="35"/>
      <c r="W584" s="36"/>
      <c r="X584" s="36"/>
      <c r="Y584" s="36"/>
      <c r="Z584" s="150" t="str">
        <f t="shared" si="101"/>
        <v/>
      </c>
      <c r="AA584" s="28" t="str">
        <f t="shared" si="102"/>
        <v/>
      </c>
      <c r="AB584" s="37" t="str">
        <f t="shared" si="103"/>
        <v/>
      </c>
      <c r="AC584" s="38" t="str">
        <f t="shared" si="104"/>
        <v/>
      </c>
      <c r="AD584" s="38" t="str">
        <f t="shared" si="105"/>
        <v/>
      </c>
      <c r="AE584" s="38" t="str">
        <f>IF($B584="","",IF(DATOS!$B$12="Trimestre","",IF(Z584="","",Z584)))</f>
        <v/>
      </c>
      <c r="AF584" s="150" t="str">
        <f ca="1">IF(B584="","",IF(DATOS!$W$14-TODAY()&gt;0,"",IF(ISERROR(ROUND(AVERAGE(AB584:AE584),0)),"",ROUND(AVERAGE(AB584:AE584),0))))</f>
        <v/>
      </c>
      <c r="AG584" s="31" t="str">
        <f t="shared" ca="1" si="106"/>
        <v/>
      </c>
    </row>
    <row r="585" spans="1:33" x14ac:dyDescent="0.25">
      <c r="A585" s="34">
        <v>43</v>
      </c>
      <c r="B585" s="60" t="str">
        <f>IF(DATOS!$B$59="","",DATOS!$B$59)</f>
        <v/>
      </c>
      <c r="D585" s="35"/>
      <c r="E585" s="36"/>
      <c r="F585" s="36"/>
      <c r="G585" s="36"/>
      <c r="H585" s="150" t="str">
        <f t="shared" si="95"/>
        <v/>
      </c>
      <c r="I585" s="28" t="str">
        <f t="shared" si="96"/>
        <v/>
      </c>
      <c r="J585" s="35"/>
      <c r="K585" s="36"/>
      <c r="L585" s="36"/>
      <c r="M585" s="36"/>
      <c r="N585" s="147" t="str">
        <f t="shared" si="97"/>
        <v/>
      </c>
      <c r="O585" s="28" t="str">
        <f t="shared" si="98"/>
        <v/>
      </c>
      <c r="P585" s="35"/>
      <c r="Q585" s="36"/>
      <c r="R585" s="36"/>
      <c r="S585" s="36"/>
      <c r="T585" s="150" t="str">
        <f t="shared" si="99"/>
        <v/>
      </c>
      <c r="U585" s="28" t="str">
        <f t="shared" si="100"/>
        <v/>
      </c>
      <c r="V585" s="35"/>
      <c r="W585" s="36"/>
      <c r="X585" s="36"/>
      <c r="Y585" s="36"/>
      <c r="Z585" s="150" t="str">
        <f t="shared" si="101"/>
        <v/>
      </c>
      <c r="AA585" s="28" t="str">
        <f t="shared" si="102"/>
        <v/>
      </c>
      <c r="AB585" s="37" t="str">
        <f t="shared" si="103"/>
        <v/>
      </c>
      <c r="AC585" s="38" t="str">
        <f t="shared" si="104"/>
        <v/>
      </c>
      <c r="AD585" s="38" t="str">
        <f t="shared" si="105"/>
        <v/>
      </c>
      <c r="AE585" s="38" t="str">
        <f>IF($B585="","",IF(DATOS!$B$12="Trimestre","",IF(Z585="","",Z585)))</f>
        <v/>
      </c>
      <c r="AF585" s="150" t="str">
        <f ca="1">IF(B585="","",IF(DATOS!$W$14-TODAY()&gt;0,"",IF(ISERROR(ROUND(AVERAGE(AB585:AE585),0)),"",ROUND(AVERAGE(AB585:AE585),0))))</f>
        <v/>
      </c>
      <c r="AG585" s="31" t="str">
        <f t="shared" ca="1" si="106"/>
        <v/>
      </c>
    </row>
    <row r="586" spans="1:33" x14ac:dyDescent="0.25">
      <c r="A586" s="34">
        <v>44</v>
      </c>
      <c r="B586" s="60" t="str">
        <f>IF(DATOS!$B$60="","",DATOS!$B$60)</f>
        <v/>
      </c>
      <c r="D586" s="35"/>
      <c r="E586" s="36"/>
      <c r="F586" s="36"/>
      <c r="G586" s="36"/>
      <c r="H586" s="150" t="str">
        <f t="shared" si="95"/>
        <v/>
      </c>
      <c r="I586" s="28" t="str">
        <f t="shared" si="96"/>
        <v/>
      </c>
      <c r="J586" s="35"/>
      <c r="K586" s="36"/>
      <c r="L586" s="36"/>
      <c r="M586" s="36"/>
      <c r="N586" s="147" t="str">
        <f t="shared" si="97"/>
        <v/>
      </c>
      <c r="O586" s="28" t="str">
        <f t="shared" si="98"/>
        <v/>
      </c>
      <c r="P586" s="35"/>
      <c r="Q586" s="36"/>
      <c r="R586" s="36"/>
      <c r="S586" s="36"/>
      <c r="T586" s="150" t="str">
        <f t="shared" si="99"/>
        <v/>
      </c>
      <c r="U586" s="28" t="str">
        <f t="shared" si="100"/>
        <v/>
      </c>
      <c r="V586" s="35"/>
      <c r="W586" s="36"/>
      <c r="X586" s="36"/>
      <c r="Y586" s="36"/>
      <c r="Z586" s="150" t="str">
        <f t="shared" si="101"/>
        <v/>
      </c>
      <c r="AA586" s="28" t="str">
        <f t="shared" si="102"/>
        <v/>
      </c>
      <c r="AB586" s="37" t="str">
        <f t="shared" si="103"/>
        <v/>
      </c>
      <c r="AC586" s="38" t="str">
        <f t="shared" si="104"/>
        <v/>
      </c>
      <c r="AD586" s="38" t="str">
        <f t="shared" si="105"/>
        <v/>
      </c>
      <c r="AE586" s="38" t="str">
        <f>IF($B586="","",IF(DATOS!$B$12="Trimestre","",IF(Z586="","",Z586)))</f>
        <v/>
      </c>
      <c r="AF586" s="150" t="str">
        <f ca="1">IF(B586="","",IF(DATOS!$W$14-TODAY()&gt;0,"",IF(ISERROR(ROUND(AVERAGE(AB586:AE586),0)),"",ROUND(AVERAGE(AB586:AE586),0))))</f>
        <v/>
      </c>
      <c r="AG586" s="31" t="str">
        <f t="shared" ca="1" si="106"/>
        <v/>
      </c>
    </row>
    <row r="587" spans="1:33" ht="15.75" thickBot="1" x14ac:dyDescent="0.3">
      <c r="A587" s="40">
        <v>45</v>
      </c>
      <c r="B587" s="61" t="str">
        <f>IF(DATOS!$B$61="","",DATOS!$B$61)</f>
        <v/>
      </c>
      <c r="D587" s="41"/>
      <c r="E587" s="42"/>
      <c r="F587" s="42"/>
      <c r="G587" s="42"/>
      <c r="H587" s="151" t="str">
        <f t="shared" si="95"/>
        <v/>
      </c>
      <c r="I587" s="28" t="str">
        <f t="shared" si="96"/>
        <v/>
      </c>
      <c r="J587" s="41"/>
      <c r="K587" s="42"/>
      <c r="L587" s="42"/>
      <c r="M587" s="42"/>
      <c r="N587" s="148" t="str">
        <f t="shared" si="97"/>
        <v/>
      </c>
      <c r="O587" s="28" t="str">
        <f t="shared" si="98"/>
        <v/>
      </c>
      <c r="P587" s="41"/>
      <c r="Q587" s="42"/>
      <c r="R587" s="42"/>
      <c r="S587" s="42"/>
      <c r="T587" s="151" t="str">
        <f t="shared" si="99"/>
        <v/>
      </c>
      <c r="U587" s="28" t="str">
        <f t="shared" si="100"/>
        <v/>
      </c>
      <c r="V587" s="41"/>
      <c r="W587" s="42"/>
      <c r="X587" s="42"/>
      <c r="Y587" s="42"/>
      <c r="Z587" s="151" t="str">
        <f t="shared" si="101"/>
        <v/>
      </c>
      <c r="AA587" s="28" t="str">
        <f t="shared" si="102"/>
        <v/>
      </c>
      <c r="AB587" s="43" t="str">
        <f t="shared" si="103"/>
        <v/>
      </c>
      <c r="AC587" s="44" t="str">
        <f t="shared" si="104"/>
        <v/>
      </c>
      <c r="AD587" s="44" t="str">
        <f t="shared" si="105"/>
        <v/>
      </c>
      <c r="AE587" s="44" t="str">
        <f>IF($B587="","",IF(DATOS!$B$12="Trimestre","",IF(Z587="","",Z587)))</f>
        <v/>
      </c>
      <c r="AF587" s="151" t="str">
        <f ca="1">IF(B587="","",IF(DATOS!$W$14-TODAY()&gt;0,"",IF(ISERROR(ROUND(AVERAGE(AB587:AE587),0)),"",ROUND(AVERAGE(AB587:AE587),0))))</f>
        <v/>
      </c>
      <c r="AG587" s="31" t="str">
        <f t="shared" ca="1" si="106"/>
        <v/>
      </c>
    </row>
    <row r="588" spans="1:33" ht="3.75" customHeight="1" thickTop="1" thickBot="1" x14ac:dyDescent="0.3"/>
    <row r="589" spans="1:33" ht="15.75" thickTop="1" x14ac:dyDescent="0.25">
      <c r="B589" s="262" t="str">
        <f>"Nivel de logro del Área de "&amp;B539</f>
        <v>Nivel de logro del Área de Ciencia y Tecnología</v>
      </c>
      <c r="D589" s="249" t="s">
        <v>216</v>
      </c>
      <c r="E589" s="250"/>
      <c r="F589" s="250"/>
      <c r="G589" s="250"/>
      <c r="H589" s="251"/>
      <c r="J589" s="249" t="s">
        <v>147</v>
      </c>
      <c r="K589" s="250"/>
      <c r="L589" s="250"/>
      <c r="M589" s="250"/>
      <c r="N589" s="251"/>
      <c r="P589" s="249" t="s">
        <v>148</v>
      </c>
      <c r="Q589" s="250"/>
      <c r="R589" s="250"/>
      <c r="S589" s="250"/>
      <c r="T589" s="251"/>
      <c r="V589" s="249" t="s">
        <v>149</v>
      </c>
      <c r="W589" s="250"/>
      <c r="X589" s="250"/>
      <c r="Y589" s="250"/>
      <c r="Z589" s="251"/>
      <c r="AB589" s="264" t="s">
        <v>130</v>
      </c>
      <c r="AC589" s="265"/>
      <c r="AD589" s="265"/>
      <c r="AE589" s="265"/>
      <c r="AF589" s="266"/>
    </row>
    <row r="590" spans="1:33" ht="15.75" thickBot="1" x14ac:dyDescent="0.3">
      <c r="B590" s="263"/>
      <c r="D590" s="228" t="s">
        <v>123</v>
      </c>
      <c r="E590" s="229"/>
      <c r="F590" s="229" t="s">
        <v>124</v>
      </c>
      <c r="G590" s="229"/>
      <c r="H590" s="230"/>
      <c r="J590" s="228" t="s">
        <v>123</v>
      </c>
      <c r="K590" s="229"/>
      <c r="L590" s="229" t="s">
        <v>124</v>
      </c>
      <c r="M590" s="229"/>
      <c r="N590" s="230"/>
      <c r="P590" s="228" t="s">
        <v>123</v>
      </c>
      <c r="Q590" s="229"/>
      <c r="R590" s="229" t="s">
        <v>124</v>
      </c>
      <c r="S590" s="229"/>
      <c r="T590" s="230"/>
      <c r="V590" s="228" t="s">
        <v>123</v>
      </c>
      <c r="W590" s="229"/>
      <c r="X590" s="229" t="s">
        <v>124</v>
      </c>
      <c r="Y590" s="229"/>
      <c r="Z590" s="230"/>
      <c r="AB590" s="235" t="s">
        <v>123</v>
      </c>
      <c r="AC590" s="236"/>
      <c r="AD590" s="236" t="s">
        <v>124</v>
      </c>
      <c r="AE590" s="236"/>
      <c r="AF590" s="237"/>
    </row>
    <row r="591" spans="1:33" ht="15.75" thickTop="1" x14ac:dyDescent="0.25">
      <c r="B591" s="45" t="s">
        <v>129</v>
      </c>
      <c r="D591" s="220" t="str">
        <f>IF(COUNTBLANK(I543:I587)=45,"",COUNTIF(I543:I587,4))</f>
        <v/>
      </c>
      <c r="E591" s="221"/>
      <c r="F591" s="222" t="str">
        <f>IF(ISERROR(D591/SUM(D591:E594)),"",D591/SUM(D591:E594))</f>
        <v/>
      </c>
      <c r="G591" s="222"/>
      <c r="H591" s="223"/>
      <c r="J591" s="220" t="str">
        <f>IF(COUNTBLANK(O543:O587)=45,"",COUNTIF(O543:O587,4))</f>
        <v/>
      </c>
      <c r="K591" s="221"/>
      <c r="L591" s="222" t="str">
        <f>IF(ISERROR(J591/SUM(J591:K594)),"",J591/SUM(J591:K594))</f>
        <v/>
      </c>
      <c r="M591" s="222"/>
      <c r="N591" s="223"/>
      <c r="P591" s="220" t="str">
        <f>IF(COUNTBLANK(U543:U587)=45,"",COUNTIF(U543:U587,4))</f>
        <v/>
      </c>
      <c r="Q591" s="221"/>
      <c r="R591" s="222" t="str">
        <f>IF(ISERROR(P591/SUM(P591:Q594)),"",P591/SUM(P591:Q594))</f>
        <v/>
      </c>
      <c r="S591" s="222"/>
      <c r="T591" s="223"/>
      <c r="V591" s="220" t="str">
        <f>IF(COUNTBLANK(AA543:AA587)=45,"",COUNTIF(AA543:AA587,4))</f>
        <v/>
      </c>
      <c r="W591" s="221"/>
      <c r="X591" s="222" t="str">
        <f>IF(ISERROR(V591/SUM(V591:W594)),"",V591/SUM(V591:W594))</f>
        <v/>
      </c>
      <c r="Y591" s="222"/>
      <c r="Z591" s="223"/>
      <c r="AB591" s="220" t="str">
        <f ca="1">IF(COUNTBLANK(AG543:AG587)=45,"",COUNTIF(AG543:AG587,4))</f>
        <v/>
      </c>
      <c r="AC591" s="221"/>
      <c r="AD591" s="222" t="str">
        <f ca="1">IF(ISERROR(AB591/SUM(AB591:AC594)),"",AB591/SUM(AB591:AC594))</f>
        <v/>
      </c>
      <c r="AE591" s="222"/>
      <c r="AF591" s="223"/>
    </row>
    <row r="592" spans="1:33" x14ac:dyDescent="0.25">
      <c r="B592" s="45" t="s">
        <v>125</v>
      </c>
      <c r="D592" s="224" t="str">
        <f>IF(COUNTBLANK(I543:I587)=45,"",COUNTIF(I543:I587,3))</f>
        <v/>
      </c>
      <c r="E592" s="225"/>
      <c r="F592" s="226" t="str">
        <f>IF(ISERROR(D592/SUM(D591:E594)),"",D592/SUM(D591:E594))</f>
        <v/>
      </c>
      <c r="G592" s="226"/>
      <c r="H592" s="227"/>
      <c r="J592" s="224" t="str">
        <f>IF(COUNTBLANK(O543:O587)=45,"",COUNTIF(O543:O587,3))</f>
        <v/>
      </c>
      <c r="K592" s="225"/>
      <c r="L592" s="226" t="str">
        <f>IF(ISERROR(J592/SUM(J591:K594)),"",J592/SUM(J591:K594))</f>
        <v/>
      </c>
      <c r="M592" s="226"/>
      <c r="N592" s="227"/>
      <c r="P592" s="224" t="str">
        <f>IF(COUNTBLANK(U543:U587)=45,"",COUNTIF(U543:U587,3))</f>
        <v/>
      </c>
      <c r="Q592" s="225"/>
      <c r="R592" s="226" t="str">
        <f>IF(ISERROR(P592/SUM(P591:Q594)),"",P592/SUM(P591:Q594))</f>
        <v/>
      </c>
      <c r="S592" s="226"/>
      <c r="T592" s="227"/>
      <c r="V592" s="224" t="str">
        <f>IF(COUNTBLANK(AA543:AA587)=45,"",COUNTIF(AA543:AA587,3))</f>
        <v/>
      </c>
      <c r="W592" s="225"/>
      <c r="X592" s="226" t="str">
        <f>IF(ISERROR(V592/SUM(V591:W594)),"",V592/SUM(V591:W594))</f>
        <v/>
      </c>
      <c r="Y592" s="226"/>
      <c r="Z592" s="227"/>
      <c r="AB592" s="224" t="str">
        <f ca="1">IF(COUNTBLANK(AG543:AG587)=45,"",COUNTIF(AG543:AG587,3))</f>
        <v/>
      </c>
      <c r="AC592" s="225"/>
      <c r="AD592" s="226" t="str">
        <f ca="1">IF(ISERROR(AB592/SUM(AB591:AC594)),"",AB592/SUM(AB591:AC594))</f>
        <v/>
      </c>
      <c r="AE592" s="226"/>
      <c r="AF592" s="227"/>
    </row>
    <row r="593" spans="1:34" x14ac:dyDescent="0.25">
      <c r="B593" s="45" t="s">
        <v>126</v>
      </c>
      <c r="D593" s="224" t="str">
        <f>IF(COUNTBLANK(I543:I587)=45,"",COUNTIF(I543:I587,2))</f>
        <v/>
      </c>
      <c r="E593" s="225"/>
      <c r="F593" s="226" t="str">
        <f>IF(ISERROR(D593/SUM(D591:E594)),"",D593/SUM(D591:E594))</f>
        <v/>
      </c>
      <c r="G593" s="226"/>
      <c r="H593" s="227"/>
      <c r="J593" s="224" t="str">
        <f>IF(COUNTBLANK(O543:O587)=45,"",COUNTIF(O543:O587,2))</f>
        <v/>
      </c>
      <c r="K593" s="225"/>
      <c r="L593" s="226" t="str">
        <f>IF(ISERROR(J593/SUM(J591:K594)),"",J593/SUM(J591:K594))</f>
        <v/>
      </c>
      <c r="M593" s="226"/>
      <c r="N593" s="227"/>
      <c r="P593" s="224" t="str">
        <f>IF(COUNTBLANK(U543:U587)=45,"",COUNTIF(U543:U587,2))</f>
        <v/>
      </c>
      <c r="Q593" s="225"/>
      <c r="R593" s="226" t="str">
        <f>IF(ISERROR(P593/SUM(P591:Q594)),"",P593/SUM(P591:Q594))</f>
        <v/>
      </c>
      <c r="S593" s="226"/>
      <c r="T593" s="227"/>
      <c r="V593" s="224" t="str">
        <f>IF(COUNTBLANK(AA543:AA587)=45,"",COUNTIF(AA543:AA587,2))</f>
        <v/>
      </c>
      <c r="W593" s="225"/>
      <c r="X593" s="226" t="str">
        <f>IF(ISERROR(V593/SUM(V591:W594)),"",V593/SUM(V591:W594))</f>
        <v/>
      </c>
      <c r="Y593" s="226"/>
      <c r="Z593" s="227"/>
      <c r="AB593" s="224" t="str">
        <f ca="1">IF(COUNTBLANK(AG543:AG587)=45,"",COUNTIF(AG543:AG587,2))</f>
        <v/>
      </c>
      <c r="AC593" s="225"/>
      <c r="AD593" s="226" t="str">
        <f ca="1">IF(ISERROR(AB593/SUM(AB591:AC594)),"",AB593/SUM(AB591:AC594))</f>
        <v/>
      </c>
      <c r="AE593" s="226"/>
      <c r="AF593" s="227"/>
    </row>
    <row r="594" spans="1:34" ht="15.75" thickBot="1" x14ac:dyDescent="0.3">
      <c r="B594" s="45" t="s">
        <v>127</v>
      </c>
      <c r="D594" s="213" t="str">
        <f>IF(COUNTBLANK(I543:I587)=45,"",COUNTIF(I543:I587,1))</f>
        <v/>
      </c>
      <c r="E594" s="214"/>
      <c r="F594" s="215" t="str">
        <f>IF(ISERROR(D594/SUM(D591:E594)),"",D594/SUM(D591:E594))</f>
        <v/>
      </c>
      <c r="G594" s="215"/>
      <c r="H594" s="216"/>
      <c r="J594" s="213" t="str">
        <f>IF(COUNTBLANK(O543:O587)=45,"",COUNTIF(O543:O587,1))</f>
        <v/>
      </c>
      <c r="K594" s="214"/>
      <c r="L594" s="215" t="str">
        <f>IF(ISERROR(J594/SUM(J591:K594)),"",J594/SUM(J591:K594))</f>
        <v/>
      </c>
      <c r="M594" s="215"/>
      <c r="N594" s="216"/>
      <c r="P594" s="213" t="str">
        <f>IF(COUNTBLANK(U543:U587)=45,"",COUNTIF(U543:U587,1))</f>
        <v/>
      </c>
      <c r="Q594" s="214"/>
      <c r="R594" s="215" t="str">
        <f>IF(ISERROR(P594/SUM(P591:Q594)),"",P594/SUM(P591:Q594))</f>
        <v/>
      </c>
      <c r="S594" s="215"/>
      <c r="T594" s="216"/>
      <c r="V594" s="213" t="str">
        <f>IF(COUNTBLANK(AA543:AA587)=45,"",COUNTIF(AA543:AA587,1))</f>
        <v/>
      </c>
      <c r="W594" s="214"/>
      <c r="X594" s="215" t="str">
        <f>IF(ISERROR(V594/SUM(V591:W594)),"",V594/SUM(V591:W594))</f>
        <v/>
      </c>
      <c r="Y594" s="215"/>
      <c r="Z594" s="216"/>
      <c r="AB594" s="213" t="str">
        <f ca="1">IF(COUNTBLANK(AG543:AG587)=45,"",COUNTIF(AG543:AG587,1))</f>
        <v/>
      </c>
      <c r="AC594" s="214"/>
      <c r="AD594" s="215" t="str">
        <f ca="1">IF(ISERROR(AB594/SUM(AB591:AC594)),"",AB594/SUM(AB591:AC594))</f>
        <v/>
      </c>
      <c r="AE594" s="215"/>
      <c r="AF594" s="216"/>
    </row>
    <row r="595" spans="1:34" ht="6" customHeight="1" thickTop="1" thickBot="1" x14ac:dyDescent="0.3">
      <c r="B595" s="46"/>
      <c r="D595" s="47"/>
      <c r="E595" s="48"/>
      <c r="F595" s="48"/>
      <c r="G595" s="48"/>
    </row>
    <row r="596" spans="1:34" ht="16.5" thickTop="1" thickBot="1" x14ac:dyDescent="0.3">
      <c r="B596" s="49" t="s">
        <v>133</v>
      </c>
      <c r="D596" s="217" t="s">
        <v>123</v>
      </c>
      <c r="E596" s="218"/>
      <c r="F596" s="218" t="s">
        <v>124</v>
      </c>
      <c r="G596" s="218"/>
      <c r="H596" s="219"/>
      <c r="K596" s="231" t="s">
        <v>134</v>
      </c>
      <c r="L596" s="231"/>
      <c r="M596" s="231"/>
      <c r="N596" s="231"/>
      <c r="O596" s="231"/>
      <c r="P596" s="231"/>
      <c r="Q596" s="231"/>
      <c r="R596" s="231"/>
      <c r="S596" s="231"/>
      <c r="T596" s="232" t="str">
        <f ca="1">IF(COUNTBLANK(AF543:AF587)=45,"",MAX(AF543:AF587))</f>
        <v/>
      </c>
      <c r="U596" s="232"/>
      <c r="V596" s="232"/>
    </row>
    <row r="597" spans="1:34" ht="16.5" thickTop="1" thickBot="1" x14ac:dyDescent="0.3">
      <c r="B597" s="45" t="s">
        <v>132</v>
      </c>
      <c r="D597" s="220">
        <f>IF(COUNTBLANK(B543:B587)=45,"",45-COUNTBLANK(B543:B587))</f>
        <v>33</v>
      </c>
      <c r="E597" s="221"/>
      <c r="F597" s="222">
        <f>IF(ISERROR(D597/D597),"",D597/D597)</f>
        <v>1</v>
      </c>
      <c r="G597" s="222"/>
      <c r="H597" s="223"/>
      <c r="K597" s="233" t="s">
        <v>135</v>
      </c>
      <c r="L597" s="233"/>
      <c r="M597" s="233"/>
      <c r="N597" s="233"/>
      <c r="O597" s="233"/>
      <c r="P597" s="233"/>
      <c r="Q597" s="233"/>
      <c r="R597" s="233"/>
      <c r="S597" s="233"/>
      <c r="T597" s="246" t="str">
        <f ca="1">IF(COUNTBLANK(AF543:AF587)=45,"",ROUND(AVERAGE(AF543:AF587),2))</f>
        <v/>
      </c>
      <c r="U597" s="247"/>
      <c r="V597" s="248"/>
    </row>
    <row r="598" spans="1:34" x14ac:dyDescent="0.25">
      <c r="B598" s="45" t="s">
        <v>121</v>
      </c>
      <c r="D598" s="224" t="str">
        <f ca="1">IF(COUNTBLANK(AF543:AF587)=45,"",45-COUNTBLANK(AF543:AF587))</f>
        <v/>
      </c>
      <c r="E598" s="225"/>
      <c r="F598" s="226" t="str">
        <f ca="1">IF(ISERROR(D598/D597),"",D598/D597)</f>
        <v/>
      </c>
      <c r="G598" s="226"/>
      <c r="H598" s="227"/>
      <c r="K598" s="231" t="s">
        <v>136</v>
      </c>
      <c r="L598" s="231"/>
      <c r="M598" s="231"/>
      <c r="N598" s="231"/>
      <c r="O598" s="231"/>
      <c r="P598" s="231"/>
      <c r="Q598" s="231"/>
      <c r="R598" s="231"/>
      <c r="S598" s="231"/>
      <c r="T598" s="232" t="str">
        <f ca="1">IF(COUNTBLANK(AF543:AF587)=45,"",MIN(AF543:AF587))</f>
        <v/>
      </c>
      <c r="U598" s="232"/>
      <c r="V598" s="232"/>
    </row>
    <row r="599" spans="1:34" x14ac:dyDescent="0.25">
      <c r="B599" s="45" t="s">
        <v>128</v>
      </c>
      <c r="D599" s="224" t="str">
        <f ca="1">IF(COUNTBLANK(AF543:AF587)=45,"",D597-D598)</f>
        <v/>
      </c>
      <c r="E599" s="225"/>
      <c r="F599" s="226" t="str">
        <f ca="1">IF(ISERROR(D599/D597),"",D599/D597)</f>
        <v/>
      </c>
      <c r="G599" s="226"/>
      <c r="H599" s="227"/>
    </row>
    <row r="600" spans="1:34" x14ac:dyDescent="0.25">
      <c r="B600" s="45" t="s">
        <v>122</v>
      </c>
      <c r="D600" s="224" t="str">
        <f ca="1">IF(COUNTBLANK(AF543:AF587)=45,"",COUNTIF(AF543:AF587,"&gt;=11"))</f>
        <v/>
      </c>
      <c r="E600" s="225"/>
      <c r="F600" s="226" t="str">
        <f ca="1">IF(ISERROR(D600/D598),"",D600/D598)</f>
        <v/>
      </c>
      <c r="G600" s="226"/>
      <c r="H600" s="227"/>
    </row>
    <row r="601" spans="1:34" ht="15.75" thickBot="1" x14ac:dyDescent="0.3">
      <c r="B601" s="45" t="s">
        <v>131</v>
      </c>
      <c r="D601" s="213" t="str">
        <f ca="1">IF(COUNTBLANK(AF543:AF587)=45,"",COUNTIF(AF543:AF587,"&lt;11"))</f>
        <v/>
      </c>
      <c r="E601" s="214"/>
      <c r="F601" s="215" t="str">
        <f ca="1">IF(ISERROR(D601/D598),"",D601/D598)</f>
        <v/>
      </c>
      <c r="G601" s="215"/>
      <c r="H601" s="216"/>
    </row>
    <row r="602" spans="1:34" ht="15.75" thickTop="1" x14ac:dyDescent="0.25"/>
    <row r="604" spans="1:34" ht="18.75" x14ac:dyDescent="0.3">
      <c r="A604" s="234" t="str">
        <f>"CONSOLIDADO DE NOTAS - 2019 - "&amp;B606</f>
        <v>CONSOLIDADO DE NOTAS - 2019 - Educación para el Trabajo</v>
      </c>
      <c r="B604" s="234"/>
      <c r="C604" s="234"/>
      <c r="D604" s="234"/>
      <c r="E604" s="234"/>
      <c r="F604" s="234"/>
      <c r="G604" s="234"/>
      <c r="H604" s="234"/>
      <c r="I604" s="234"/>
      <c r="J604" s="234"/>
      <c r="K604" s="234"/>
      <c r="L604" s="234"/>
      <c r="M604" s="234"/>
      <c r="N604" s="234"/>
      <c r="O604" s="234"/>
      <c r="P604" s="234"/>
      <c r="Q604" s="234"/>
      <c r="R604" s="234"/>
      <c r="S604" s="234"/>
      <c r="T604" s="234"/>
      <c r="U604" s="234"/>
      <c r="V604" s="234"/>
      <c r="W604" s="234"/>
      <c r="X604" s="234"/>
      <c r="Y604" s="234"/>
      <c r="Z604" s="234"/>
      <c r="AA604" s="234"/>
      <c r="AB604" s="234"/>
      <c r="AC604" s="234"/>
      <c r="AD604" s="234"/>
      <c r="AE604" s="234"/>
      <c r="AF604" s="234"/>
      <c r="AG604" s="234"/>
      <c r="AH604" s="234"/>
    </row>
    <row r="605" spans="1:34" ht="8.25" customHeight="1" x14ac:dyDescent="0.25">
      <c r="B605" s="15"/>
    </row>
    <row r="606" spans="1:34" ht="15.75" thickBot="1" x14ac:dyDescent="0.3">
      <c r="B606" s="16" t="s">
        <v>12</v>
      </c>
      <c r="AF606" s="17" t="str">
        <f>IF(AND(DATOS!$B$10="",DATOS!$B$11=""),"",DATOS!$B$10&amp;DATOS!$B$11)</f>
        <v/>
      </c>
    </row>
    <row r="607" spans="1:34" ht="15.75" customHeight="1" thickTop="1" x14ac:dyDescent="0.25">
      <c r="A607" s="238" t="s">
        <v>19</v>
      </c>
      <c r="B607" s="241" t="s">
        <v>18</v>
      </c>
      <c r="D607" s="238" t="s">
        <v>176</v>
      </c>
      <c r="E607" s="244"/>
      <c r="F607" s="244"/>
      <c r="G607" s="244"/>
      <c r="H607" s="259" t="s">
        <v>180</v>
      </c>
      <c r="I607" s="18"/>
      <c r="J607" s="238" t="s">
        <v>177</v>
      </c>
      <c r="K607" s="244"/>
      <c r="L607" s="244"/>
      <c r="M607" s="244"/>
      <c r="N607" s="259" t="s">
        <v>181</v>
      </c>
      <c r="O607" s="18"/>
      <c r="P607" s="238" t="s">
        <v>178</v>
      </c>
      <c r="Q607" s="244"/>
      <c r="R607" s="244"/>
      <c r="S607" s="244"/>
      <c r="T607" s="259" t="s">
        <v>182</v>
      </c>
      <c r="U607" s="18"/>
      <c r="V607" s="238" t="s">
        <v>179</v>
      </c>
      <c r="W607" s="244"/>
      <c r="X607" s="244"/>
      <c r="Y607" s="244"/>
      <c r="Z607" s="259" t="s">
        <v>183</v>
      </c>
      <c r="AA607" s="18"/>
      <c r="AB607" s="252" t="s">
        <v>61</v>
      </c>
      <c r="AC607" s="253"/>
      <c r="AD607" s="253"/>
      <c r="AE607" s="253"/>
      <c r="AF607" s="256" t="s">
        <v>62</v>
      </c>
    </row>
    <row r="608" spans="1:34" ht="16.5" customHeight="1" x14ac:dyDescent="0.25">
      <c r="A608" s="239"/>
      <c r="B608" s="242"/>
      <c r="D608" s="239"/>
      <c r="E608" s="245"/>
      <c r="F608" s="245"/>
      <c r="G608" s="245"/>
      <c r="H608" s="260"/>
      <c r="I608" s="19"/>
      <c r="J608" s="239"/>
      <c r="K608" s="245"/>
      <c r="L608" s="245"/>
      <c r="M608" s="245"/>
      <c r="N608" s="260"/>
      <c r="O608" s="19"/>
      <c r="P608" s="239"/>
      <c r="Q608" s="245"/>
      <c r="R608" s="245"/>
      <c r="S608" s="245"/>
      <c r="T608" s="260"/>
      <c r="U608" s="19"/>
      <c r="V608" s="239"/>
      <c r="W608" s="245"/>
      <c r="X608" s="245"/>
      <c r="Y608" s="245"/>
      <c r="Z608" s="260"/>
      <c r="AA608" s="19"/>
      <c r="AB608" s="254"/>
      <c r="AC608" s="255"/>
      <c r="AD608" s="255"/>
      <c r="AE608" s="255"/>
      <c r="AF608" s="257"/>
      <c r="AH608" s="20"/>
    </row>
    <row r="609" spans="1:41" ht="16.5" customHeight="1" thickBot="1" x14ac:dyDescent="0.3">
      <c r="A609" s="240"/>
      <c r="B609" s="243"/>
      <c r="D609" s="21" t="s">
        <v>20</v>
      </c>
      <c r="E609" s="22" t="s">
        <v>21</v>
      </c>
      <c r="F609" s="22" t="s">
        <v>22</v>
      </c>
      <c r="G609" s="22" t="s">
        <v>23</v>
      </c>
      <c r="H609" s="261"/>
      <c r="I609" s="19"/>
      <c r="J609" s="21" t="s">
        <v>20</v>
      </c>
      <c r="K609" s="22" t="s">
        <v>21</v>
      </c>
      <c r="L609" s="22" t="s">
        <v>22</v>
      </c>
      <c r="M609" s="22" t="s">
        <v>23</v>
      </c>
      <c r="N609" s="261"/>
      <c r="O609" s="19"/>
      <c r="P609" s="21" t="s">
        <v>20</v>
      </c>
      <c r="Q609" s="22" t="s">
        <v>21</v>
      </c>
      <c r="R609" s="22" t="s">
        <v>22</v>
      </c>
      <c r="S609" s="22" t="s">
        <v>23</v>
      </c>
      <c r="T609" s="261"/>
      <c r="U609" s="19"/>
      <c r="V609" s="21" t="s">
        <v>20</v>
      </c>
      <c r="W609" s="22" t="s">
        <v>21</v>
      </c>
      <c r="X609" s="22" t="s">
        <v>22</v>
      </c>
      <c r="Y609" s="22" t="s">
        <v>23</v>
      </c>
      <c r="Z609" s="261"/>
      <c r="AA609" s="19"/>
      <c r="AB609" s="21">
        <v>1</v>
      </c>
      <c r="AC609" s="22">
        <v>2</v>
      </c>
      <c r="AD609" s="22">
        <v>3</v>
      </c>
      <c r="AE609" s="22">
        <v>4</v>
      </c>
      <c r="AF609" s="258"/>
      <c r="AM609" s="23"/>
      <c r="AN609" s="24"/>
      <c r="AO609" s="24"/>
    </row>
    <row r="610" spans="1:41" ht="15.75" thickTop="1" x14ac:dyDescent="0.25">
      <c r="A610" s="25">
        <v>1</v>
      </c>
      <c r="B610" s="59" t="str">
        <f>IF(DATOS!$B$17="","",DATOS!$B$17)</f>
        <v>ABOLLANEDA RIVERA, Leomar</v>
      </c>
      <c r="D610" s="26"/>
      <c r="E610" s="27"/>
      <c r="F610" s="27"/>
      <c r="G610" s="27"/>
      <c r="H610" s="149" t="str">
        <f>IF($B610="","",IF(COUNTBLANK(D610:G610)=4,"",IF(MAX(D610:G610)&gt;20,"E",ROUND(AVERAGE(D610:G610),0))))</f>
        <v/>
      </c>
      <c r="I610" s="28" t="str">
        <f>IF(H610="","",IF(NOT(ISNUMBER(H610)),"",IF(H610&lt;=10,1,IF(H610&lt;=13,2,IF(H610&lt;=17,3,4)))))</f>
        <v/>
      </c>
      <c r="J610" s="26"/>
      <c r="K610" s="27"/>
      <c r="L610" s="27"/>
      <c r="M610" s="27"/>
      <c r="N610" s="149" t="str">
        <f>IF($B610="","",IF(COUNTBLANK(J610:M610)=4,"",IF(MAX(J610:M610)&gt;20,"E",ROUND(AVERAGE(J610:M610),0))))</f>
        <v/>
      </c>
      <c r="O610" s="28" t="str">
        <f>IF(N610="","",IF(NOT(ISNUMBER(N610)),"",IF(N610&lt;=10,1,IF(N610&lt;=13,2,IF(N610&lt;=17,3,4)))))</f>
        <v/>
      </c>
      <c r="P610" s="26"/>
      <c r="Q610" s="27"/>
      <c r="R610" s="27"/>
      <c r="S610" s="27"/>
      <c r="T610" s="149" t="str">
        <f>IF($B610="","",IF(COUNTBLANK(P610:S610)=4,"",IF(MAX(P610:S610)&gt;20,"E",ROUND(AVERAGE(P610:S610),0))))</f>
        <v/>
      </c>
      <c r="U610" s="28" t="str">
        <f>IF(T610="","",IF(NOT(ISNUMBER(T610)),"",IF(T610&lt;=10,1,IF(T610&lt;=13,2,IF(T610&lt;=17,3,4)))))</f>
        <v/>
      </c>
      <c r="V610" s="26"/>
      <c r="W610" s="27"/>
      <c r="X610" s="27"/>
      <c r="Y610" s="27"/>
      <c r="Z610" s="149" t="str">
        <f>IF($B610="","",IF(COUNTBLANK(V610:Y610)=4,"",IF(MAX(V610:Y610)&gt;20,"E",ROUND(AVERAGE(V610:Y610),0))))</f>
        <v/>
      </c>
      <c r="AA610" s="28" t="str">
        <f>IF(Z610="","",IF(NOT(ISNUMBER(Z610)),"",IF(Z610&lt;=10,1,IF(Z610&lt;=13,2,IF(Z610&lt;=17,3,4)))))</f>
        <v/>
      </c>
      <c r="AB610" s="29" t="str">
        <f>IF($B610="","",IF(H610="","",H610))</f>
        <v/>
      </c>
      <c r="AC610" s="30" t="str">
        <f>IF($B610="","",IF(N610="","",N610))</f>
        <v/>
      </c>
      <c r="AD610" s="30" t="str">
        <f>IF($B610="","",IF(T610="","",T610))</f>
        <v/>
      </c>
      <c r="AE610" s="30" t="str">
        <f>IF($B610="","",IF(DATOS!$B$12="Trimestre","",IF(Z610="","",Z610)))</f>
        <v/>
      </c>
      <c r="AF610" s="149" t="str">
        <f ca="1">IF(B610="","",IF(DATOS!$W$14-TODAY()&gt;0,"",IF(ISERROR(ROUND(AVERAGE(AB610:AE610),0)),"",ROUND(AVERAGE(AB610:AE610),0))))</f>
        <v/>
      </c>
      <c r="AG610" s="31" t="str">
        <f ca="1">IF(AF610="","",IF(NOT(ISNUMBER(AF610)),"",IF(AF610&lt;=10,1,IF(AF610&lt;=13,2,IF(AF610&lt;=17,3,4)))))</f>
        <v/>
      </c>
      <c r="AH610" s="24"/>
      <c r="AI610" s="24"/>
      <c r="AJ610" s="24"/>
      <c r="AK610" s="24"/>
      <c r="AL610" s="24"/>
      <c r="AM610" s="32"/>
      <c r="AN610" s="33"/>
      <c r="AO610" s="33"/>
    </row>
    <row r="611" spans="1:41" x14ac:dyDescent="0.25">
      <c r="A611" s="34">
        <v>2</v>
      </c>
      <c r="B611" s="60" t="str">
        <f>IF(DATOS!$B$18="","",DATOS!$B$18)</f>
        <v>ALCARRAZ PEREZ, Fransy Danai</v>
      </c>
      <c r="D611" s="35"/>
      <c r="E611" s="36"/>
      <c r="F611" s="36"/>
      <c r="G611" s="36"/>
      <c r="H611" s="150" t="str">
        <f t="shared" ref="H611:H654" si="107">IF($B611="","",IF(COUNTBLANK(D611:G611)=4,"",IF(MAX(D611:G611)&gt;20,"E",ROUND(AVERAGE(D611:G611),0))))</f>
        <v/>
      </c>
      <c r="I611" s="28" t="str">
        <f t="shared" ref="I611:I654" si="108">IF(H611="","",IF(NOT(ISNUMBER(H611)),"",IF(H611&lt;=10,1,IF(H611&lt;=13,2,IF(H611&lt;=17,3,4)))))</f>
        <v/>
      </c>
      <c r="J611" s="35"/>
      <c r="K611" s="36"/>
      <c r="L611" s="36"/>
      <c r="M611" s="36"/>
      <c r="N611" s="150" t="str">
        <f t="shared" ref="N611:N654" si="109">IF($B611="","",IF(COUNTBLANK(J611:M611)=4,"",IF(MAX(J611:M611)&gt;20,"E",ROUND(AVERAGE(J611:M611),0))))</f>
        <v/>
      </c>
      <c r="O611" s="28" t="str">
        <f t="shared" ref="O611:O654" si="110">IF(N611="","",IF(NOT(ISNUMBER(N611)),"",IF(N611&lt;=10,1,IF(N611&lt;=13,2,IF(N611&lt;=17,3,4)))))</f>
        <v/>
      </c>
      <c r="P611" s="35"/>
      <c r="Q611" s="36"/>
      <c r="R611" s="36"/>
      <c r="S611" s="36"/>
      <c r="T611" s="150" t="str">
        <f t="shared" ref="T611:T654" si="111">IF($B611="","",IF(COUNTBLANK(P611:S611)=4,"",IF(MAX(P611:S611)&gt;20,"E",ROUND(AVERAGE(P611:S611),0))))</f>
        <v/>
      </c>
      <c r="U611" s="28" t="str">
        <f t="shared" ref="U611:U654" si="112">IF(T611="","",IF(NOT(ISNUMBER(T611)),"",IF(T611&lt;=10,1,IF(T611&lt;=13,2,IF(T611&lt;=17,3,4)))))</f>
        <v/>
      </c>
      <c r="V611" s="35"/>
      <c r="W611" s="36"/>
      <c r="X611" s="36"/>
      <c r="Y611" s="36"/>
      <c r="Z611" s="150" t="str">
        <f t="shared" ref="Z611:Z654" si="113">IF($B611="","",IF(COUNTBLANK(V611:Y611)=4,"",IF(MAX(V611:Y611)&gt;20,"E",ROUND(AVERAGE(V611:Y611),0))))</f>
        <v/>
      </c>
      <c r="AA611" s="28" t="str">
        <f t="shared" ref="AA611:AA654" si="114">IF(Z611="","",IF(NOT(ISNUMBER(Z611)),"",IF(Z611&lt;=10,1,IF(Z611&lt;=13,2,IF(Z611&lt;=17,3,4)))))</f>
        <v/>
      </c>
      <c r="AB611" s="37" t="str">
        <f t="shared" ref="AB611:AB654" si="115">IF($B611="","",IF(H611="","",H611))</f>
        <v/>
      </c>
      <c r="AC611" s="38" t="str">
        <f t="shared" ref="AC611:AC654" si="116">IF($B611="","",IF(N611="","",N611))</f>
        <v/>
      </c>
      <c r="AD611" s="38" t="str">
        <f t="shared" ref="AD611:AD654" si="117">IF($B611="","",IF(T611="","",T611))</f>
        <v/>
      </c>
      <c r="AE611" s="38" t="str">
        <f>IF($B611="","",IF(DATOS!$B$12="Trimestre","",IF(Z611="","",Z611)))</f>
        <v/>
      </c>
      <c r="AF611" s="150" t="str">
        <f ca="1">IF(B611="","",IF(DATOS!$W$14-TODAY()&gt;0,"",IF(ISERROR(ROUND(AVERAGE(AB611:AE611),0)),"",ROUND(AVERAGE(AB611:AE611),0))))</f>
        <v/>
      </c>
      <c r="AG611" s="31" t="str">
        <f t="shared" ref="AG611:AG654" ca="1" si="118">IF(AF611="","",IF(NOT(ISNUMBER(AF611)),"",IF(AF611&lt;=10,1,IF(AF611&lt;=13,2,IF(AF611&lt;=17,3,4)))))</f>
        <v/>
      </c>
      <c r="AH611" s="24"/>
      <c r="AI611" s="24"/>
      <c r="AJ611" s="24"/>
      <c r="AK611" s="24"/>
      <c r="AL611" s="24"/>
      <c r="AM611" s="32"/>
      <c r="AN611" s="33"/>
      <c r="AO611" s="33"/>
    </row>
    <row r="612" spans="1:41" x14ac:dyDescent="0.25">
      <c r="A612" s="34">
        <v>3</v>
      </c>
      <c r="B612" s="60" t="str">
        <f>IF(DATOS!$B$19="","",DATOS!$B$19)</f>
        <v>ANDIA NAVARRO, Angie Claribel</v>
      </c>
      <c r="D612" s="35"/>
      <c r="E612" s="36"/>
      <c r="F612" s="36"/>
      <c r="G612" s="36"/>
      <c r="H612" s="150" t="str">
        <f t="shared" si="107"/>
        <v/>
      </c>
      <c r="I612" s="28" t="str">
        <f t="shared" si="108"/>
        <v/>
      </c>
      <c r="J612" s="35"/>
      <c r="K612" s="36"/>
      <c r="L612" s="36"/>
      <c r="M612" s="36"/>
      <c r="N612" s="150" t="str">
        <f t="shared" si="109"/>
        <v/>
      </c>
      <c r="O612" s="28" t="str">
        <f t="shared" si="110"/>
        <v/>
      </c>
      <c r="P612" s="35"/>
      <c r="Q612" s="36"/>
      <c r="R612" s="36"/>
      <c r="S612" s="36"/>
      <c r="T612" s="150" t="str">
        <f t="shared" si="111"/>
        <v/>
      </c>
      <c r="U612" s="28" t="str">
        <f t="shared" si="112"/>
        <v/>
      </c>
      <c r="V612" s="35"/>
      <c r="W612" s="36"/>
      <c r="X612" s="36"/>
      <c r="Y612" s="36"/>
      <c r="Z612" s="150" t="str">
        <f t="shared" si="113"/>
        <v/>
      </c>
      <c r="AA612" s="28" t="str">
        <f t="shared" si="114"/>
        <v/>
      </c>
      <c r="AB612" s="37" t="str">
        <f t="shared" si="115"/>
        <v/>
      </c>
      <c r="AC612" s="38" t="str">
        <f t="shared" si="116"/>
        <v/>
      </c>
      <c r="AD612" s="38" t="str">
        <f t="shared" si="117"/>
        <v/>
      </c>
      <c r="AE612" s="38" t="str">
        <f>IF($B612="","",IF(DATOS!$B$12="Trimestre","",IF(Z612="","",Z612)))</f>
        <v/>
      </c>
      <c r="AF612" s="150" t="str">
        <f ca="1">IF(B612="","",IF(DATOS!$W$14-TODAY()&gt;0,"",IF(ISERROR(ROUND(AVERAGE(AB612:AE612),0)),"",ROUND(AVERAGE(AB612:AE612),0))))</f>
        <v/>
      </c>
      <c r="AG612" s="31" t="str">
        <f t="shared" ca="1" si="118"/>
        <v/>
      </c>
      <c r="AH612" s="24"/>
      <c r="AI612" s="24"/>
      <c r="AJ612" s="24"/>
      <c r="AK612" s="24"/>
      <c r="AL612" s="24"/>
      <c r="AM612" s="32"/>
      <c r="AN612" s="33"/>
      <c r="AO612" s="33"/>
    </row>
    <row r="613" spans="1:41" x14ac:dyDescent="0.25">
      <c r="A613" s="34">
        <v>4</v>
      </c>
      <c r="B613" s="60" t="str">
        <f>IF(DATOS!$B$20="","",DATOS!$B$20)</f>
        <v>BENAVENTE DIAZ, Hipollytte Brandon</v>
      </c>
      <c r="D613" s="35"/>
      <c r="E613" s="36"/>
      <c r="F613" s="36"/>
      <c r="G613" s="36"/>
      <c r="H613" s="150" t="str">
        <f t="shared" si="107"/>
        <v/>
      </c>
      <c r="I613" s="28" t="str">
        <f t="shared" si="108"/>
        <v/>
      </c>
      <c r="J613" s="35"/>
      <c r="K613" s="36"/>
      <c r="L613" s="36"/>
      <c r="M613" s="36"/>
      <c r="N613" s="150" t="str">
        <f t="shared" si="109"/>
        <v/>
      </c>
      <c r="O613" s="28" t="str">
        <f t="shared" si="110"/>
        <v/>
      </c>
      <c r="P613" s="35"/>
      <c r="Q613" s="36"/>
      <c r="R613" s="36"/>
      <c r="S613" s="36"/>
      <c r="T613" s="150" t="str">
        <f t="shared" si="111"/>
        <v/>
      </c>
      <c r="U613" s="28" t="str">
        <f t="shared" si="112"/>
        <v/>
      </c>
      <c r="V613" s="35"/>
      <c r="W613" s="36"/>
      <c r="X613" s="36"/>
      <c r="Y613" s="36"/>
      <c r="Z613" s="150" t="str">
        <f t="shared" si="113"/>
        <v/>
      </c>
      <c r="AA613" s="28" t="str">
        <f t="shared" si="114"/>
        <v/>
      </c>
      <c r="AB613" s="37" t="str">
        <f t="shared" si="115"/>
        <v/>
      </c>
      <c r="AC613" s="38" t="str">
        <f t="shared" si="116"/>
        <v/>
      </c>
      <c r="AD613" s="38" t="str">
        <f t="shared" si="117"/>
        <v/>
      </c>
      <c r="AE613" s="38" t="str">
        <f>IF($B613="","",IF(DATOS!$B$12="Trimestre","",IF(Z613="","",Z613)))</f>
        <v/>
      </c>
      <c r="AF613" s="150" t="str">
        <f ca="1">IF(B613="","",IF(DATOS!$W$14-TODAY()&gt;0,"",IF(ISERROR(ROUND(AVERAGE(AB613:AE613),0)),"",ROUND(AVERAGE(AB613:AE613),0))))</f>
        <v/>
      </c>
      <c r="AG613" s="31" t="str">
        <f t="shared" ca="1" si="118"/>
        <v/>
      </c>
      <c r="AH613" s="24"/>
      <c r="AI613" s="24"/>
      <c r="AJ613" s="24"/>
      <c r="AK613" s="24"/>
      <c r="AL613" s="24"/>
      <c r="AM613" s="32"/>
      <c r="AN613" s="33"/>
      <c r="AO613" s="33"/>
    </row>
    <row r="614" spans="1:41" x14ac:dyDescent="0.25">
      <c r="A614" s="34">
        <v>5</v>
      </c>
      <c r="B614" s="60" t="str">
        <f>IF(DATOS!$B$21="","",DATOS!$B$21)</f>
        <v>BORDA ROMERO, Milagros</v>
      </c>
      <c r="D614" s="35"/>
      <c r="E614" s="36"/>
      <c r="F614" s="36"/>
      <c r="G614" s="36"/>
      <c r="H614" s="150" t="str">
        <f t="shared" si="107"/>
        <v/>
      </c>
      <c r="I614" s="28" t="str">
        <f t="shared" si="108"/>
        <v/>
      </c>
      <c r="J614" s="35"/>
      <c r="K614" s="36"/>
      <c r="L614" s="36"/>
      <c r="M614" s="36"/>
      <c r="N614" s="150" t="str">
        <f t="shared" si="109"/>
        <v/>
      </c>
      <c r="O614" s="28" t="str">
        <f t="shared" si="110"/>
        <v/>
      </c>
      <c r="P614" s="35"/>
      <c r="Q614" s="36"/>
      <c r="R614" s="36"/>
      <c r="S614" s="36"/>
      <c r="T614" s="150" t="str">
        <f t="shared" si="111"/>
        <v/>
      </c>
      <c r="U614" s="28" t="str">
        <f t="shared" si="112"/>
        <v/>
      </c>
      <c r="V614" s="35"/>
      <c r="W614" s="36"/>
      <c r="X614" s="36"/>
      <c r="Y614" s="36"/>
      <c r="Z614" s="150" t="str">
        <f t="shared" si="113"/>
        <v/>
      </c>
      <c r="AA614" s="28" t="str">
        <f t="shared" si="114"/>
        <v/>
      </c>
      <c r="AB614" s="37" t="str">
        <f t="shared" si="115"/>
        <v/>
      </c>
      <c r="AC614" s="38" t="str">
        <f t="shared" si="116"/>
        <v/>
      </c>
      <c r="AD614" s="38" t="str">
        <f t="shared" si="117"/>
        <v/>
      </c>
      <c r="AE614" s="38" t="str">
        <f>IF($B614="","",IF(DATOS!$B$12="Trimestre","",IF(Z614="","",Z614)))</f>
        <v/>
      </c>
      <c r="AF614" s="150" t="str">
        <f ca="1">IF(B614="","",IF(DATOS!$W$14-TODAY()&gt;0,"",IF(ISERROR(ROUND(AVERAGE(AB614:AE614),0)),"",ROUND(AVERAGE(AB614:AE614),0))))</f>
        <v/>
      </c>
      <c r="AG614" s="31" t="str">
        <f t="shared" ca="1" si="118"/>
        <v/>
      </c>
      <c r="AH614" s="24"/>
      <c r="AI614" s="24"/>
      <c r="AJ614" s="24"/>
      <c r="AK614" s="24"/>
      <c r="AL614" s="24"/>
      <c r="AM614" s="32"/>
      <c r="AN614" s="33"/>
      <c r="AO614" s="33"/>
    </row>
    <row r="615" spans="1:41" x14ac:dyDescent="0.25">
      <c r="A615" s="34">
        <v>6</v>
      </c>
      <c r="B615" s="60" t="str">
        <f>IF(DATOS!$B$22="","",DATOS!$B$22)</f>
        <v>CAÑARI CCORIMANYA, Yanell Ariana</v>
      </c>
      <c r="D615" s="35"/>
      <c r="E615" s="36"/>
      <c r="F615" s="36"/>
      <c r="G615" s="36"/>
      <c r="H615" s="150" t="str">
        <f t="shared" si="107"/>
        <v/>
      </c>
      <c r="I615" s="28" t="str">
        <f t="shared" si="108"/>
        <v/>
      </c>
      <c r="J615" s="35"/>
      <c r="K615" s="36"/>
      <c r="L615" s="36"/>
      <c r="M615" s="36"/>
      <c r="N615" s="150" t="str">
        <f t="shared" si="109"/>
        <v/>
      </c>
      <c r="O615" s="28" t="str">
        <f t="shared" si="110"/>
        <v/>
      </c>
      <c r="P615" s="35"/>
      <c r="Q615" s="36"/>
      <c r="R615" s="36"/>
      <c r="S615" s="36"/>
      <c r="T615" s="150" t="str">
        <f t="shared" si="111"/>
        <v/>
      </c>
      <c r="U615" s="28" t="str">
        <f t="shared" si="112"/>
        <v/>
      </c>
      <c r="V615" s="35"/>
      <c r="W615" s="36"/>
      <c r="X615" s="36"/>
      <c r="Y615" s="36"/>
      <c r="Z615" s="150" t="str">
        <f t="shared" si="113"/>
        <v/>
      </c>
      <c r="AA615" s="28" t="str">
        <f t="shared" si="114"/>
        <v/>
      </c>
      <c r="AB615" s="37" t="str">
        <f t="shared" si="115"/>
        <v/>
      </c>
      <c r="AC615" s="38" t="str">
        <f t="shared" si="116"/>
        <v/>
      </c>
      <c r="AD615" s="38" t="str">
        <f t="shared" si="117"/>
        <v/>
      </c>
      <c r="AE615" s="38" t="str">
        <f>IF($B615="","",IF(DATOS!$B$12="Trimestre","",IF(Z615="","",Z615)))</f>
        <v/>
      </c>
      <c r="AF615" s="150" t="str">
        <f ca="1">IF(B615="","",IF(DATOS!$W$14-TODAY()&gt;0,"",IF(ISERROR(ROUND(AVERAGE(AB615:AE615),0)),"",ROUND(AVERAGE(AB615:AE615),0))))</f>
        <v/>
      </c>
      <c r="AG615" s="31" t="str">
        <f t="shared" ca="1" si="118"/>
        <v/>
      </c>
    </row>
    <row r="616" spans="1:41" x14ac:dyDescent="0.25">
      <c r="A616" s="34">
        <v>7</v>
      </c>
      <c r="B616" s="60" t="str">
        <f>IF(DATOS!$B$23="","",DATOS!$B$23)</f>
        <v>CAÑARI HUAMAN, Illari Tuire</v>
      </c>
      <c r="D616" s="35"/>
      <c r="E616" s="36"/>
      <c r="F616" s="36"/>
      <c r="G616" s="36"/>
      <c r="H616" s="150" t="str">
        <f t="shared" si="107"/>
        <v/>
      </c>
      <c r="I616" s="28" t="str">
        <f t="shared" si="108"/>
        <v/>
      </c>
      <c r="J616" s="35"/>
      <c r="K616" s="36"/>
      <c r="L616" s="36"/>
      <c r="M616" s="36"/>
      <c r="N616" s="150" t="str">
        <f t="shared" si="109"/>
        <v/>
      </c>
      <c r="O616" s="28" t="str">
        <f t="shared" si="110"/>
        <v/>
      </c>
      <c r="P616" s="35"/>
      <c r="Q616" s="36"/>
      <c r="R616" s="36"/>
      <c r="S616" s="36"/>
      <c r="T616" s="150" t="str">
        <f t="shared" si="111"/>
        <v/>
      </c>
      <c r="U616" s="28" t="str">
        <f t="shared" si="112"/>
        <v/>
      </c>
      <c r="V616" s="35"/>
      <c r="W616" s="36"/>
      <c r="X616" s="36"/>
      <c r="Y616" s="36"/>
      <c r="Z616" s="150" t="str">
        <f t="shared" si="113"/>
        <v/>
      </c>
      <c r="AA616" s="28" t="str">
        <f t="shared" si="114"/>
        <v/>
      </c>
      <c r="AB616" s="37" t="str">
        <f t="shared" si="115"/>
        <v/>
      </c>
      <c r="AC616" s="38" t="str">
        <f t="shared" si="116"/>
        <v/>
      </c>
      <c r="AD616" s="38" t="str">
        <f t="shared" si="117"/>
        <v/>
      </c>
      <c r="AE616" s="38" t="str">
        <f>IF($B616="","",IF(DATOS!$B$12="Trimestre","",IF(Z616="","",Z616)))</f>
        <v/>
      </c>
      <c r="AF616" s="150" t="str">
        <f ca="1">IF(B616="","",IF(DATOS!$W$14-TODAY()&gt;0,"",IF(ISERROR(ROUND(AVERAGE(AB616:AE616),0)),"",ROUND(AVERAGE(AB616:AE616),0))))</f>
        <v/>
      </c>
      <c r="AG616" s="31" t="str">
        <f t="shared" ca="1" si="118"/>
        <v/>
      </c>
      <c r="AH616" s="20"/>
    </row>
    <row r="617" spans="1:41" x14ac:dyDescent="0.25">
      <c r="A617" s="34">
        <v>8</v>
      </c>
      <c r="B617" s="60" t="str">
        <f>IF(DATOS!$B$24="","",DATOS!$B$24)</f>
        <v>CARRASCO GUTIERREZ, Lukas Adriano</v>
      </c>
      <c r="D617" s="35"/>
      <c r="E617" s="36"/>
      <c r="F617" s="36"/>
      <c r="G617" s="36"/>
      <c r="H617" s="150" t="str">
        <f t="shared" si="107"/>
        <v/>
      </c>
      <c r="I617" s="28" t="str">
        <f t="shared" si="108"/>
        <v/>
      </c>
      <c r="J617" s="35"/>
      <c r="K617" s="36"/>
      <c r="L617" s="36"/>
      <c r="M617" s="36"/>
      <c r="N617" s="150" t="str">
        <f t="shared" si="109"/>
        <v/>
      </c>
      <c r="O617" s="28" t="str">
        <f t="shared" si="110"/>
        <v/>
      </c>
      <c r="P617" s="35"/>
      <c r="Q617" s="36"/>
      <c r="R617" s="36"/>
      <c r="S617" s="36"/>
      <c r="T617" s="150" t="str">
        <f t="shared" si="111"/>
        <v/>
      </c>
      <c r="U617" s="28" t="str">
        <f t="shared" si="112"/>
        <v/>
      </c>
      <c r="V617" s="35"/>
      <c r="W617" s="36"/>
      <c r="X617" s="36"/>
      <c r="Y617" s="36"/>
      <c r="Z617" s="150" t="str">
        <f t="shared" si="113"/>
        <v/>
      </c>
      <c r="AA617" s="28" t="str">
        <f t="shared" si="114"/>
        <v/>
      </c>
      <c r="AB617" s="37" t="str">
        <f t="shared" si="115"/>
        <v/>
      </c>
      <c r="AC617" s="38" t="str">
        <f t="shared" si="116"/>
        <v/>
      </c>
      <c r="AD617" s="38" t="str">
        <f t="shared" si="117"/>
        <v/>
      </c>
      <c r="AE617" s="38" t="str">
        <f>IF($B617="","",IF(DATOS!$B$12="Trimestre","",IF(Z617="","",Z617)))</f>
        <v/>
      </c>
      <c r="AF617" s="150" t="str">
        <f ca="1">IF(B617="","",IF(DATOS!$W$14-TODAY()&gt;0,"",IF(ISERROR(ROUND(AVERAGE(AB617:AE617),0)),"",ROUND(AVERAGE(AB617:AE617),0))))</f>
        <v/>
      </c>
      <c r="AG617" s="31" t="str">
        <f t="shared" ca="1" si="118"/>
        <v/>
      </c>
      <c r="AK617" s="23"/>
      <c r="AL617" s="24"/>
      <c r="AM617" s="24"/>
    </row>
    <row r="618" spans="1:41" x14ac:dyDescent="0.25">
      <c r="A618" s="34">
        <v>9</v>
      </c>
      <c r="B618" s="60" t="str">
        <f>IF(DATOS!$B$25="","",DATOS!$B$25)</f>
        <v>CCORISAPRA LOPEZ, Gabriel</v>
      </c>
      <c r="D618" s="35"/>
      <c r="E618" s="36"/>
      <c r="F618" s="36"/>
      <c r="G618" s="36"/>
      <c r="H618" s="150" t="str">
        <f t="shared" si="107"/>
        <v/>
      </c>
      <c r="I618" s="28" t="str">
        <f t="shared" si="108"/>
        <v/>
      </c>
      <c r="J618" s="35"/>
      <c r="K618" s="36"/>
      <c r="L618" s="36"/>
      <c r="M618" s="36"/>
      <c r="N618" s="150" t="str">
        <f t="shared" si="109"/>
        <v/>
      </c>
      <c r="O618" s="28" t="str">
        <f t="shared" si="110"/>
        <v/>
      </c>
      <c r="P618" s="35"/>
      <c r="Q618" s="36"/>
      <c r="R618" s="36"/>
      <c r="S618" s="36"/>
      <c r="T618" s="150" t="str">
        <f t="shared" si="111"/>
        <v/>
      </c>
      <c r="U618" s="28" t="str">
        <f t="shared" si="112"/>
        <v/>
      </c>
      <c r="V618" s="35"/>
      <c r="W618" s="36"/>
      <c r="X618" s="36"/>
      <c r="Y618" s="36"/>
      <c r="Z618" s="150" t="str">
        <f t="shared" si="113"/>
        <v/>
      </c>
      <c r="AA618" s="28" t="str">
        <f t="shared" si="114"/>
        <v/>
      </c>
      <c r="AB618" s="37" t="str">
        <f t="shared" si="115"/>
        <v/>
      </c>
      <c r="AC618" s="38" t="str">
        <f t="shared" si="116"/>
        <v/>
      </c>
      <c r="AD618" s="38" t="str">
        <f t="shared" si="117"/>
        <v/>
      </c>
      <c r="AE618" s="38" t="str">
        <f>IF($B618="","",IF(DATOS!$B$12="Trimestre","",IF(Z618="","",Z618)))</f>
        <v/>
      </c>
      <c r="AF618" s="150" t="str">
        <f ca="1">IF(B618="","",IF(DATOS!$W$14-TODAY()&gt;0,"",IF(ISERROR(ROUND(AVERAGE(AB618:AE618),0)),"",ROUND(AVERAGE(AB618:AE618),0))))</f>
        <v/>
      </c>
      <c r="AG618" s="31" t="str">
        <f t="shared" ca="1" si="118"/>
        <v/>
      </c>
      <c r="AH618" s="39"/>
      <c r="AI618" s="39"/>
      <c r="AJ618" s="39"/>
      <c r="AK618" s="32"/>
      <c r="AL618" s="33"/>
      <c r="AM618" s="33"/>
    </row>
    <row r="619" spans="1:41" x14ac:dyDescent="0.25">
      <c r="A619" s="34">
        <v>10</v>
      </c>
      <c r="B619" s="60" t="str">
        <f>IF(DATOS!$B$26="","",DATOS!$B$26)</f>
        <v>CHAMPI LIZARME, Eimi</v>
      </c>
      <c r="D619" s="35"/>
      <c r="E619" s="36"/>
      <c r="F619" s="36"/>
      <c r="G619" s="36"/>
      <c r="H619" s="150" t="str">
        <f t="shared" si="107"/>
        <v/>
      </c>
      <c r="I619" s="28" t="str">
        <f t="shared" si="108"/>
        <v/>
      </c>
      <c r="J619" s="35"/>
      <c r="K619" s="36"/>
      <c r="L619" s="36"/>
      <c r="M619" s="36"/>
      <c r="N619" s="150" t="str">
        <f t="shared" si="109"/>
        <v/>
      </c>
      <c r="O619" s="28" t="str">
        <f t="shared" si="110"/>
        <v/>
      </c>
      <c r="P619" s="35"/>
      <c r="Q619" s="36"/>
      <c r="R619" s="36"/>
      <c r="S619" s="36"/>
      <c r="T619" s="150" t="str">
        <f t="shared" si="111"/>
        <v/>
      </c>
      <c r="U619" s="28" t="str">
        <f t="shared" si="112"/>
        <v/>
      </c>
      <c r="V619" s="35"/>
      <c r="W619" s="36"/>
      <c r="X619" s="36"/>
      <c r="Y619" s="36"/>
      <c r="Z619" s="150" t="str">
        <f t="shared" si="113"/>
        <v/>
      </c>
      <c r="AA619" s="28" t="str">
        <f t="shared" si="114"/>
        <v/>
      </c>
      <c r="AB619" s="37" t="str">
        <f t="shared" si="115"/>
        <v/>
      </c>
      <c r="AC619" s="38" t="str">
        <f t="shared" si="116"/>
        <v/>
      </c>
      <c r="AD619" s="38" t="str">
        <f t="shared" si="117"/>
        <v/>
      </c>
      <c r="AE619" s="38" t="str">
        <f>IF($B619="","",IF(DATOS!$B$12="Trimestre","",IF(Z619="","",Z619)))</f>
        <v/>
      </c>
      <c r="AF619" s="150" t="str">
        <f ca="1">IF(B619="","",IF(DATOS!$W$14-TODAY()&gt;0,"",IF(ISERROR(ROUND(AVERAGE(AB619:AE619),0)),"",ROUND(AVERAGE(AB619:AE619),0))))</f>
        <v/>
      </c>
      <c r="AG619" s="31" t="str">
        <f t="shared" ca="1" si="118"/>
        <v/>
      </c>
      <c r="AH619" s="39"/>
      <c r="AI619" s="39"/>
      <c r="AJ619" s="39"/>
      <c r="AK619" s="32"/>
      <c r="AL619" s="33"/>
      <c r="AM619" s="33"/>
    </row>
    <row r="620" spans="1:41" x14ac:dyDescent="0.25">
      <c r="A620" s="34">
        <v>11</v>
      </c>
      <c r="B620" s="60" t="str">
        <f>IF(DATOS!$B$27="","",DATOS!$B$27)</f>
        <v>DEL POZO VILLANO, Victor Benito</v>
      </c>
      <c r="D620" s="35"/>
      <c r="E620" s="36"/>
      <c r="F620" s="36"/>
      <c r="G620" s="36"/>
      <c r="H620" s="150" t="str">
        <f t="shared" si="107"/>
        <v/>
      </c>
      <c r="I620" s="28" t="str">
        <f t="shared" si="108"/>
        <v/>
      </c>
      <c r="J620" s="35"/>
      <c r="K620" s="36"/>
      <c r="L620" s="36"/>
      <c r="M620" s="36"/>
      <c r="N620" s="150" t="str">
        <f t="shared" si="109"/>
        <v/>
      </c>
      <c r="O620" s="28" t="str">
        <f t="shared" si="110"/>
        <v/>
      </c>
      <c r="P620" s="35"/>
      <c r="Q620" s="36"/>
      <c r="R620" s="36"/>
      <c r="S620" s="36"/>
      <c r="T620" s="150" t="str">
        <f t="shared" si="111"/>
        <v/>
      </c>
      <c r="U620" s="28" t="str">
        <f t="shared" si="112"/>
        <v/>
      </c>
      <c r="V620" s="35"/>
      <c r="W620" s="36"/>
      <c r="X620" s="36"/>
      <c r="Y620" s="36"/>
      <c r="Z620" s="150" t="str">
        <f t="shared" si="113"/>
        <v/>
      </c>
      <c r="AA620" s="28" t="str">
        <f t="shared" si="114"/>
        <v/>
      </c>
      <c r="AB620" s="37" t="str">
        <f t="shared" si="115"/>
        <v/>
      </c>
      <c r="AC620" s="38" t="str">
        <f t="shared" si="116"/>
        <v/>
      </c>
      <c r="AD620" s="38" t="str">
        <f t="shared" si="117"/>
        <v/>
      </c>
      <c r="AE620" s="38" t="str">
        <f>IF($B620="","",IF(DATOS!$B$12="Trimestre","",IF(Z620="","",Z620)))</f>
        <v/>
      </c>
      <c r="AF620" s="150" t="str">
        <f ca="1">IF(B620="","",IF(DATOS!$W$14-TODAY()&gt;0,"",IF(ISERROR(ROUND(AVERAGE(AB620:AE620),0)),"",ROUND(AVERAGE(AB620:AE620),0))))</f>
        <v/>
      </c>
      <c r="AG620" s="31" t="str">
        <f t="shared" ca="1" si="118"/>
        <v/>
      </c>
      <c r="AH620" s="39"/>
      <c r="AI620" s="39"/>
      <c r="AJ620" s="39"/>
      <c r="AK620" s="32"/>
      <c r="AL620" s="33"/>
      <c r="AM620" s="33"/>
    </row>
    <row r="621" spans="1:41" x14ac:dyDescent="0.25">
      <c r="A621" s="34">
        <v>12</v>
      </c>
      <c r="B621" s="60" t="str">
        <f>IF(DATOS!$B$28="","",DATOS!$B$28)</f>
        <v>DIAZ RIVAS, Andrea Paola</v>
      </c>
      <c r="D621" s="35"/>
      <c r="E621" s="36"/>
      <c r="F621" s="36"/>
      <c r="G621" s="36"/>
      <c r="H621" s="150" t="str">
        <f t="shared" si="107"/>
        <v/>
      </c>
      <c r="I621" s="28" t="str">
        <f t="shared" si="108"/>
        <v/>
      </c>
      <c r="J621" s="35"/>
      <c r="K621" s="36"/>
      <c r="L621" s="36"/>
      <c r="M621" s="36"/>
      <c r="N621" s="150" t="str">
        <f t="shared" si="109"/>
        <v/>
      </c>
      <c r="O621" s="28" t="str">
        <f t="shared" si="110"/>
        <v/>
      </c>
      <c r="P621" s="35"/>
      <c r="Q621" s="36"/>
      <c r="R621" s="36"/>
      <c r="S621" s="36"/>
      <c r="T621" s="150" t="str">
        <f t="shared" si="111"/>
        <v/>
      </c>
      <c r="U621" s="28" t="str">
        <f t="shared" si="112"/>
        <v/>
      </c>
      <c r="V621" s="35"/>
      <c r="W621" s="36"/>
      <c r="X621" s="36"/>
      <c r="Y621" s="36"/>
      <c r="Z621" s="150" t="str">
        <f t="shared" si="113"/>
        <v/>
      </c>
      <c r="AA621" s="28" t="str">
        <f t="shared" si="114"/>
        <v/>
      </c>
      <c r="AB621" s="37" t="str">
        <f t="shared" si="115"/>
        <v/>
      </c>
      <c r="AC621" s="38" t="str">
        <f t="shared" si="116"/>
        <v/>
      </c>
      <c r="AD621" s="38" t="str">
        <f t="shared" si="117"/>
        <v/>
      </c>
      <c r="AE621" s="38" t="str">
        <f>IF($B621="","",IF(DATOS!$B$12="Trimestre","",IF(Z621="","",Z621)))</f>
        <v/>
      </c>
      <c r="AF621" s="150" t="str">
        <f ca="1">IF(B621="","",IF(DATOS!$W$14-TODAY()&gt;0,"",IF(ISERROR(ROUND(AVERAGE(AB621:AE621),0)),"",ROUND(AVERAGE(AB621:AE621),0))))</f>
        <v/>
      </c>
      <c r="AG621" s="31" t="str">
        <f t="shared" ca="1" si="118"/>
        <v/>
      </c>
      <c r="AH621" s="39"/>
      <c r="AI621" s="39"/>
      <c r="AJ621" s="39"/>
      <c r="AK621" s="32"/>
      <c r="AL621" s="33"/>
      <c r="AM621" s="33"/>
    </row>
    <row r="622" spans="1:41" x14ac:dyDescent="0.25">
      <c r="A622" s="34">
        <v>13</v>
      </c>
      <c r="B622" s="60" t="str">
        <f>IF(DATOS!$B$29="","",DATOS!$B$29)</f>
        <v>ESPINOZA FRANCO, Flor Thalia</v>
      </c>
      <c r="D622" s="35"/>
      <c r="E622" s="36"/>
      <c r="F622" s="36"/>
      <c r="G622" s="36"/>
      <c r="H622" s="150" t="str">
        <f t="shared" si="107"/>
        <v/>
      </c>
      <c r="I622" s="28" t="str">
        <f t="shared" si="108"/>
        <v/>
      </c>
      <c r="J622" s="35"/>
      <c r="K622" s="36"/>
      <c r="L622" s="36"/>
      <c r="M622" s="36"/>
      <c r="N622" s="150" t="str">
        <f t="shared" si="109"/>
        <v/>
      </c>
      <c r="O622" s="28" t="str">
        <f t="shared" si="110"/>
        <v/>
      </c>
      <c r="P622" s="35"/>
      <c r="Q622" s="36"/>
      <c r="R622" s="36"/>
      <c r="S622" s="36"/>
      <c r="T622" s="150" t="str">
        <f t="shared" si="111"/>
        <v/>
      </c>
      <c r="U622" s="28" t="str">
        <f t="shared" si="112"/>
        <v/>
      </c>
      <c r="V622" s="35"/>
      <c r="W622" s="36"/>
      <c r="X622" s="36"/>
      <c r="Y622" s="36"/>
      <c r="Z622" s="150" t="str">
        <f t="shared" si="113"/>
        <v/>
      </c>
      <c r="AA622" s="28" t="str">
        <f t="shared" si="114"/>
        <v/>
      </c>
      <c r="AB622" s="37" t="str">
        <f t="shared" si="115"/>
        <v/>
      </c>
      <c r="AC622" s="38" t="str">
        <f t="shared" si="116"/>
        <v/>
      </c>
      <c r="AD622" s="38" t="str">
        <f t="shared" si="117"/>
        <v/>
      </c>
      <c r="AE622" s="38" t="str">
        <f>IF($B622="","",IF(DATOS!$B$12="Trimestre","",IF(Z622="","",Z622)))</f>
        <v/>
      </c>
      <c r="AF622" s="150" t="str">
        <f ca="1">IF(B622="","",IF(DATOS!$W$14-TODAY()&gt;0,"",IF(ISERROR(ROUND(AVERAGE(AB622:AE622),0)),"",ROUND(AVERAGE(AB622:AE622),0))))</f>
        <v/>
      </c>
      <c r="AG622" s="31" t="str">
        <f t="shared" ca="1" si="118"/>
        <v/>
      </c>
    </row>
    <row r="623" spans="1:41" x14ac:dyDescent="0.25">
      <c r="A623" s="34">
        <v>14</v>
      </c>
      <c r="B623" s="60" t="str">
        <f>IF(DATOS!$B$30="","",DATOS!$B$30)</f>
        <v>FRANCO MITMA, Mayte Araceli</v>
      </c>
      <c r="D623" s="35"/>
      <c r="E623" s="36"/>
      <c r="F623" s="36"/>
      <c r="G623" s="36"/>
      <c r="H623" s="150" t="str">
        <f t="shared" si="107"/>
        <v/>
      </c>
      <c r="I623" s="28" t="str">
        <f t="shared" si="108"/>
        <v/>
      </c>
      <c r="J623" s="35"/>
      <c r="K623" s="36"/>
      <c r="L623" s="36"/>
      <c r="M623" s="36"/>
      <c r="N623" s="150" t="str">
        <f t="shared" si="109"/>
        <v/>
      </c>
      <c r="O623" s="28" t="str">
        <f t="shared" si="110"/>
        <v/>
      </c>
      <c r="P623" s="35"/>
      <c r="Q623" s="36"/>
      <c r="R623" s="36"/>
      <c r="S623" s="36"/>
      <c r="T623" s="150" t="str">
        <f t="shared" si="111"/>
        <v/>
      </c>
      <c r="U623" s="28" t="str">
        <f t="shared" si="112"/>
        <v/>
      </c>
      <c r="V623" s="35"/>
      <c r="W623" s="36"/>
      <c r="X623" s="36"/>
      <c r="Y623" s="36"/>
      <c r="Z623" s="150" t="str">
        <f t="shared" si="113"/>
        <v/>
      </c>
      <c r="AA623" s="28" t="str">
        <f t="shared" si="114"/>
        <v/>
      </c>
      <c r="AB623" s="37" t="str">
        <f t="shared" si="115"/>
        <v/>
      </c>
      <c r="AC623" s="38" t="str">
        <f t="shared" si="116"/>
        <v/>
      </c>
      <c r="AD623" s="38" t="str">
        <f t="shared" si="117"/>
        <v/>
      </c>
      <c r="AE623" s="38" t="str">
        <f>IF($B623="","",IF(DATOS!$B$12="Trimestre","",IF(Z623="","",Z623)))</f>
        <v/>
      </c>
      <c r="AF623" s="150" t="str">
        <f ca="1">IF(B623="","",IF(DATOS!$W$14-TODAY()&gt;0,"",IF(ISERROR(ROUND(AVERAGE(AB623:AE623),0)),"",ROUND(AVERAGE(AB623:AE623),0))))</f>
        <v/>
      </c>
      <c r="AG623" s="31" t="str">
        <f t="shared" ca="1" si="118"/>
        <v/>
      </c>
    </row>
    <row r="624" spans="1:41" x14ac:dyDescent="0.25">
      <c r="A624" s="34">
        <v>15</v>
      </c>
      <c r="B624" s="60" t="str">
        <f>IF(DATOS!$B$31="","",DATOS!$B$31)</f>
        <v>GALINDO SANCHEZ, Jose Luis</v>
      </c>
      <c r="D624" s="35"/>
      <c r="E624" s="36"/>
      <c r="F624" s="36"/>
      <c r="G624" s="36"/>
      <c r="H624" s="150" t="str">
        <f t="shared" si="107"/>
        <v/>
      </c>
      <c r="I624" s="28" t="str">
        <f t="shared" si="108"/>
        <v/>
      </c>
      <c r="J624" s="35"/>
      <c r="K624" s="36"/>
      <c r="L624" s="36"/>
      <c r="M624" s="36"/>
      <c r="N624" s="150" t="str">
        <f t="shared" si="109"/>
        <v/>
      </c>
      <c r="O624" s="28" t="str">
        <f t="shared" si="110"/>
        <v/>
      </c>
      <c r="P624" s="35"/>
      <c r="Q624" s="36"/>
      <c r="R624" s="36"/>
      <c r="S624" s="36"/>
      <c r="T624" s="150" t="str">
        <f t="shared" si="111"/>
        <v/>
      </c>
      <c r="U624" s="28" t="str">
        <f t="shared" si="112"/>
        <v/>
      </c>
      <c r="V624" s="35"/>
      <c r="W624" s="36"/>
      <c r="X624" s="36"/>
      <c r="Y624" s="36"/>
      <c r="Z624" s="150" t="str">
        <f t="shared" si="113"/>
        <v/>
      </c>
      <c r="AA624" s="28" t="str">
        <f t="shared" si="114"/>
        <v/>
      </c>
      <c r="AB624" s="37" t="str">
        <f t="shared" si="115"/>
        <v/>
      </c>
      <c r="AC624" s="38" t="str">
        <f t="shared" si="116"/>
        <v/>
      </c>
      <c r="AD624" s="38" t="str">
        <f t="shared" si="117"/>
        <v/>
      </c>
      <c r="AE624" s="38" t="str">
        <f>IF($B624="","",IF(DATOS!$B$12="Trimestre","",IF(Z624="","",Z624)))</f>
        <v/>
      </c>
      <c r="AF624" s="150" t="str">
        <f ca="1">IF(B624="","",IF(DATOS!$W$14-TODAY()&gt;0,"",IF(ISERROR(ROUND(AVERAGE(AB624:AE624),0)),"",ROUND(AVERAGE(AB624:AE624),0))))</f>
        <v/>
      </c>
      <c r="AG624" s="31" t="str">
        <f t="shared" ca="1" si="118"/>
        <v/>
      </c>
    </row>
    <row r="625" spans="1:33" x14ac:dyDescent="0.25">
      <c r="A625" s="34">
        <v>16</v>
      </c>
      <c r="B625" s="60" t="str">
        <f>IF(DATOS!$B$32="","",DATOS!$B$32)</f>
        <v>GODOY ORTEGA, Isaac Alain</v>
      </c>
      <c r="D625" s="35"/>
      <c r="E625" s="36"/>
      <c r="F625" s="36"/>
      <c r="G625" s="36"/>
      <c r="H625" s="150" t="str">
        <f t="shared" si="107"/>
        <v/>
      </c>
      <c r="I625" s="28" t="str">
        <f t="shared" si="108"/>
        <v/>
      </c>
      <c r="J625" s="35"/>
      <c r="K625" s="36"/>
      <c r="L625" s="36"/>
      <c r="M625" s="36"/>
      <c r="N625" s="150" t="str">
        <f t="shared" si="109"/>
        <v/>
      </c>
      <c r="O625" s="28" t="str">
        <f t="shared" si="110"/>
        <v/>
      </c>
      <c r="P625" s="35"/>
      <c r="Q625" s="36"/>
      <c r="R625" s="36"/>
      <c r="S625" s="36"/>
      <c r="T625" s="150" t="str">
        <f t="shared" si="111"/>
        <v/>
      </c>
      <c r="U625" s="28" t="str">
        <f t="shared" si="112"/>
        <v/>
      </c>
      <c r="V625" s="35"/>
      <c r="W625" s="36"/>
      <c r="X625" s="36"/>
      <c r="Y625" s="36"/>
      <c r="Z625" s="150" t="str">
        <f t="shared" si="113"/>
        <v/>
      </c>
      <c r="AA625" s="28" t="str">
        <f t="shared" si="114"/>
        <v/>
      </c>
      <c r="AB625" s="37" t="str">
        <f t="shared" si="115"/>
        <v/>
      </c>
      <c r="AC625" s="38" t="str">
        <f t="shared" si="116"/>
        <v/>
      </c>
      <c r="AD625" s="38" t="str">
        <f t="shared" si="117"/>
        <v/>
      </c>
      <c r="AE625" s="38" t="str">
        <f>IF($B625="","",IF(DATOS!$B$12="Trimestre","",IF(Z625="","",Z625)))</f>
        <v/>
      </c>
      <c r="AF625" s="150" t="str">
        <f ca="1">IF(B625="","",IF(DATOS!$W$14-TODAY()&gt;0,"",IF(ISERROR(ROUND(AVERAGE(AB625:AE625),0)),"",ROUND(AVERAGE(AB625:AE625),0))))</f>
        <v/>
      </c>
      <c r="AG625" s="31" t="str">
        <f t="shared" ca="1" si="118"/>
        <v/>
      </c>
    </row>
    <row r="626" spans="1:33" x14ac:dyDescent="0.25">
      <c r="A626" s="34">
        <v>17</v>
      </c>
      <c r="B626" s="60" t="str">
        <f>IF(DATOS!$B$33="","",DATOS!$B$33)</f>
        <v>GONZALES CAMPOS, Adriano Elliam</v>
      </c>
      <c r="D626" s="35"/>
      <c r="E626" s="36"/>
      <c r="F626" s="36"/>
      <c r="G626" s="36"/>
      <c r="H626" s="150" t="str">
        <f t="shared" si="107"/>
        <v/>
      </c>
      <c r="I626" s="28" t="str">
        <f t="shared" si="108"/>
        <v/>
      </c>
      <c r="J626" s="35"/>
      <c r="K626" s="36"/>
      <c r="L626" s="36"/>
      <c r="M626" s="36"/>
      <c r="N626" s="150" t="str">
        <f t="shared" si="109"/>
        <v/>
      </c>
      <c r="O626" s="28" t="str">
        <f t="shared" si="110"/>
        <v/>
      </c>
      <c r="P626" s="35"/>
      <c r="Q626" s="36"/>
      <c r="R626" s="36"/>
      <c r="S626" s="36"/>
      <c r="T626" s="150" t="str">
        <f t="shared" si="111"/>
        <v/>
      </c>
      <c r="U626" s="28" t="str">
        <f t="shared" si="112"/>
        <v/>
      </c>
      <c r="V626" s="35"/>
      <c r="W626" s="36"/>
      <c r="X626" s="36"/>
      <c r="Y626" s="36"/>
      <c r="Z626" s="150" t="str">
        <f t="shared" si="113"/>
        <v/>
      </c>
      <c r="AA626" s="28" t="str">
        <f t="shared" si="114"/>
        <v/>
      </c>
      <c r="AB626" s="37" t="str">
        <f t="shared" si="115"/>
        <v/>
      </c>
      <c r="AC626" s="38" t="str">
        <f t="shared" si="116"/>
        <v/>
      </c>
      <c r="AD626" s="38" t="str">
        <f t="shared" si="117"/>
        <v/>
      </c>
      <c r="AE626" s="38" t="str">
        <f>IF($B626="","",IF(DATOS!$B$12="Trimestre","",IF(Z626="","",Z626)))</f>
        <v/>
      </c>
      <c r="AF626" s="150" t="str">
        <f ca="1">IF(B626="","",IF(DATOS!$W$14-TODAY()&gt;0,"",IF(ISERROR(ROUND(AVERAGE(AB626:AE626),0)),"",ROUND(AVERAGE(AB626:AE626),0))))</f>
        <v/>
      </c>
      <c r="AG626" s="31" t="str">
        <f t="shared" ca="1" si="118"/>
        <v/>
      </c>
    </row>
    <row r="627" spans="1:33" x14ac:dyDescent="0.25">
      <c r="A627" s="34">
        <v>18</v>
      </c>
      <c r="B627" s="60" t="str">
        <f>IF(DATOS!$B$34="","",DATOS!$B$34)</f>
        <v>GUTIERREZ AYVAR, Jorge Alex</v>
      </c>
      <c r="D627" s="35"/>
      <c r="E627" s="36"/>
      <c r="F627" s="36"/>
      <c r="G627" s="36"/>
      <c r="H627" s="150" t="str">
        <f t="shared" si="107"/>
        <v/>
      </c>
      <c r="I627" s="28" t="str">
        <f t="shared" si="108"/>
        <v/>
      </c>
      <c r="J627" s="35"/>
      <c r="K627" s="36"/>
      <c r="L627" s="36"/>
      <c r="M627" s="36"/>
      <c r="N627" s="150" t="str">
        <f t="shared" si="109"/>
        <v/>
      </c>
      <c r="O627" s="28" t="str">
        <f t="shared" si="110"/>
        <v/>
      </c>
      <c r="P627" s="35"/>
      <c r="Q627" s="36"/>
      <c r="R627" s="36"/>
      <c r="S627" s="36"/>
      <c r="T627" s="150" t="str">
        <f t="shared" si="111"/>
        <v/>
      </c>
      <c r="U627" s="28" t="str">
        <f t="shared" si="112"/>
        <v/>
      </c>
      <c r="V627" s="35"/>
      <c r="W627" s="36"/>
      <c r="X627" s="36"/>
      <c r="Y627" s="36"/>
      <c r="Z627" s="150" t="str">
        <f t="shared" si="113"/>
        <v/>
      </c>
      <c r="AA627" s="28" t="str">
        <f t="shared" si="114"/>
        <v/>
      </c>
      <c r="AB627" s="37" t="str">
        <f t="shared" si="115"/>
        <v/>
      </c>
      <c r="AC627" s="38" t="str">
        <f t="shared" si="116"/>
        <v/>
      </c>
      <c r="AD627" s="38" t="str">
        <f t="shared" si="117"/>
        <v/>
      </c>
      <c r="AE627" s="38" t="str">
        <f>IF($B627="","",IF(DATOS!$B$12="Trimestre","",IF(Z627="","",Z627)))</f>
        <v/>
      </c>
      <c r="AF627" s="150" t="str">
        <f ca="1">IF(B627="","",IF(DATOS!$W$14-TODAY()&gt;0,"",IF(ISERROR(ROUND(AVERAGE(AB627:AE627),0)),"",ROUND(AVERAGE(AB627:AE627),0))))</f>
        <v/>
      </c>
      <c r="AG627" s="31" t="str">
        <f t="shared" ca="1" si="118"/>
        <v/>
      </c>
    </row>
    <row r="628" spans="1:33" x14ac:dyDescent="0.25">
      <c r="A628" s="34">
        <v>19</v>
      </c>
      <c r="B628" s="60" t="str">
        <f>IF(DATOS!$B$35="","",DATOS!$B$35)</f>
        <v>LLOCCLLA QUISPE, Jimena Margoth</v>
      </c>
      <c r="D628" s="35"/>
      <c r="E628" s="36"/>
      <c r="F628" s="36"/>
      <c r="G628" s="36"/>
      <c r="H628" s="150" t="str">
        <f t="shared" si="107"/>
        <v/>
      </c>
      <c r="I628" s="28" t="str">
        <f t="shared" si="108"/>
        <v/>
      </c>
      <c r="J628" s="35"/>
      <c r="K628" s="36"/>
      <c r="L628" s="36"/>
      <c r="M628" s="36"/>
      <c r="N628" s="150" t="str">
        <f t="shared" si="109"/>
        <v/>
      </c>
      <c r="O628" s="28" t="str">
        <f t="shared" si="110"/>
        <v/>
      </c>
      <c r="P628" s="35"/>
      <c r="Q628" s="36"/>
      <c r="R628" s="36"/>
      <c r="S628" s="36"/>
      <c r="T628" s="150" t="str">
        <f t="shared" si="111"/>
        <v/>
      </c>
      <c r="U628" s="28" t="str">
        <f t="shared" si="112"/>
        <v/>
      </c>
      <c r="V628" s="35"/>
      <c r="W628" s="36"/>
      <c r="X628" s="36"/>
      <c r="Y628" s="36"/>
      <c r="Z628" s="150" t="str">
        <f t="shared" si="113"/>
        <v/>
      </c>
      <c r="AA628" s="28" t="str">
        <f t="shared" si="114"/>
        <v/>
      </c>
      <c r="AB628" s="37" t="str">
        <f t="shared" si="115"/>
        <v/>
      </c>
      <c r="AC628" s="38" t="str">
        <f t="shared" si="116"/>
        <v/>
      </c>
      <c r="AD628" s="38" t="str">
        <f t="shared" si="117"/>
        <v/>
      </c>
      <c r="AE628" s="38" t="str">
        <f>IF($B628="","",IF(DATOS!$B$12="Trimestre","",IF(Z628="","",Z628)))</f>
        <v/>
      </c>
      <c r="AF628" s="150" t="str">
        <f ca="1">IF(B628="","",IF(DATOS!$W$14-TODAY()&gt;0,"",IF(ISERROR(ROUND(AVERAGE(AB628:AE628),0)),"",ROUND(AVERAGE(AB628:AE628),0))))</f>
        <v/>
      </c>
      <c r="AG628" s="31" t="str">
        <f t="shared" ca="1" si="118"/>
        <v/>
      </c>
    </row>
    <row r="629" spans="1:33" x14ac:dyDescent="0.25">
      <c r="A629" s="34">
        <v>20</v>
      </c>
      <c r="B629" s="60" t="str">
        <f>IF(DATOS!$B$36="","",DATOS!$B$36)</f>
        <v>MEDINA CAMPOS, Sumaizhi Libertad</v>
      </c>
      <c r="D629" s="35"/>
      <c r="E629" s="36"/>
      <c r="F629" s="36"/>
      <c r="G629" s="36"/>
      <c r="H629" s="150" t="str">
        <f t="shared" si="107"/>
        <v/>
      </c>
      <c r="I629" s="28" t="str">
        <f t="shared" si="108"/>
        <v/>
      </c>
      <c r="J629" s="35"/>
      <c r="K629" s="36"/>
      <c r="L629" s="36"/>
      <c r="M629" s="36"/>
      <c r="N629" s="150" t="str">
        <f t="shared" si="109"/>
        <v/>
      </c>
      <c r="O629" s="28" t="str">
        <f t="shared" si="110"/>
        <v/>
      </c>
      <c r="P629" s="35"/>
      <c r="Q629" s="36"/>
      <c r="R629" s="36"/>
      <c r="S629" s="36"/>
      <c r="T629" s="150" t="str">
        <f t="shared" si="111"/>
        <v/>
      </c>
      <c r="U629" s="28" t="str">
        <f t="shared" si="112"/>
        <v/>
      </c>
      <c r="V629" s="35"/>
      <c r="W629" s="36"/>
      <c r="X629" s="36"/>
      <c r="Y629" s="36"/>
      <c r="Z629" s="150" t="str">
        <f t="shared" si="113"/>
        <v/>
      </c>
      <c r="AA629" s="28" t="str">
        <f t="shared" si="114"/>
        <v/>
      </c>
      <c r="AB629" s="37" t="str">
        <f t="shared" si="115"/>
        <v/>
      </c>
      <c r="AC629" s="38" t="str">
        <f t="shared" si="116"/>
        <v/>
      </c>
      <c r="AD629" s="38" t="str">
        <f t="shared" si="117"/>
        <v/>
      </c>
      <c r="AE629" s="38" t="str">
        <f>IF($B629="","",IF(DATOS!$B$12="Trimestre","",IF(Z629="","",Z629)))</f>
        <v/>
      </c>
      <c r="AF629" s="150" t="str">
        <f ca="1">IF(B629="","",IF(DATOS!$W$14-TODAY()&gt;0,"",IF(ISERROR(ROUND(AVERAGE(AB629:AE629),0)),"",ROUND(AVERAGE(AB629:AE629),0))))</f>
        <v/>
      </c>
      <c r="AG629" s="31" t="str">
        <f t="shared" ca="1" si="118"/>
        <v/>
      </c>
    </row>
    <row r="630" spans="1:33" x14ac:dyDescent="0.25">
      <c r="A630" s="34">
        <v>21</v>
      </c>
      <c r="B630" s="60" t="str">
        <f>IF(DATOS!$B$37="","",DATOS!$B$37)</f>
        <v>MITMA AREVALO, Mildred Esli</v>
      </c>
      <c r="D630" s="35"/>
      <c r="E630" s="36"/>
      <c r="F630" s="36"/>
      <c r="G630" s="36"/>
      <c r="H630" s="150" t="str">
        <f t="shared" si="107"/>
        <v/>
      </c>
      <c r="I630" s="28" t="str">
        <f t="shared" si="108"/>
        <v/>
      </c>
      <c r="J630" s="35"/>
      <c r="K630" s="36"/>
      <c r="L630" s="36"/>
      <c r="M630" s="36"/>
      <c r="N630" s="150" t="str">
        <f t="shared" si="109"/>
        <v/>
      </c>
      <c r="O630" s="28" t="str">
        <f t="shared" si="110"/>
        <v/>
      </c>
      <c r="P630" s="35"/>
      <c r="Q630" s="36"/>
      <c r="R630" s="36"/>
      <c r="S630" s="36"/>
      <c r="T630" s="150" t="str">
        <f t="shared" si="111"/>
        <v/>
      </c>
      <c r="U630" s="28" t="str">
        <f t="shared" si="112"/>
        <v/>
      </c>
      <c r="V630" s="35"/>
      <c r="W630" s="36"/>
      <c r="X630" s="36"/>
      <c r="Y630" s="36"/>
      <c r="Z630" s="150" t="str">
        <f t="shared" si="113"/>
        <v/>
      </c>
      <c r="AA630" s="28" t="str">
        <f t="shared" si="114"/>
        <v/>
      </c>
      <c r="AB630" s="37" t="str">
        <f t="shared" si="115"/>
        <v/>
      </c>
      <c r="AC630" s="38" t="str">
        <f t="shared" si="116"/>
        <v/>
      </c>
      <c r="AD630" s="38" t="str">
        <f t="shared" si="117"/>
        <v/>
      </c>
      <c r="AE630" s="38" t="str">
        <f>IF($B630="","",IF(DATOS!$B$12="Trimestre","",IF(Z630="","",Z630)))</f>
        <v/>
      </c>
      <c r="AF630" s="150" t="str">
        <f ca="1">IF(B630="","",IF(DATOS!$W$14-TODAY()&gt;0,"",IF(ISERROR(ROUND(AVERAGE(AB630:AE630),0)),"",ROUND(AVERAGE(AB630:AE630),0))))</f>
        <v/>
      </c>
      <c r="AG630" s="31" t="str">
        <f t="shared" ca="1" si="118"/>
        <v/>
      </c>
    </row>
    <row r="631" spans="1:33" x14ac:dyDescent="0.25">
      <c r="A631" s="34">
        <v>22</v>
      </c>
      <c r="B631" s="60" t="str">
        <f>IF(DATOS!$B$38="","",DATOS!$B$38)</f>
        <v>NOLASCO SANCHEZ, Rogelio</v>
      </c>
      <c r="D631" s="35"/>
      <c r="E631" s="36"/>
      <c r="F631" s="36"/>
      <c r="G631" s="36"/>
      <c r="H631" s="150" t="str">
        <f t="shared" si="107"/>
        <v/>
      </c>
      <c r="I631" s="28" t="str">
        <f t="shared" si="108"/>
        <v/>
      </c>
      <c r="J631" s="35"/>
      <c r="K631" s="36"/>
      <c r="L631" s="36"/>
      <c r="M631" s="36"/>
      <c r="N631" s="150" t="str">
        <f t="shared" si="109"/>
        <v/>
      </c>
      <c r="O631" s="28" t="str">
        <f t="shared" si="110"/>
        <v/>
      </c>
      <c r="P631" s="35"/>
      <c r="Q631" s="36"/>
      <c r="R631" s="36"/>
      <c r="S631" s="36"/>
      <c r="T631" s="150" t="str">
        <f t="shared" si="111"/>
        <v/>
      </c>
      <c r="U631" s="28" t="str">
        <f t="shared" si="112"/>
        <v/>
      </c>
      <c r="V631" s="35"/>
      <c r="W631" s="36"/>
      <c r="X631" s="36"/>
      <c r="Y631" s="36"/>
      <c r="Z631" s="150" t="str">
        <f t="shared" si="113"/>
        <v/>
      </c>
      <c r="AA631" s="28" t="str">
        <f t="shared" si="114"/>
        <v/>
      </c>
      <c r="AB631" s="37" t="str">
        <f t="shared" si="115"/>
        <v/>
      </c>
      <c r="AC631" s="38" t="str">
        <f t="shared" si="116"/>
        <v/>
      </c>
      <c r="AD631" s="38" t="str">
        <f t="shared" si="117"/>
        <v/>
      </c>
      <c r="AE631" s="38" t="str">
        <f>IF($B631="","",IF(DATOS!$B$12="Trimestre","",IF(Z631="","",Z631)))</f>
        <v/>
      </c>
      <c r="AF631" s="150" t="str">
        <f ca="1">IF(B631="","",IF(DATOS!$W$14-TODAY()&gt;0,"",IF(ISERROR(ROUND(AVERAGE(AB631:AE631),0)),"",ROUND(AVERAGE(AB631:AE631),0))))</f>
        <v/>
      </c>
      <c r="AG631" s="31" t="str">
        <f t="shared" ca="1" si="118"/>
        <v/>
      </c>
    </row>
    <row r="632" spans="1:33" x14ac:dyDescent="0.25">
      <c r="A632" s="34">
        <v>23</v>
      </c>
      <c r="B632" s="60" t="str">
        <f>IF(DATOS!$B$39="","",DATOS!$B$39)</f>
        <v>ORTIZ PEÑALOZA, Anghelina Brigitte</v>
      </c>
      <c r="D632" s="35"/>
      <c r="E632" s="36"/>
      <c r="F632" s="36"/>
      <c r="G632" s="36"/>
      <c r="H632" s="150" t="str">
        <f t="shared" si="107"/>
        <v/>
      </c>
      <c r="I632" s="28" t="str">
        <f t="shared" si="108"/>
        <v/>
      </c>
      <c r="J632" s="35"/>
      <c r="K632" s="36"/>
      <c r="L632" s="36"/>
      <c r="M632" s="36"/>
      <c r="N632" s="150" t="str">
        <f t="shared" si="109"/>
        <v/>
      </c>
      <c r="O632" s="28" t="str">
        <f t="shared" si="110"/>
        <v/>
      </c>
      <c r="P632" s="35"/>
      <c r="Q632" s="36"/>
      <c r="R632" s="36"/>
      <c r="S632" s="36"/>
      <c r="T632" s="150" t="str">
        <f t="shared" si="111"/>
        <v/>
      </c>
      <c r="U632" s="28" t="str">
        <f t="shared" si="112"/>
        <v/>
      </c>
      <c r="V632" s="35"/>
      <c r="W632" s="36"/>
      <c r="X632" s="36"/>
      <c r="Y632" s="36"/>
      <c r="Z632" s="150" t="str">
        <f t="shared" si="113"/>
        <v/>
      </c>
      <c r="AA632" s="28" t="str">
        <f t="shared" si="114"/>
        <v/>
      </c>
      <c r="AB632" s="37" t="str">
        <f t="shared" si="115"/>
        <v/>
      </c>
      <c r="AC632" s="38" t="str">
        <f t="shared" si="116"/>
        <v/>
      </c>
      <c r="AD632" s="38" t="str">
        <f t="shared" si="117"/>
        <v/>
      </c>
      <c r="AE632" s="38" t="str">
        <f>IF($B632="","",IF(DATOS!$B$12="Trimestre","",IF(Z632="","",Z632)))</f>
        <v/>
      </c>
      <c r="AF632" s="150" t="str">
        <f ca="1">IF(B632="","",IF(DATOS!$W$14-TODAY()&gt;0,"",IF(ISERROR(ROUND(AVERAGE(AB632:AE632),0)),"",ROUND(AVERAGE(AB632:AE632),0))))</f>
        <v/>
      </c>
      <c r="AG632" s="31" t="str">
        <f t="shared" ca="1" si="118"/>
        <v/>
      </c>
    </row>
    <row r="633" spans="1:33" x14ac:dyDescent="0.25">
      <c r="A633" s="34">
        <v>24</v>
      </c>
      <c r="B633" s="60" t="str">
        <f>IF(DATOS!$B$40="","",DATOS!$B$40)</f>
        <v>OSCCO ATAO, Antony</v>
      </c>
      <c r="D633" s="35"/>
      <c r="E633" s="36"/>
      <c r="F633" s="36"/>
      <c r="G633" s="36"/>
      <c r="H633" s="150" t="str">
        <f t="shared" si="107"/>
        <v/>
      </c>
      <c r="I633" s="28" t="str">
        <f t="shared" si="108"/>
        <v/>
      </c>
      <c r="J633" s="35"/>
      <c r="K633" s="36"/>
      <c r="L633" s="36"/>
      <c r="M633" s="36"/>
      <c r="N633" s="150" t="str">
        <f t="shared" si="109"/>
        <v/>
      </c>
      <c r="O633" s="28" t="str">
        <f t="shared" si="110"/>
        <v/>
      </c>
      <c r="P633" s="35"/>
      <c r="Q633" s="36"/>
      <c r="R633" s="36"/>
      <c r="S633" s="36"/>
      <c r="T633" s="150" t="str">
        <f t="shared" si="111"/>
        <v/>
      </c>
      <c r="U633" s="28" t="str">
        <f t="shared" si="112"/>
        <v/>
      </c>
      <c r="V633" s="35"/>
      <c r="W633" s="36"/>
      <c r="X633" s="36"/>
      <c r="Y633" s="36"/>
      <c r="Z633" s="150" t="str">
        <f t="shared" si="113"/>
        <v/>
      </c>
      <c r="AA633" s="28" t="str">
        <f t="shared" si="114"/>
        <v/>
      </c>
      <c r="AB633" s="37" t="str">
        <f t="shared" si="115"/>
        <v/>
      </c>
      <c r="AC633" s="38" t="str">
        <f t="shared" si="116"/>
        <v/>
      </c>
      <c r="AD633" s="38" t="str">
        <f t="shared" si="117"/>
        <v/>
      </c>
      <c r="AE633" s="38" t="str">
        <f>IF($B633="","",IF(DATOS!$B$12="Trimestre","",IF(Z633="","",Z633)))</f>
        <v/>
      </c>
      <c r="AF633" s="150" t="str">
        <f ca="1">IF(B633="","",IF(DATOS!$W$14-TODAY()&gt;0,"",IF(ISERROR(ROUND(AVERAGE(AB633:AE633),0)),"",ROUND(AVERAGE(AB633:AE633),0))))</f>
        <v/>
      </c>
      <c r="AG633" s="31" t="str">
        <f t="shared" ca="1" si="118"/>
        <v/>
      </c>
    </row>
    <row r="634" spans="1:33" x14ac:dyDescent="0.25">
      <c r="A634" s="34">
        <v>25</v>
      </c>
      <c r="B634" s="60" t="str">
        <f>IF(DATOS!$B$41="","",DATOS!$B$41)</f>
        <v>PAREDES VELASQUE, Angel Andre</v>
      </c>
      <c r="D634" s="35"/>
      <c r="E634" s="36"/>
      <c r="F634" s="36"/>
      <c r="G634" s="36"/>
      <c r="H634" s="150" t="str">
        <f t="shared" si="107"/>
        <v/>
      </c>
      <c r="I634" s="28" t="str">
        <f t="shared" si="108"/>
        <v/>
      </c>
      <c r="J634" s="35"/>
      <c r="K634" s="36"/>
      <c r="L634" s="36"/>
      <c r="M634" s="36"/>
      <c r="N634" s="150" t="str">
        <f t="shared" si="109"/>
        <v/>
      </c>
      <c r="O634" s="28" t="str">
        <f t="shared" si="110"/>
        <v/>
      </c>
      <c r="P634" s="35"/>
      <c r="Q634" s="36"/>
      <c r="R634" s="36"/>
      <c r="S634" s="36"/>
      <c r="T634" s="150" t="str">
        <f t="shared" si="111"/>
        <v/>
      </c>
      <c r="U634" s="28" t="str">
        <f t="shared" si="112"/>
        <v/>
      </c>
      <c r="V634" s="35"/>
      <c r="W634" s="36"/>
      <c r="X634" s="36"/>
      <c r="Y634" s="36"/>
      <c r="Z634" s="150" t="str">
        <f t="shared" si="113"/>
        <v/>
      </c>
      <c r="AA634" s="28" t="str">
        <f t="shared" si="114"/>
        <v/>
      </c>
      <c r="AB634" s="37" t="str">
        <f t="shared" si="115"/>
        <v/>
      </c>
      <c r="AC634" s="38" t="str">
        <f t="shared" si="116"/>
        <v/>
      </c>
      <c r="AD634" s="38" t="str">
        <f t="shared" si="117"/>
        <v/>
      </c>
      <c r="AE634" s="38" t="str">
        <f>IF($B634="","",IF(DATOS!$B$12="Trimestre","",IF(Z634="","",Z634)))</f>
        <v/>
      </c>
      <c r="AF634" s="150" t="str">
        <f ca="1">IF(B634="","",IF(DATOS!$W$14-TODAY()&gt;0,"",IF(ISERROR(ROUND(AVERAGE(AB634:AE634),0)),"",ROUND(AVERAGE(AB634:AE634),0))))</f>
        <v/>
      </c>
      <c r="AG634" s="31" t="str">
        <f t="shared" ca="1" si="118"/>
        <v/>
      </c>
    </row>
    <row r="635" spans="1:33" x14ac:dyDescent="0.25">
      <c r="A635" s="34">
        <v>26</v>
      </c>
      <c r="B635" s="60" t="str">
        <f>IF(DATOS!$B$42="","",DATOS!$B$42)</f>
        <v>PAREDES YACO, Jhael Alejandro</v>
      </c>
      <c r="D635" s="35"/>
      <c r="E635" s="36"/>
      <c r="F635" s="36"/>
      <c r="G635" s="36"/>
      <c r="H635" s="150" t="str">
        <f t="shared" si="107"/>
        <v/>
      </c>
      <c r="I635" s="28" t="str">
        <f t="shared" si="108"/>
        <v/>
      </c>
      <c r="J635" s="35"/>
      <c r="K635" s="36"/>
      <c r="L635" s="36"/>
      <c r="M635" s="36"/>
      <c r="N635" s="150" t="str">
        <f t="shared" si="109"/>
        <v/>
      </c>
      <c r="O635" s="28" t="str">
        <f t="shared" si="110"/>
        <v/>
      </c>
      <c r="P635" s="35"/>
      <c r="Q635" s="36"/>
      <c r="R635" s="36"/>
      <c r="S635" s="36"/>
      <c r="T635" s="150" t="str">
        <f t="shared" si="111"/>
        <v/>
      </c>
      <c r="U635" s="28" t="str">
        <f t="shared" si="112"/>
        <v/>
      </c>
      <c r="V635" s="35"/>
      <c r="W635" s="36"/>
      <c r="X635" s="36"/>
      <c r="Y635" s="36"/>
      <c r="Z635" s="150" t="str">
        <f t="shared" si="113"/>
        <v/>
      </c>
      <c r="AA635" s="28" t="str">
        <f t="shared" si="114"/>
        <v/>
      </c>
      <c r="AB635" s="37" t="str">
        <f t="shared" si="115"/>
        <v/>
      </c>
      <c r="AC635" s="38" t="str">
        <f t="shared" si="116"/>
        <v/>
      </c>
      <c r="AD635" s="38" t="str">
        <f t="shared" si="117"/>
        <v/>
      </c>
      <c r="AE635" s="38" t="str">
        <f>IF($B635="","",IF(DATOS!$B$12="Trimestre","",IF(Z635="","",Z635)))</f>
        <v/>
      </c>
      <c r="AF635" s="150" t="str">
        <f ca="1">IF(B635="","",IF(DATOS!$W$14-TODAY()&gt;0,"",IF(ISERROR(ROUND(AVERAGE(AB635:AE635),0)),"",ROUND(AVERAGE(AB635:AE635),0))))</f>
        <v/>
      </c>
      <c r="AG635" s="31" t="str">
        <f t="shared" ca="1" si="118"/>
        <v/>
      </c>
    </row>
    <row r="636" spans="1:33" x14ac:dyDescent="0.25">
      <c r="A636" s="34">
        <v>27</v>
      </c>
      <c r="B636" s="60" t="str">
        <f>IF(DATOS!$B$43="","",DATOS!$B$43)</f>
        <v>PEDRAZA PORRAS, Milagros</v>
      </c>
      <c r="D636" s="35"/>
      <c r="E636" s="36"/>
      <c r="F636" s="36"/>
      <c r="G636" s="36"/>
      <c r="H636" s="150" t="str">
        <f t="shared" si="107"/>
        <v/>
      </c>
      <c r="I636" s="28" t="str">
        <f t="shared" si="108"/>
        <v/>
      </c>
      <c r="J636" s="35"/>
      <c r="K636" s="36"/>
      <c r="L636" s="36"/>
      <c r="M636" s="36"/>
      <c r="N636" s="150" t="str">
        <f t="shared" si="109"/>
        <v/>
      </c>
      <c r="O636" s="28" t="str">
        <f t="shared" si="110"/>
        <v/>
      </c>
      <c r="P636" s="35"/>
      <c r="Q636" s="36"/>
      <c r="R636" s="36"/>
      <c r="S636" s="36"/>
      <c r="T636" s="150" t="str">
        <f t="shared" si="111"/>
        <v/>
      </c>
      <c r="U636" s="28" t="str">
        <f t="shared" si="112"/>
        <v/>
      </c>
      <c r="V636" s="35"/>
      <c r="W636" s="36"/>
      <c r="X636" s="36"/>
      <c r="Y636" s="36"/>
      <c r="Z636" s="150" t="str">
        <f t="shared" si="113"/>
        <v/>
      </c>
      <c r="AA636" s="28" t="str">
        <f t="shared" si="114"/>
        <v/>
      </c>
      <c r="AB636" s="37" t="str">
        <f t="shared" si="115"/>
        <v/>
      </c>
      <c r="AC636" s="38" t="str">
        <f t="shared" si="116"/>
        <v/>
      </c>
      <c r="AD636" s="38" t="str">
        <f t="shared" si="117"/>
        <v/>
      </c>
      <c r="AE636" s="38" t="str">
        <f>IF($B636="","",IF(DATOS!$B$12="Trimestre","",IF(Z636="","",Z636)))</f>
        <v/>
      </c>
      <c r="AF636" s="150" t="str">
        <f ca="1">IF(B636="","",IF(DATOS!$W$14-TODAY()&gt;0,"",IF(ISERROR(ROUND(AVERAGE(AB636:AE636),0)),"",ROUND(AVERAGE(AB636:AE636),0))))</f>
        <v/>
      </c>
      <c r="AG636" s="31" t="str">
        <f t="shared" ca="1" si="118"/>
        <v/>
      </c>
    </row>
    <row r="637" spans="1:33" x14ac:dyDescent="0.25">
      <c r="A637" s="34">
        <v>28</v>
      </c>
      <c r="B637" s="60" t="str">
        <f>IF(DATOS!$B$44="","",DATOS!$B$44)</f>
        <v>RIVERA PACHECO, Milene Octalis</v>
      </c>
      <c r="D637" s="35"/>
      <c r="E637" s="36"/>
      <c r="F637" s="36"/>
      <c r="G637" s="36"/>
      <c r="H637" s="150" t="str">
        <f t="shared" si="107"/>
        <v/>
      </c>
      <c r="I637" s="28" t="str">
        <f t="shared" si="108"/>
        <v/>
      </c>
      <c r="J637" s="35"/>
      <c r="K637" s="36"/>
      <c r="L637" s="36"/>
      <c r="M637" s="36"/>
      <c r="N637" s="150" t="str">
        <f t="shared" si="109"/>
        <v/>
      </c>
      <c r="O637" s="28" t="str">
        <f t="shared" si="110"/>
        <v/>
      </c>
      <c r="P637" s="35"/>
      <c r="Q637" s="36"/>
      <c r="R637" s="36"/>
      <c r="S637" s="36"/>
      <c r="T637" s="150" t="str">
        <f t="shared" si="111"/>
        <v/>
      </c>
      <c r="U637" s="28" t="str">
        <f t="shared" si="112"/>
        <v/>
      </c>
      <c r="V637" s="35"/>
      <c r="W637" s="36"/>
      <c r="X637" s="36"/>
      <c r="Y637" s="36"/>
      <c r="Z637" s="150" t="str">
        <f t="shared" si="113"/>
        <v/>
      </c>
      <c r="AA637" s="28" t="str">
        <f t="shared" si="114"/>
        <v/>
      </c>
      <c r="AB637" s="37" t="str">
        <f t="shared" si="115"/>
        <v/>
      </c>
      <c r="AC637" s="38" t="str">
        <f t="shared" si="116"/>
        <v/>
      </c>
      <c r="AD637" s="38" t="str">
        <f t="shared" si="117"/>
        <v/>
      </c>
      <c r="AE637" s="38" t="str">
        <f>IF($B637="","",IF(DATOS!$B$12="Trimestre","",IF(Z637="","",Z637)))</f>
        <v/>
      </c>
      <c r="AF637" s="150" t="str">
        <f ca="1">IF(B637="","",IF(DATOS!$W$14-TODAY()&gt;0,"",IF(ISERROR(ROUND(AVERAGE(AB637:AE637),0)),"",ROUND(AVERAGE(AB637:AE637),0))))</f>
        <v/>
      </c>
      <c r="AG637" s="31" t="str">
        <f t="shared" ca="1" si="118"/>
        <v/>
      </c>
    </row>
    <row r="638" spans="1:33" x14ac:dyDescent="0.25">
      <c r="A638" s="34">
        <v>29</v>
      </c>
      <c r="B638" s="60" t="str">
        <f>IF(DATOS!$B$45="","",DATOS!$B$45)</f>
        <v>ROJAS CARRILLO, Jhon Marcelino</v>
      </c>
      <c r="D638" s="35"/>
      <c r="E638" s="36"/>
      <c r="F638" s="36"/>
      <c r="G638" s="36"/>
      <c r="H638" s="150" t="str">
        <f t="shared" si="107"/>
        <v/>
      </c>
      <c r="I638" s="28" t="str">
        <f t="shared" si="108"/>
        <v/>
      </c>
      <c r="J638" s="35"/>
      <c r="K638" s="36"/>
      <c r="L638" s="36"/>
      <c r="M638" s="36"/>
      <c r="N638" s="150" t="str">
        <f t="shared" si="109"/>
        <v/>
      </c>
      <c r="O638" s="28" t="str">
        <f t="shared" si="110"/>
        <v/>
      </c>
      <c r="P638" s="35"/>
      <c r="Q638" s="36"/>
      <c r="R638" s="36"/>
      <c r="S638" s="36"/>
      <c r="T638" s="150" t="str">
        <f t="shared" si="111"/>
        <v/>
      </c>
      <c r="U638" s="28" t="str">
        <f t="shared" si="112"/>
        <v/>
      </c>
      <c r="V638" s="35"/>
      <c r="W638" s="36"/>
      <c r="X638" s="36"/>
      <c r="Y638" s="36"/>
      <c r="Z638" s="150" t="str">
        <f t="shared" si="113"/>
        <v/>
      </c>
      <c r="AA638" s="28" t="str">
        <f t="shared" si="114"/>
        <v/>
      </c>
      <c r="AB638" s="37" t="str">
        <f t="shared" si="115"/>
        <v/>
      </c>
      <c r="AC638" s="38" t="str">
        <f t="shared" si="116"/>
        <v/>
      </c>
      <c r="AD638" s="38" t="str">
        <f t="shared" si="117"/>
        <v/>
      </c>
      <c r="AE638" s="38" t="str">
        <f>IF($B638="","",IF(DATOS!$B$12="Trimestre","",IF(Z638="","",Z638)))</f>
        <v/>
      </c>
      <c r="AF638" s="150" t="str">
        <f ca="1">IF(B638="","",IF(DATOS!$W$14-TODAY()&gt;0,"",IF(ISERROR(ROUND(AVERAGE(AB638:AE638),0)),"",ROUND(AVERAGE(AB638:AE638),0))))</f>
        <v/>
      </c>
      <c r="AG638" s="31" t="str">
        <f t="shared" ca="1" si="118"/>
        <v/>
      </c>
    </row>
    <row r="639" spans="1:33" x14ac:dyDescent="0.25">
      <c r="A639" s="34">
        <v>30</v>
      </c>
      <c r="B639" s="60" t="str">
        <f>IF(DATOS!$B$46="","",DATOS!$B$46)</f>
        <v>ROSALES PUMAPILLO, Harasely Milagros</v>
      </c>
      <c r="D639" s="35"/>
      <c r="E639" s="36"/>
      <c r="F639" s="36"/>
      <c r="G639" s="36"/>
      <c r="H639" s="150" t="str">
        <f t="shared" si="107"/>
        <v/>
      </c>
      <c r="I639" s="28" t="str">
        <f t="shared" si="108"/>
        <v/>
      </c>
      <c r="J639" s="35"/>
      <c r="K639" s="36"/>
      <c r="L639" s="36"/>
      <c r="M639" s="36"/>
      <c r="N639" s="150" t="str">
        <f t="shared" si="109"/>
        <v/>
      </c>
      <c r="O639" s="28" t="str">
        <f t="shared" si="110"/>
        <v/>
      </c>
      <c r="P639" s="35"/>
      <c r="Q639" s="36"/>
      <c r="R639" s="36"/>
      <c r="S639" s="36"/>
      <c r="T639" s="150" t="str">
        <f t="shared" si="111"/>
        <v/>
      </c>
      <c r="U639" s="28" t="str">
        <f t="shared" si="112"/>
        <v/>
      </c>
      <c r="V639" s="35"/>
      <c r="W639" s="36"/>
      <c r="X639" s="36"/>
      <c r="Y639" s="36"/>
      <c r="Z639" s="150" t="str">
        <f t="shared" si="113"/>
        <v/>
      </c>
      <c r="AA639" s="28" t="str">
        <f t="shared" si="114"/>
        <v/>
      </c>
      <c r="AB639" s="37" t="str">
        <f t="shared" si="115"/>
        <v/>
      </c>
      <c r="AC639" s="38" t="str">
        <f t="shared" si="116"/>
        <v/>
      </c>
      <c r="AD639" s="38" t="str">
        <f t="shared" si="117"/>
        <v/>
      </c>
      <c r="AE639" s="38" t="str">
        <f>IF($B639="","",IF(DATOS!$B$12="Trimestre","",IF(Z639="","",Z639)))</f>
        <v/>
      </c>
      <c r="AF639" s="150" t="str">
        <f ca="1">IF(B639="","",IF(DATOS!$W$14-TODAY()&gt;0,"",IF(ISERROR(ROUND(AVERAGE(AB639:AE639),0)),"",ROUND(AVERAGE(AB639:AE639),0))))</f>
        <v/>
      </c>
      <c r="AG639" s="31" t="str">
        <f t="shared" ca="1" si="118"/>
        <v/>
      </c>
    </row>
    <row r="640" spans="1:33" x14ac:dyDescent="0.25">
      <c r="A640" s="34">
        <v>31</v>
      </c>
      <c r="B640" s="60" t="str">
        <f>IF(DATOS!$B$47="","",DATOS!$B$47)</f>
        <v>TAIRO TAPIA, Erwin Amstron</v>
      </c>
      <c r="D640" s="35"/>
      <c r="E640" s="36"/>
      <c r="F640" s="36"/>
      <c r="G640" s="36"/>
      <c r="H640" s="150" t="str">
        <f t="shared" si="107"/>
        <v/>
      </c>
      <c r="I640" s="28" t="str">
        <f t="shared" si="108"/>
        <v/>
      </c>
      <c r="J640" s="35"/>
      <c r="K640" s="36"/>
      <c r="L640" s="36"/>
      <c r="M640" s="36"/>
      <c r="N640" s="150" t="str">
        <f t="shared" si="109"/>
        <v/>
      </c>
      <c r="O640" s="28" t="str">
        <f t="shared" si="110"/>
        <v/>
      </c>
      <c r="P640" s="35"/>
      <c r="Q640" s="36"/>
      <c r="R640" s="36"/>
      <c r="S640" s="36"/>
      <c r="T640" s="150" t="str">
        <f t="shared" si="111"/>
        <v/>
      </c>
      <c r="U640" s="28" t="str">
        <f t="shared" si="112"/>
        <v/>
      </c>
      <c r="V640" s="35"/>
      <c r="W640" s="36"/>
      <c r="X640" s="36"/>
      <c r="Y640" s="36"/>
      <c r="Z640" s="150" t="str">
        <f t="shared" si="113"/>
        <v/>
      </c>
      <c r="AA640" s="28" t="str">
        <f t="shared" si="114"/>
        <v/>
      </c>
      <c r="AB640" s="37" t="str">
        <f t="shared" si="115"/>
        <v/>
      </c>
      <c r="AC640" s="38" t="str">
        <f t="shared" si="116"/>
        <v/>
      </c>
      <c r="AD640" s="38" t="str">
        <f t="shared" si="117"/>
        <v/>
      </c>
      <c r="AE640" s="38" t="str">
        <f>IF($B640="","",IF(DATOS!$B$12="Trimestre","",IF(Z640="","",Z640)))</f>
        <v/>
      </c>
      <c r="AF640" s="150" t="str">
        <f ca="1">IF(B640="","",IF(DATOS!$W$14-TODAY()&gt;0,"",IF(ISERROR(ROUND(AVERAGE(AB640:AE640),0)),"",ROUND(AVERAGE(AB640:AE640),0))))</f>
        <v/>
      </c>
      <c r="AG640" s="31" t="str">
        <f t="shared" ca="1" si="118"/>
        <v/>
      </c>
    </row>
    <row r="641" spans="1:33" x14ac:dyDescent="0.25">
      <c r="A641" s="34">
        <v>32</v>
      </c>
      <c r="B641" s="60" t="str">
        <f>IF(DATOS!$B$48="","",DATOS!$B$48)</f>
        <v>VERA VIGURIA, Sebastian Adriano</v>
      </c>
      <c r="D641" s="35"/>
      <c r="E641" s="36"/>
      <c r="F641" s="36"/>
      <c r="G641" s="36"/>
      <c r="H641" s="150" t="str">
        <f t="shared" si="107"/>
        <v/>
      </c>
      <c r="I641" s="28" t="str">
        <f t="shared" si="108"/>
        <v/>
      </c>
      <c r="J641" s="35"/>
      <c r="K641" s="36"/>
      <c r="L641" s="36"/>
      <c r="M641" s="36"/>
      <c r="N641" s="150" t="str">
        <f t="shared" si="109"/>
        <v/>
      </c>
      <c r="O641" s="28" t="str">
        <f t="shared" si="110"/>
        <v/>
      </c>
      <c r="P641" s="35"/>
      <c r="Q641" s="36"/>
      <c r="R641" s="36"/>
      <c r="S641" s="36"/>
      <c r="T641" s="150" t="str">
        <f t="shared" si="111"/>
        <v/>
      </c>
      <c r="U641" s="28" t="str">
        <f t="shared" si="112"/>
        <v/>
      </c>
      <c r="V641" s="35"/>
      <c r="W641" s="36"/>
      <c r="X641" s="36"/>
      <c r="Y641" s="36"/>
      <c r="Z641" s="150" t="str">
        <f t="shared" si="113"/>
        <v/>
      </c>
      <c r="AA641" s="28" t="str">
        <f t="shared" si="114"/>
        <v/>
      </c>
      <c r="AB641" s="37" t="str">
        <f t="shared" si="115"/>
        <v/>
      </c>
      <c r="AC641" s="38" t="str">
        <f t="shared" si="116"/>
        <v/>
      </c>
      <c r="AD641" s="38" t="str">
        <f t="shared" si="117"/>
        <v/>
      </c>
      <c r="AE641" s="38" t="str">
        <f>IF($B641="","",IF(DATOS!$B$12="Trimestre","",IF(Z641="","",Z641)))</f>
        <v/>
      </c>
      <c r="AF641" s="150" t="str">
        <f ca="1">IF(B641="","",IF(DATOS!$W$14-TODAY()&gt;0,"",IF(ISERROR(ROUND(AVERAGE(AB641:AE641),0)),"",ROUND(AVERAGE(AB641:AE641),0))))</f>
        <v/>
      </c>
      <c r="AG641" s="31" t="str">
        <f t="shared" ca="1" si="118"/>
        <v/>
      </c>
    </row>
    <row r="642" spans="1:33" x14ac:dyDescent="0.25">
      <c r="A642" s="34">
        <v>33</v>
      </c>
      <c r="B642" s="60" t="str">
        <f>IF(DATOS!$B$49="","",DATOS!$B$49)</f>
        <v>ZUÑIGA CCORISAPRA, Milagros</v>
      </c>
      <c r="D642" s="35"/>
      <c r="E642" s="36"/>
      <c r="F642" s="36"/>
      <c r="G642" s="36"/>
      <c r="H642" s="150" t="str">
        <f t="shared" si="107"/>
        <v/>
      </c>
      <c r="I642" s="28" t="str">
        <f t="shared" si="108"/>
        <v/>
      </c>
      <c r="J642" s="35"/>
      <c r="K642" s="36"/>
      <c r="L642" s="36"/>
      <c r="M642" s="36"/>
      <c r="N642" s="150" t="str">
        <f t="shared" si="109"/>
        <v/>
      </c>
      <c r="O642" s="28" t="str">
        <f t="shared" si="110"/>
        <v/>
      </c>
      <c r="P642" s="35"/>
      <c r="Q642" s="36"/>
      <c r="R642" s="36"/>
      <c r="S642" s="36"/>
      <c r="T642" s="150" t="str">
        <f t="shared" si="111"/>
        <v/>
      </c>
      <c r="U642" s="28" t="str">
        <f t="shared" si="112"/>
        <v/>
      </c>
      <c r="V642" s="35"/>
      <c r="W642" s="36"/>
      <c r="X642" s="36"/>
      <c r="Y642" s="36"/>
      <c r="Z642" s="150" t="str">
        <f t="shared" si="113"/>
        <v/>
      </c>
      <c r="AA642" s="28" t="str">
        <f t="shared" si="114"/>
        <v/>
      </c>
      <c r="AB642" s="37" t="str">
        <f t="shared" si="115"/>
        <v/>
      </c>
      <c r="AC642" s="38" t="str">
        <f t="shared" si="116"/>
        <v/>
      </c>
      <c r="AD642" s="38" t="str">
        <f t="shared" si="117"/>
        <v/>
      </c>
      <c r="AE642" s="38" t="str">
        <f>IF($B642="","",IF(DATOS!$B$12="Trimestre","",IF(Z642="","",Z642)))</f>
        <v/>
      </c>
      <c r="AF642" s="150" t="str">
        <f ca="1">IF(B642="","",IF(DATOS!$W$14-TODAY()&gt;0,"",IF(ISERROR(ROUND(AVERAGE(AB642:AE642),0)),"",ROUND(AVERAGE(AB642:AE642),0))))</f>
        <v/>
      </c>
      <c r="AG642" s="31" t="str">
        <f t="shared" ca="1" si="118"/>
        <v/>
      </c>
    </row>
    <row r="643" spans="1:33" x14ac:dyDescent="0.25">
      <c r="A643" s="34">
        <v>34</v>
      </c>
      <c r="B643" s="60" t="str">
        <f>IF(DATOS!$B$50="","",DATOS!$B$50)</f>
        <v/>
      </c>
      <c r="D643" s="35"/>
      <c r="E643" s="36"/>
      <c r="F643" s="36"/>
      <c r="G643" s="36"/>
      <c r="H643" s="150" t="str">
        <f t="shared" si="107"/>
        <v/>
      </c>
      <c r="I643" s="28" t="str">
        <f t="shared" si="108"/>
        <v/>
      </c>
      <c r="J643" s="35"/>
      <c r="K643" s="36"/>
      <c r="L643" s="36"/>
      <c r="M643" s="36"/>
      <c r="N643" s="150" t="str">
        <f t="shared" si="109"/>
        <v/>
      </c>
      <c r="O643" s="28" t="str">
        <f t="shared" si="110"/>
        <v/>
      </c>
      <c r="P643" s="35"/>
      <c r="Q643" s="36"/>
      <c r="R643" s="36"/>
      <c r="S643" s="36"/>
      <c r="T643" s="150" t="str">
        <f t="shared" si="111"/>
        <v/>
      </c>
      <c r="U643" s="28" t="str">
        <f t="shared" si="112"/>
        <v/>
      </c>
      <c r="V643" s="35"/>
      <c r="W643" s="36"/>
      <c r="X643" s="36"/>
      <c r="Y643" s="36"/>
      <c r="Z643" s="150" t="str">
        <f t="shared" si="113"/>
        <v/>
      </c>
      <c r="AA643" s="28" t="str">
        <f t="shared" si="114"/>
        <v/>
      </c>
      <c r="AB643" s="37" t="str">
        <f t="shared" si="115"/>
        <v/>
      </c>
      <c r="AC643" s="38" t="str">
        <f t="shared" si="116"/>
        <v/>
      </c>
      <c r="AD643" s="38" t="str">
        <f t="shared" si="117"/>
        <v/>
      </c>
      <c r="AE643" s="38" t="str">
        <f>IF($B643="","",IF(DATOS!$B$12="Trimestre","",IF(Z643="","",Z643)))</f>
        <v/>
      </c>
      <c r="AF643" s="150" t="str">
        <f ca="1">IF(B643="","",IF(DATOS!$W$14-TODAY()&gt;0,"",IF(ISERROR(ROUND(AVERAGE(AB643:AE643),0)),"",ROUND(AVERAGE(AB643:AE643),0))))</f>
        <v/>
      </c>
      <c r="AG643" s="31" t="str">
        <f t="shared" ca="1" si="118"/>
        <v/>
      </c>
    </row>
    <row r="644" spans="1:33" x14ac:dyDescent="0.25">
      <c r="A644" s="34">
        <v>35</v>
      </c>
      <c r="B644" s="60" t="str">
        <f>IF(DATOS!$B$51="","",DATOS!$B$51)</f>
        <v/>
      </c>
      <c r="D644" s="35"/>
      <c r="E644" s="36"/>
      <c r="F644" s="36"/>
      <c r="G644" s="36"/>
      <c r="H644" s="150" t="str">
        <f t="shared" si="107"/>
        <v/>
      </c>
      <c r="I644" s="28" t="str">
        <f t="shared" si="108"/>
        <v/>
      </c>
      <c r="J644" s="35"/>
      <c r="K644" s="36"/>
      <c r="L644" s="36"/>
      <c r="M644" s="36"/>
      <c r="N644" s="150" t="str">
        <f t="shared" si="109"/>
        <v/>
      </c>
      <c r="O644" s="28" t="str">
        <f t="shared" si="110"/>
        <v/>
      </c>
      <c r="P644" s="35"/>
      <c r="Q644" s="36"/>
      <c r="R644" s="36"/>
      <c r="S644" s="36"/>
      <c r="T644" s="150" t="str">
        <f t="shared" si="111"/>
        <v/>
      </c>
      <c r="U644" s="28" t="str">
        <f t="shared" si="112"/>
        <v/>
      </c>
      <c r="V644" s="35"/>
      <c r="W644" s="36"/>
      <c r="X644" s="36"/>
      <c r="Y644" s="36"/>
      <c r="Z644" s="150" t="str">
        <f t="shared" si="113"/>
        <v/>
      </c>
      <c r="AA644" s="28" t="str">
        <f t="shared" si="114"/>
        <v/>
      </c>
      <c r="AB644" s="37" t="str">
        <f t="shared" si="115"/>
        <v/>
      </c>
      <c r="AC644" s="38" t="str">
        <f t="shared" si="116"/>
        <v/>
      </c>
      <c r="AD644" s="38" t="str">
        <f t="shared" si="117"/>
        <v/>
      </c>
      <c r="AE644" s="38" t="str">
        <f>IF($B644="","",IF(DATOS!$B$12="Trimestre","",IF(Z644="","",Z644)))</f>
        <v/>
      </c>
      <c r="AF644" s="150" t="str">
        <f ca="1">IF(B644="","",IF(DATOS!$W$14-TODAY()&gt;0,"",IF(ISERROR(ROUND(AVERAGE(AB644:AE644),0)),"",ROUND(AVERAGE(AB644:AE644),0))))</f>
        <v/>
      </c>
      <c r="AG644" s="31" t="str">
        <f t="shared" ca="1" si="118"/>
        <v/>
      </c>
    </row>
    <row r="645" spans="1:33" x14ac:dyDescent="0.25">
      <c r="A645" s="34">
        <v>36</v>
      </c>
      <c r="B645" s="60" t="str">
        <f>IF(DATOS!$B$52="","",DATOS!$B$52)</f>
        <v/>
      </c>
      <c r="D645" s="35"/>
      <c r="E645" s="36"/>
      <c r="F645" s="36"/>
      <c r="G645" s="36"/>
      <c r="H645" s="150" t="str">
        <f t="shared" si="107"/>
        <v/>
      </c>
      <c r="I645" s="28" t="str">
        <f t="shared" si="108"/>
        <v/>
      </c>
      <c r="J645" s="35"/>
      <c r="K645" s="36"/>
      <c r="L645" s="36"/>
      <c r="M645" s="36"/>
      <c r="N645" s="150" t="str">
        <f t="shared" si="109"/>
        <v/>
      </c>
      <c r="O645" s="28" t="str">
        <f t="shared" si="110"/>
        <v/>
      </c>
      <c r="P645" s="35"/>
      <c r="Q645" s="36"/>
      <c r="R645" s="36"/>
      <c r="S645" s="36"/>
      <c r="T645" s="150" t="str">
        <f t="shared" si="111"/>
        <v/>
      </c>
      <c r="U645" s="28" t="str">
        <f t="shared" si="112"/>
        <v/>
      </c>
      <c r="V645" s="35"/>
      <c r="W645" s="36"/>
      <c r="X645" s="36"/>
      <c r="Y645" s="36"/>
      <c r="Z645" s="150" t="str">
        <f t="shared" si="113"/>
        <v/>
      </c>
      <c r="AA645" s="28" t="str">
        <f t="shared" si="114"/>
        <v/>
      </c>
      <c r="AB645" s="37" t="str">
        <f t="shared" si="115"/>
        <v/>
      </c>
      <c r="AC645" s="38" t="str">
        <f t="shared" si="116"/>
        <v/>
      </c>
      <c r="AD645" s="38" t="str">
        <f t="shared" si="117"/>
        <v/>
      </c>
      <c r="AE645" s="38" t="str">
        <f>IF($B645="","",IF(DATOS!$B$12="Trimestre","",IF(Z645="","",Z645)))</f>
        <v/>
      </c>
      <c r="AF645" s="150" t="str">
        <f ca="1">IF(B645="","",IF(DATOS!$W$14-TODAY()&gt;0,"",IF(ISERROR(ROUND(AVERAGE(AB645:AE645),0)),"",ROUND(AVERAGE(AB645:AE645),0))))</f>
        <v/>
      </c>
      <c r="AG645" s="31" t="str">
        <f t="shared" ca="1" si="118"/>
        <v/>
      </c>
    </row>
    <row r="646" spans="1:33" x14ac:dyDescent="0.25">
      <c r="A646" s="34">
        <v>37</v>
      </c>
      <c r="B646" s="60" t="str">
        <f>IF(DATOS!$B$53="","",DATOS!$B$53)</f>
        <v/>
      </c>
      <c r="D646" s="35"/>
      <c r="E646" s="36"/>
      <c r="F646" s="36"/>
      <c r="G646" s="36"/>
      <c r="H646" s="150" t="str">
        <f t="shared" si="107"/>
        <v/>
      </c>
      <c r="I646" s="28" t="str">
        <f t="shared" si="108"/>
        <v/>
      </c>
      <c r="J646" s="35"/>
      <c r="K646" s="36"/>
      <c r="L646" s="36"/>
      <c r="M646" s="36"/>
      <c r="N646" s="150" t="str">
        <f t="shared" si="109"/>
        <v/>
      </c>
      <c r="O646" s="28" t="str">
        <f t="shared" si="110"/>
        <v/>
      </c>
      <c r="P646" s="35"/>
      <c r="Q646" s="36"/>
      <c r="R646" s="36"/>
      <c r="S646" s="36"/>
      <c r="T646" s="150" t="str">
        <f t="shared" si="111"/>
        <v/>
      </c>
      <c r="U646" s="28" t="str">
        <f t="shared" si="112"/>
        <v/>
      </c>
      <c r="V646" s="35"/>
      <c r="W646" s="36"/>
      <c r="X646" s="36"/>
      <c r="Y646" s="36"/>
      <c r="Z646" s="150" t="str">
        <f t="shared" si="113"/>
        <v/>
      </c>
      <c r="AA646" s="28" t="str">
        <f t="shared" si="114"/>
        <v/>
      </c>
      <c r="AB646" s="37" t="str">
        <f t="shared" si="115"/>
        <v/>
      </c>
      <c r="AC646" s="38" t="str">
        <f t="shared" si="116"/>
        <v/>
      </c>
      <c r="AD646" s="38" t="str">
        <f t="shared" si="117"/>
        <v/>
      </c>
      <c r="AE646" s="38" t="str">
        <f>IF($B646="","",IF(DATOS!$B$12="Trimestre","",IF(Z646="","",Z646)))</f>
        <v/>
      </c>
      <c r="AF646" s="150" t="str">
        <f ca="1">IF(B646="","",IF(DATOS!$W$14-TODAY()&gt;0,"",IF(ISERROR(ROUND(AVERAGE(AB646:AE646),0)),"",ROUND(AVERAGE(AB646:AE646),0))))</f>
        <v/>
      </c>
      <c r="AG646" s="31" t="str">
        <f t="shared" ca="1" si="118"/>
        <v/>
      </c>
    </row>
    <row r="647" spans="1:33" x14ac:dyDescent="0.25">
      <c r="A647" s="34">
        <v>38</v>
      </c>
      <c r="B647" s="60" t="str">
        <f>IF(DATOS!$B$54="","",DATOS!$B$54)</f>
        <v/>
      </c>
      <c r="D647" s="35"/>
      <c r="E647" s="36"/>
      <c r="F647" s="36"/>
      <c r="G647" s="36"/>
      <c r="H647" s="150" t="str">
        <f t="shared" si="107"/>
        <v/>
      </c>
      <c r="I647" s="28" t="str">
        <f t="shared" si="108"/>
        <v/>
      </c>
      <c r="J647" s="35"/>
      <c r="K647" s="36"/>
      <c r="L647" s="36"/>
      <c r="M647" s="36"/>
      <c r="N647" s="150" t="str">
        <f t="shared" si="109"/>
        <v/>
      </c>
      <c r="O647" s="28" t="str">
        <f t="shared" si="110"/>
        <v/>
      </c>
      <c r="P647" s="35"/>
      <c r="Q647" s="36"/>
      <c r="R647" s="36"/>
      <c r="S647" s="36"/>
      <c r="T647" s="150" t="str">
        <f t="shared" si="111"/>
        <v/>
      </c>
      <c r="U647" s="28" t="str">
        <f t="shared" si="112"/>
        <v/>
      </c>
      <c r="V647" s="35"/>
      <c r="W647" s="36"/>
      <c r="X647" s="36"/>
      <c r="Y647" s="36"/>
      <c r="Z647" s="150" t="str">
        <f t="shared" si="113"/>
        <v/>
      </c>
      <c r="AA647" s="28" t="str">
        <f t="shared" si="114"/>
        <v/>
      </c>
      <c r="AB647" s="37" t="str">
        <f t="shared" si="115"/>
        <v/>
      </c>
      <c r="AC647" s="38" t="str">
        <f t="shared" si="116"/>
        <v/>
      </c>
      <c r="AD647" s="38" t="str">
        <f t="shared" si="117"/>
        <v/>
      </c>
      <c r="AE647" s="38" t="str">
        <f>IF($B647="","",IF(DATOS!$B$12="Trimestre","",IF(Z647="","",Z647)))</f>
        <v/>
      </c>
      <c r="AF647" s="150" t="str">
        <f ca="1">IF(B647="","",IF(DATOS!$W$14-TODAY()&gt;0,"",IF(ISERROR(ROUND(AVERAGE(AB647:AE647),0)),"",ROUND(AVERAGE(AB647:AE647),0))))</f>
        <v/>
      </c>
      <c r="AG647" s="31" t="str">
        <f t="shared" ca="1" si="118"/>
        <v/>
      </c>
    </row>
    <row r="648" spans="1:33" x14ac:dyDescent="0.25">
      <c r="A648" s="34">
        <v>39</v>
      </c>
      <c r="B648" s="60" t="str">
        <f>IF(DATOS!$B$55="","",DATOS!$B$55)</f>
        <v/>
      </c>
      <c r="D648" s="35"/>
      <c r="E648" s="36"/>
      <c r="F648" s="36"/>
      <c r="G648" s="36"/>
      <c r="H648" s="150" t="str">
        <f t="shared" si="107"/>
        <v/>
      </c>
      <c r="I648" s="28" t="str">
        <f t="shared" si="108"/>
        <v/>
      </c>
      <c r="J648" s="35"/>
      <c r="K648" s="36"/>
      <c r="L648" s="36"/>
      <c r="M648" s="36"/>
      <c r="N648" s="150" t="str">
        <f t="shared" si="109"/>
        <v/>
      </c>
      <c r="O648" s="28" t="str">
        <f t="shared" si="110"/>
        <v/>
      </c>
      <c r="P648" s="35"/>
      <c r="Q648" s="36"/>
      <c r="R648" s="36"/>
      <c r="S648" s="36"/>
      <c r="T648" s="150" t="str">
        <f t="shared" si="111"/>
        <v/>
      </c>
      <c r="U648" s="28" t="str">
        <f t="shared" si="112"/>
        <v/>
      </c>
      <c r="V648" s="35"/>
      <c r="W648" s="36"/>
      <c r="X648" s="36"/>
      <c r="Y648" s="36"/>
      <c r="Z648" s="150" t="str">
        <f t="shared" si="113"/>
        <v/>
      </c>
      <c r="AA648" s="28" t="str">
        <f t="shared" si="114"/>
        <v/>
      </c>
      <c r="AB648" s="37" t="str">
        <f t="shared" si="115"/>
        <v/>
      </c>
      <c r="AC648" s="38" t="str">
        <f t="shared" si="116"/>
        <v/>
      </c>
      <c r="AD648" s="38" t="str">
        <f t="shared" si="117"/>
        <v/>
      </c>
      <c r="AE648" s="38" t="str">
        <f>IF($B648="","",IF(DATOS!$B$12="Trimestre","",IF(Z648="","",Z648)))</f>
        <v/>
      </c>
      <c r="AF648" s="150" t="str">
        <f ca="1">IF(B648="","",IF(DATOS!$W$14-TODAY()&gt;0,"",IF(ISERROR(ROUND(AVERAGE(AB648:AE648),0)),"",ROUND(AVERAGE(AB648:AE648),0))))</f>
        <v/>
      </c>
      <c r="AG648" s="31" t="str">
        <f t="shared" ca="1" si="118"/>
        <v/>
      </c>
    </row>
    <row r="649" spans="1:33" x14ac:dyDescent="0.25">
      <c r="A649" s="34">
        <v>40</v>
      </c>
      <c r="B649" s="60" t="str">
        <f>IF(DATOS!$B$56="","",DATOS!$B$56)</f>
        <v/>
      </c>
      <c r="D649" s="35"/>
      <c r="E649" s="36"/>
      <c r="F649" s="36"/>
      <c r="G649" s="36"/>
      <c r="H649" s="150" t="str">
        <f t="shared" si="107"/>
        <v/>
      </c>
      <c r="I649" s="28" t="str">
        <f t="shared" si="108"/>
        <v/>
      </c>
      <c r="J649" s="35"/>
      <c r="K649" s="36"/>
      <c r="L649" s="36"/>
      <c r="M649" s="36"/>
      <c r="N649" s="150" t="str">
        <f t="shared" si="109"/>
        <v/>
      </c>
      <c r="O649" s="28" t="str">
        <f t="shared" si="110"/>
        <v/>
      </c>
      <c r="P649" s="35"/>
      <c r="Q649" s="36"/>
      <c r="R649" s="36"/>
      <c r="S649" s="36"/>
      <c r="T649" s="150" t="str">
        <f t="shared" si="111"/>
        <v/>
      </c>
      <c r="U649" s="28" t="str">
        <f t="shared" si="112"/>
        <v/>
      </c>
      <c r="V649" s="35"/>
      <c r="W649" s="36"/>
      <c r="X649" s="36"/>
      <c r="Y649" s="36"/>
      <c r="Z649" s="150" t="str">
        <f t="shared" si="113"/>
        <v/>
      </c>
      <c r="AA649" s="28" t="str">
        <f t="shared" si="114"/>
        <v/>
      </c>
      <c r="AB649" s="37" t="str">
        <f t="shared" si="115"/>
        <v/>
      </c>
      <c r="AC649" s="38" t="str">
        <f t="shared" si="116"/>
        <v/>
      </c>
      <c r="AD649" s="38" t="str">
        <f t="shared" si="117"/>
        <v/>
      </c>
      <c r="AE649" s="38" t="str">
        <f>IF($B649="","",IF(DATOS!$B$12="Trimestre","",IF(Z649="","",Z649)))</f>
        <v/>
      </c>
      <c r="AF649" s="150" t="str">
        <f ca="1">IF(B649="","",IF(DATOS!$W$14-TODAY()&gt;0,"",IF(ISERROR(ROUND(AVERAGE(AB649:AE649),0)),"",ROUND(AVERAGE(AB649:AE649),0))))</f>
        <v/>
      </c>
      <c r="AG649" s="31" t="str">
        <f t="shared" ca="1" si="118"/>
        <v/>
      </c>
    </row>
    <row r="650" spans="1:33" x14ac:dyDescent="0.25">
      <c r="A650" s="34">
        <v>41</v>
      </c>
      <c r="B650" s="60" t="str">
        <f>IF(DATOS!$B$57="","",DATOS!$B$57)</f>
        <v/>
      </c>
      <c r="D650" s="35"/>
      <c r="E650" s="36"/>
      <c r="F650" s="36"/>
      <c r="G650" s="36"/>
      <c r="H650" s="150" t="str">
        <f t="shared" si="107"/>
        <v/>
      </c>
      <c r="I650" s="28" t="str">
        <f t="shared" si="108"/>
        <v/>
      </c>
      <c r="J650" s="35"/>
      <c r="K650" s="36"/>
      <c r="L650" s="36"/>
      <c r="M650" s="36"/>
      <c r="N650" s="150" t="str">
        <f t="shared" si="109"/>
        <v/>
      </c>
      <c r="O650" s="28" t="str">
        <f t="shared" si="110"/>
        <v/>
      </c>
      <c r="P650" s="35"/>
      <c r="Q650" s="36"/>
      <c r="R650" s="36"/>
      <c r="S650" s="36"/>
      <c r="T650" s="150" t="str">
        <f t="shared" si="111"/>
        <v/>
      </c>
      <c r="U650" s="28" t="str">
        <f t="shared" si="112"/>
        <v/>
      </c>
      <c r="V650" s="35"/>
      <c r="W650" s="36"/>
      <c r="X650" s="36"/>
      <c r="Y650" s="36"/>
      <c r="Z650" s="150" t="str">
        <f t="shared" si="113"/>
        <v/>
      </c>
      <c r="AA650" s="28" t="str">
        <f t="shared" si="114"/>
        <v/>
      </c>
      <c r="AB650" s="37" t="str">
        <f t="shared" si="115"/>
        <v/>
      </c>
      <c r="AC650" s="38" t="str">
        <f t="shared" si="116"/>
        <v/>
      </c>
      <c r="AD650" s="38" t="str">
        <f t="shared" si="117"/>
        <v/>
      </c>
      <c r="AE650" s="38" t="str">
        <f>IF($B650="","",IF(DATOS!$B$12="Trimestre","",IF(Z650="","",Z650)))</f>
        <v/>
      </c>
      <c r="AF650" s="150" t="str">
        <f ca="1">IF(B650="","",IF(DATOS!$W$14-TODAY()&gt;0,"",IF(ISERROR(ROUND(AVERAGE(AB650:AE650),0)),"",ROUND(AVERAGE(AB650:AE650),0))))</f>
        <v/>
      </c>
      <c r="AG650" s="31" t="str">
        <f t="shared" ca="1" si="118"/>
        <v/>
      </c>
    </row>
    <row r="651" spans="1:33" x14ac:dyDescent="0.25">
      <c r="A651" s="34">
        <v>42</v>
      </c>
      <c r="B651" s="60" t="str">
        <f>IF(DATOS!$B$58="","",DATOS!$B$58)</f>
        <v/>
      </c>
      <c r="D651" s="35"/>
      <c r="E651" s="36"/>
      <c r="F651" s="36"/>
      <c r="G651" s="36"/>
      <c r="H651" s="150" t="str">
        <f t="shared" si="107"/>
        <v/>
      </c>
      <c r="I651" s="28" t="str">
        <f t="shared" si="108"/>
        <v/>
      </c>
      <c r="J651" s="35"/>
      <c r="K651" s="36"/>
      <c r="L651" s="36"/>
      <c r="M651" s="36"/>
      <c r="N651" s="150" t="str">
        <f t="shared" si="109"/>
        <v/>
      </c>
      <c r="O651" s="28" t="str">
        <f t="shared" si="110"/>
        <v/>
      </c>
      <c r="P651" s="35"/>
      <c r="Q651" s="36"/>
      <c r="R651" s="36"/>
      <c r="S651" s="36"/>
      <c r="T651" s="150" t="str">
        <f t="shared" si="111"/>
        <v/>
      </c>
      <c r="U651" s="28" t="str">
        <f t="shared" si="112"/>
        <v/>
      </c>
      <c r="V651" s="35"/>
      <c r="W651" s="36"/>
      <c r="X651" s="36"/>
      <c r="Y651" s="36"/>
      <c r="Z651" s="150" t="str">
        <f t="shared" si="113"/>
        <v/>
      </c>
      <c r="AA651" s="28" t="str">
        <f t="shared" si="114"/>
        <v/>
      </c>
      <c r="AB651" s="37" t="str">
        <f t="shared" si="115"/>
        <v/>
      </c>
      <c r="AC651" s="38" t="str">
        <f t="shared" si="116"/>
        <v/>
      </c>
      <c r="AD651" s="38" t="str">
        <f t="shared" si="117"/>
        <v/>
      </c>
      <c r="AE651" s="38" t="str">
        <f>IF($B651="","",IF(DATOS!$B$12="Trimestre","",IF(Z651="","",Z651)))</f>
        <v/>
      </c>
      <c r="AF651" s="150" t="str">
        <f ca="1">IF(B651="","",IF(DATOS!$W$14-TODAY()&gt;0,"",IF(ISERROR(ROUND(AVERAGE(AB651:AE651),0)),"",ROUND(AVERAGE(AB651:AE651),0))))</f>
        <v/>
      </c>
      <c r="AG651" s="31" t="str">
        <f t="shared" ca="1" si="118"/>
        <v/>
      </c>
    </row>
    <row r="652" spans="1:33" x14ac:dyDescent="0.25">
      <c r="A652" s="34">
        <v>43</v>
      </c>
      <c r="B652" s="60" t="str">
        <f>IF(DATOS!$B$59="","",DATOS!$B$59)</f>
        <v/>
      </c>
      <c r="D652" s="35"/>
      <c r="E652" s="36"/>
      <c r="F652" s="36"/>
      <c r="G652" s="36"/>
      <c r="H652" s="150" t="str">
        <f t="shared" si="107"/>
        <v/>
      </c>
      <c r="I652" s="28" t="str">
        <f t="shared" si="108"/>
        <v/>
      </c>
      <c r="J652" s="35"/>
      <c r="K652" s="36"/>
      <c r="L652" s="36"/>
      <c r="M652" s="36"/>
      <c r="N652" s="150" t="str">
        <f t="shared" si="109"/>
        <v/>
      </c>
      <c r="O652" s="28" t="str">
        <f t="shared" si="110"/>
        <v/>
      </c>
      <c r="P652" s="35"/>
      <c r="Q652" s="36"/>
      <c r="R652" s="36"/>
      <c r="S652" s="36"/>
      <c r="T652" s="150" t="str">
        <f t="shared" si="111"/>
        <v/>
      </c>
      <c r="U652" s="28" t="str">
        <f t="shared" si="112"/>
        <v/>
      </c>
      <c r="V652" s="35"/>
      <c r="W652" s="36"/>
      <c r="X652" s="36"/>
      <c r="Y652" s="36"/>
      <c r="Z652" s="150" t="str">
        <f t="shared" si="113"/>
        <v/>
      </c>
      <c r="AA652" s="28" t="str">
        <f t="shared" si="114"/>
        <v/>
      </c>
      <c r="AB652" s="37" t="str">
        <f t="shared" si="115"/>
        <v/>
      </c>
      <c r="AC652" s="38" t="str">
        <f t="shared" si="116"/>
        <v/>
      </c>
      <c r="AD652" s="38" t="str">
        <f t="shared" si="117"/>
        <v/>
      </c>
      <c r="AE652" s="38" t="str">
        <f>IF($B652="","",IF(DATOS!$B$12="Trimestre","",IF(Z652="","",Z652)))</f>
        <v/>
      </c>
      <c r="AF652" s="150" t="str">
        <f ca="1">IF(B652="","",IF(DATOS!$W$14-TODAY()&gt;0,"",IF(ISERROR(ROUND(AVERAGE(AB652:AE652),0)),"",ROUND(AVERAGE(AB652:AE652),0))))</f>
        <v/>
      </c>
      <c r="AG652" s="31" t="str">
        <f t="shared" ca="1" si="118"/>
        <v/>
      </c>
    </row>
    <row r="653" spans="1:33" x14ac:dyDescent="0.25">
      <c r="A653" s="34">
        <v>44</v>
      </c>
      <c r="B653" s="60" t="str">
        <f>IF(DATOS!$B$60="","",DATOS!$B$60)</f>
        <v/>
      </c>
      <c r="D653" s="35"/>
      <c r="E653" s="36"/>
      <c r="F653" s="36"/>
      <c r="G653" s="36"/>
      <c r="H653" s="150" t="str">
        <f t="shared" si="107"/>
        <v/>
      </c>
      <c r="I653" s="28" t="str">
        <f t="shared" si="108"/>
        <v/>
      </c>
      <c r="J653" s="35"/>
      <c r="K653" s="36"/>
      <c r="L653" s="36"/>
      <c r="M653" s="36"/>
      <c r="N653" s="150" t="str">
        <f t="shared" si="109"/>
        <v/>
      </c>
      <c r="O653" s="28" t="str">
        <f t="shared" si="110"/>
        <v/>
      </c>
      <c r="P653" s="35"/>
      <c r="Q653" s="36"/>
      <c r="R653" s="36"/>
      <c r="S653" s="36"/>
      <c r="T653" s="150" t="str">
        <f t="shared" si="111"/>
        <v/>
      </c>
      <c r="U653" s="28" t="str">
        <f t="shared" si="112"/>
        <v/>
      </c>
      <c r="V653" s="35"/>
      <c r="W653" s="36"/>
      <c r="X653" s="36"/>
      <c r="Y653" s="36"/>
      <c r="Z653" s="150" t="str">
        <f t="shared" si="113"/>
        <v/>
      </c>
      <c r="AA653" s="28" t="str">
        <f t="shared" si="114"/>
        <v/>
      </c>
      <c r="AB653" s="37" t="str">
        <f t="shared" si="115"/>
        <v/>
      </c>
      <c r="AC653" s="38" t="str">
        <f t="shared" si="116"/>
        <v/>
      </c>
      <c r="AD653" s="38" t="str">
        <f t="shared" si="117"/>
        <v/>
      </c>
      <c r="AE653" s="38" t="str">
        <f>IF($B653="","",IF(DATOS!$B$12="Trimestre","",IF(Z653="","",Z653)))</f>
        <v/>
      </c>
      <c r="AF653" s="150" t="str">
        <f ca="1">IF(B653="","",IF(DATOS!$W$14-TODAY()&gt;0,"",IF(ISERROR(ROUND(AVERAGE(AB653:AE653),0)),"",ROUND(AVERAGE(AB653:AE653),0))))</f>
        <v/>
      </c>
      <c r="AG653" s="31" t="str">
        <f t="shared" ca="1" si="118"/>
        <v/>
      </c>
    </row>
    <row r="654" spans="1:33" ht="15.75" thickBot="1" x14ac:dyDescent="0.3">
      <c r="A654" s="40">
        <v>45</v>
      </c>
      <c r="B654" s="61" t="str">
        <f>IF(DATOS!$B$61="","",DATOS!$B$61)</f>
        <v/>
      </c>
      <c r="D654" s="41"/>
      <c r="E654" s="42"/>
      <c r="F654" s="42"/>
      <c r="G654" s="42"/>
      <c r="H654" s="151" t="str">
        <f t="shared" si="107"/>
        <v/>
      </c>
      <c r="I654" s="28" t="str">
        <f t="shared" si="108"/>
        <v/>
      </c>
      <c r="J654" s="41"/>
      <c r="K654" s="42"/>
      <c r="L654" s="42"/>
      <c r="M654" s="42"/>
      <c r="N654" s="151" t="str">
        <f t="shared" si="109"/>
        <v/>
      </c>
      <c r="O654" s="28" t="str">
        <f t="shared" si="110"/>
        <v/>
      </c>
      <c r="P654" s="41"/>
      <c r="Q654" s="42"/>
      <c r="R654" s="42"/>
      <c r="S654" s="42"/>
      <c r="T654" s="151" t="str">
        <f t="shared" si="111"/>
        <v/>
      </c>
      <c r="U654" s="28" t="str">
        <f t="shared" si="112"/>
        <v/>
      </c>
      <c r="V654" s="41"/>
      <c r="W654" s="42"/>
      <c r="X654" s="42"/>
      <c r="Y654" s="42"/>
      <c r="Z654" s="151" t="str">
        <f t="shared" si="113"/>
        <v/>
      </c>
      <c r="AA654" s="28" t="str">
        <f t="shared" si="114"/>
        <v/>
      </c>
      <c r="AB654" s="43" t="str">
        <f t="shared" si="115"/>
        <v/>
      </c>
      <c r="AC654" s="44" t="str">
        <f t="shared" si="116"/>
        <v/>
      </c>
      <c r="AD654" s="44" t="str">
        <f t="shared" si="117"/>
        <v/>
      </c>
      <c r="AE654" s="44" t="str">
        <f>IF($B654="","",IF(DATOS!$B$12="Trimestre","",IF(Z654="","",Z654)))</f>
        <v/>
      </c>
      <c r="AF654" s="151" t="str">
        <f ca="1">IF(B654="","",IF(DATOS!$W$14-TODAY()&gt;0,"",IF(ISERROR(ROUND(AVERAGE(AB654:AE654),0)),"",ROUND(AVERAGE(AB654:AE654),0))))</f>
        <v/>
      </c>
      <c r="AG654" s="31" t="str">
        <f t="shared" ca="1" si="118"/>
        <v/>
      </c>
    </row>
    <row r="655" spans="1:33" ht="3.75" customHeight="1" thickTop="1" thickBot="1" x14ac:dyDescent="0.3"/>
    <row r="656" spans="1:33" ht="15.75" thickTop="1" x14ac:dyDescent="0.25">
      <c r="B656" s="262" t="str">
        <f>"Nivel de logro del Área de "&amp;B606</f>
        <v>Nivel de logro del Área de Educación para el Trabajo</v>
      </c>
      <c r="D656" s="249" t="s">
        <v>216</v>
      </c>
      <c r="E656" s="250"/>
      <c r="F656" s="250"/>
      <c r="G656" s="250"/>
      <c r="H656" s="251"/>
      <c r="J656" s="249" t="s">
        <v>147</v>
      </c>
      <c r="K656" s="250"/>
      <c r="L656" s="250"/>
      <c r="M656" s="250"/>
      <c r="N656" s="251"/>
      <c r="P656" s="249" t="s">
        <v>148</v>
      </c>
      <c r="Q656" s="250"/>
      <c r="R656" s="250"/>
      <c r="S656" s="250"/>
      <c r="T656" s="251"/>
      <c r="V656" s="249" t="s">
        <v>149</v>
      </c>
      <c r="W656" s="250"/>
      <c r="X656" s="250"/>
      <c r="Y656" s="250"/>
      <c r="Z656" s="251"/>
      <c r="AB656" s="264" t="s">
        <v>130</v>
      </c>
      <c r="AC656" s="265"/>
      <c r="AD656" s="265"/>
      <c r="AE656" s="265"/>
      <c r="AF656" s="266"/>
    </row>
    <row r="657" spans="1:34" ht="15.75" thickBot="1" x14ac:dyDescent="0.3">
      <c r="B657" s="263"/>
      <c r="D657" s="228" t="s">
        <v>123</v>
      </c>
      <c r="E657" s="229"/>
      <c r="F657" s="229" t="s">
        <v>124</v>
      </c>
      <c r="G657" s="229"/>
      <c r="H657" s="230"/>
      <c r="J657" s="228" t="s">
        <v>123</v>
      </c>
      <c r="K657" s="229"/>
      <c r="L657" s="229" t="s">
        <v>124</v>
      </c>
      <c r="M657" s="229"/>
      <c r="N657" s="230"/>
      <c r="P657" s="228" t="s">
        <v>123</v>
      </c>
      <c r="Q657" s="229"/>
      <c r="R657" s="229" t="s">
        <v>124</v>
      </c>
      <c r="S657" s="229"/>
      <c r="T657" s="230"/>
      <c r="V657" s="228" t="s">
        <v>123</v>
      </c>
      <c r="W657" s="229"/>
      <c r="X657" s="229" t="s">
        <v>124</v>
      </c>
      <c r="Y657" s="229"/>
      <c r="Z657" s="230"/>
      <c r="AB657" s="235" t="s">
        <v>123</v>
      </c>
      <c r="AC657" s="236"/>
      <c r="AD657" s="236" t="s">
        <v>124</v>
      </c>
      <c r="AE657" s="236"/>
      <c r="AF657" s="237"/>
    </row>
    <row r="658" spans="1:34" ht="15.75" thickTop="1" x14ac:dyDescent="0.25">
      <c r="B658" s="45" t="s">
        <v>129</v>
      </c>
      <c r="D658" s="220" t="str">
        <f>IF(COUNTBLANK(I610:I654)=45,"",COUNTIF(I610:I654,4))</f>
        <v/>
      </c>
      <c r="E658" s="221"/>
      <c r="F658" s="222" t="str">
        <f>IF(ISERROR(D658/SUM(D658:E661)),"",D658/SUM(D658:E661))</f>
        <v/>
      </c>
      <c r="G658" s="222"/>
      <c r="H658" s="223"/>
      <c r="J658" s="220" t="str">
        <f>IF(COUNTBLANK(O610:O654)=45,"",COUNTIF(O610:O654,4))</f>
        <v/>
      </c>
      <c r="K658" s="221"/>
      <c r="L658" s="222" t="str">
        <f>IF(ISERROR(J658/SUM(J658:K661)),"",J658/SUM(J658:K661))</f>
        <v/>
      </c>
      <c r="M658" s="222"/>
      <c r="N658" s="223"/>
      <c r="P658" s="220" t="str">
        <f>IF(COUNTBLANK(U610:U654)=45,"",COUNTIF(U610:U654,4))</f>
        <v/>
      </c>
      <c r="Q658" s="221"/>
      <c r="R658" s="222" t="str">
        <f>IF(ISERROR(P658/SUM(P658:Q661)),"",P658/SUM(P658:Q661))</f>
        <v/>
      </c>
      <c r="S658" s="222"/>
      <c r="T658" s="223"/>
      <c r="V658" s="220" t="str">
        <f>IF(COUNTBLANK(AA610:AA654)=45,"",COUNTIF(AA610:AA654,4))</f>
        <v/>
      </c>
      <c r="W658" s="221"/>
      <c r="X658" s="222" t="str">
        <f>IF(ISERROR(V658/SUM(V658:W661)),"",V658/SUM(V658:W661))</f>
        <v/>
      </c>
      <c r="Y658" s="222"/>
      <c r="Z658" s="223"/>
      <c r="AB658" s="220" t="str">
        <f ca="1">IF(COUNTBLANK(AG610:AG654)=45,"",COUNTIF(AG610:AG654,4))</f>
        <v/>
      </c>
      <c r="AC658" s="221"/>
      <c r="AD658" s="222" t="str">
        <f ca="1">IF(ISERROR(AB658/SUM(AB658:AC661)),"",AB658/SUM(AB658:AC661))</f>
        <v/>
      </c>
      <c r="AE658" s="222"/>
      <c r="AF658" s="223"/>
    </row>
    <row r="659" spans="1:34" x14ac:dyDescent="0.25">
      <c r="B659" s="45" t="s">
        <v>125</v>
      </c>
      <c r="D659" s="224" t="str">
        <f>IF(COUNTBLANK(I610:I654)=45,"",COUNTIF(I610:I654,3))</f>
        <v/>
      </c>
      <c r="E659" s="225"/>
      <c r="F659" s="226" t="str">
        <f>IF(ISERROR(D659/SUM(D658:E661)),"",D659/SUM(D658:E661))</f>
        <v/>
      </c>
      <c r="G659" s="226"/>
      <c r="H659" s="227"/>
      <c r="J659" s="224" t="str">
        <f>IF(COUNTBLANK(O610:O654)=45,"",COUNTIF(O610:O654,3))</f>
        <v/>
      </c>
      <c r="K659" s="225"/>
      <c r="L659" s="226" t="str">
        <f>IF(ISERROR(J659/SUM(J658:K661)),"",J659/SUM(J658:K661))</f>
        <v/>
      </c>
      <c r="M659" s="226"/>
      <c r="N659" s="227"/>
      <c r="P659" s="224" t="str">
        <f>IF(COUNTBLANK(U610:U654)=45,"",COUNTIF(U610:U654,3))</f>
        <v/>
      </c>
      <c r="Q659" s="225"/>
      <c r="R659" s="226" t="str">
        <f>IF(ISERROR(P659/SUM(P658:Q661)),"",P659/SUM(P658:Q661))</f>
        <v/>
      </c>
      <c r="S659" s="226"/>
      <c r="T659" s="227"/>
      <c r="V659" s="224" t="str">
        <f>IF(COUNTBLANK(AA610:AA654)=45,"",COUNTIF(AA610:AA654,3))</f>
        <v/>
      </c>
      <c r="W659" s="225"/>
      <c r="X659" s="226" t="str">
        <f>IF(ISERROR(V659/SUM(V658:W661)),"",V659/SUM(V658:W661))</f>
        <v/>
      </c>
      <c r="Y659" s="226"/>
      <c r="Z659" s="227"/>
      <c r="AB659" s="224" t="str">
        <f ca="1">IF(COUNTBLANK(AG610:AG654)=45,"",COUNTIF(AG610:AG654,3))</f>
        <v/>
      </c>
      <c r="AC659" s="225"/>
      <c r="AD659" s="226" t="str">
        <f ca="1">IF(ISERROR(AB659/SUM(AB658:AC661)),"",AB659/SUM(AB658:AC661))</f>
        <v/>
      </c>
      <c r="AE659" s="226"/>
      <c r="AF659" s="227"/>
    </row>
    <row r="660" spans="1:34" x14ac:dyDescent="0.25">
      <c r="B660" s="45" t="s">
        <v>126</v>
      </c>
      <c r="D660" s="224" t="str">
        <f>IF(COUNTBLANK(I610:I654)=45,"",COUNTIF(I610:I654,2))</f>
        <v/>
      </c>
      <c r="E660" s="225"/>
      <c r="F660" s="226" t="str">
        <f>IF(ISERROR(D660/SUM(D658:E661)),"",D660/SUM(D658:E661))</f>
        <v/>
      </c>
      <c r="G660" s="226"/>
      <c r="H660" s="227"/>
      <c r="J660" s="224" t="str">
        <f>IF(COUNTBLANK(O610:O654)=45,"",COUNTIF(O610:O654,2))</f>
        <v/>
      </c>
      <c r="K660" s="225"/>
      <c r="L660" s="226" t="str">
        <f>IF(ISERROR(J660/SUM(J658:K661)),"",J660/SUM(J658:K661))</f>
        <v/>
      </c>
      <c r="M660" s="226"/>
      <c r="N660" s="227"/>
      <c r="P660" s="224" t="str">
        <f>IF(COUNTBLANK(U610:U654)=45,"",COUNTIF(U610:U654,2))</f>
        <v/>
      </c>
      <c r="Q660" s="225"/>
      <c r="R660" s="226" t="str">
        <f>IF(ISERROR(P660/SUM(P658:Q661)),"",P660/SUM(P658:Q661))</f>
        <v/>
      </c>
      <c r="S660" s="226"/>
      <c r="T660" s="227"/>
      <c r="V660" s="224" t="str">
        <f>IF(COUNTBLANK(AA610:AA654)=45,"",COUNTIF(AA610:AA654,2))</f>
        <v/>
      </c>
      <c r="W660" s="225"/>
      <c r="X660" s="226" t="str">
        <f>IF(ISERROR(V660/SUM(V658:W661)),"",V660/SUM(V658:W661))</f>
        <v/>
      </c>
      <c r="Y660" s="226"/>
      <c r="Z660" s="227"/>
      <c r="AB660" s="224" t="str">
        <f ca="1">IF(COUNTBLANK(AG610:AG654)=45,"",COUNTIF(AG610:AG654,2))</f>
        <v/>
      </c>
      <c r="AC660" s="225"/>
      <c r="AD660" s="226" t="str">
        <f ca="1">IF(ISERROR(AB660/SUM(AB658:AC661)),"",AB660/SUM(AB658:AC661))</f>
        <v/>
      </c>
      <c r="AE660" s="226"/>
      <c r="AF660" s="227"/>
    </row>
    <row r="661" spans="1:34" ht="15.75" thickBot="1" x14ac:dyDescent="0.3">
      <c r="B661" s="45" t="s">
        <v>127</v>
      </c>
      <c r="D661" s="213" t="str">
        <f>IF(COUNTBLANK(I610:I654)=45,"",COUNTIF(I610:I654,1))</f>
        <v/>
      </c>
      <c r="E661" s="214"/>
      <c r="F661" s="215" t="str">
        <f>IF(ISERROR(D661/SUM(D658:E661)),"",D661/SUM(D658:E661))</f>
        <v/>
      </c>
      <c r="G661" s="215"/>
      <c r="H661" s="216"/>
      <c r="J661" s="213" t="str">
        <f>IF(COUNTBLANK(O610:O654)=45,"",COUNTIF(O610:O654,1))</f>
        <v/>
      </c>
      <c r="K661" s="214"/>
      <c r="L661" s="215" t="str">
        <f>IF(ISERROR(J661/SUM(J658:K661)),"",J661/SUM(J658:K661))</f>
        <v/>
      </c>
      <c r="M661" s="215"/>
      <c r="N661" s="216"/>
      <c r="P661" s="213" t="str">
        <f>IF(COUNTBLANK(U610:U654)=45,"",COUNTIF(U610:U654,1))</f>
        <v/>
      </c>
      <c r="Q661" s="214"/>
      <c r="R661" s="215" t="str">
        <f>IF(ISERROR(P661/SUM(P658:Q661)),"",P661/SUM(P658:Q661))</f>
        <v/>
      </c>
      <c r="S661" s="215"/>
      <c r="T661" s="216"/>
      <c r="V661" s="213" t="str">
        <f>IF(COUNTBLANK(AA610:AA654)=45,"",COUNTIF(AA610:AA654,1))</f>
        <v/>
      </c>
      <c r="W661" s="214"/>
      <c r="X661" s="215" t="str">
        <f>IF(ISERROR(V661/SUM(V658:W661)),"",V661/SUM(V658:W661))</f>
        <v/>
      </c>
      <c r="Y661" s="215"/>
      <c r="Z661" s="216"/>
      <c r="AB661" s="213" t="str">
        <f ca="1">IF(COUNTBLANK(AG610:AG654)=45,"",COUNTIF(AG610:AG654,1))</f>
        <v/>
      </c>
      <c r="AC661" s="214"/>
      <c r="AD661" s="215" t="str">
        <f ca="1">IF(ISERROR(AB661/SUM(AB658:AC661)),"",AB661/SUM(AB658:AC661))</f>
        <v/>
      </c>
      <c r="AE661" s="215"/>
      <c r="AF661" s="216"/>
    </row>
    <row r="662" spans="1:34" ht="6" customHeight="1" thickTop="1" thickBot="1" x14ac:dyDescent="0.3">
      <c r="B662" s="46"/>
      <c r="D662" s="47"/>
      <c r="E662" s="48"/>
      <c r="F662" s="48"/>
      <c r="G662" s="48"/>
    </row>
    <row r="663" spans="1:34" ht="16.5" thickTop="1" thickBot="1" x14ac:dyDescent="0.3">
      <c r="B663" s="49" t="s">
        <v>133</v>
      </c>
      <c r="D663" s="217" t="s">
        <v>123</v>
      </c>
      <c r="E663" s="218"/>
      <c r="F663" s="218" t="s">
        <v>124</v>
      </c>
      <c r="G663" s="218"/>
      <c r="H663" s="219"/>
      <c r="K663" s="231" t="s">
        <v>134</v>
      </c>
      <c r="L663" s="231"/>
      <c r="M663" s="231"/>
      <c r="N663" s="231"/>
      <c r="O663" s="231"/>
      <c r="P663" s="231"/>
      <c r="Q663" s="231"/>
      <c r="R663" s="231"/>
      <c r="S663" s="231"/>
      <c r="T663" s="232" t="str">
        <f ca="1">IF(COUNTBLANK(AF610:AF654)=45,"",MAX(AF610:AF654))</f>
        <v/>
      </c>
      <c r="U663" s="232"/>
      <c r="V663" s="232"/>
    </row>
    <row r="664" spans="1:34" ht="16.5" thickTop="1" thickBot="1" x14ac:dyDescent="0.3">
      <c r="B664" s="45" t="s">
        <v>132</v>
      </c>
      <c r="D664" s="220">
        <f>IF(COUNTBLANK(B610:B654)=45,"",45-COUNTBLANK(B610:B654))</f>
        <v>33</v>
      </c>
      <c r="E664" s="221"/>
      <c r="F664" s="222">
        <f>IF(ISERROR(D664/D664),"",D664/D664)</f>
        <v>1</v>
      </c>
      <c r="G664" s="222"/>
      <c r="H664" s="223"/>
      <c r="K664" s="233" t="s">
        <v>135</v>
      </c>
      <c r="L664" s="233"/>
      <c r="M664" s="233"/>
      <c r="N664" s="233"/>
      <c r="O664" s="233"/>
      <c r="P664" s="233"/>
      <c r="Q664" s="233"/>
      <c r="R664" s="233"/>
      <c r="S664" s="233"/>
      <c r="T664" s="246" t="str">
        <f ca="1">IF(COUNTBLANK(AF610:AF654)=45,"",ROUND(AVERAGE(AF610:AF654),2))</f>
        <v/>
      </c>
      <c r="U664" s="247"/>
      <c r="V664" s="248"/>
    </row>
    <row r="665" spans="1:34" x14ac:dyDescent="0.25">
      <c r="B665" s="45" t="s">
        <v>121</v>
      </c>
      <c r="D665" s="224" t="str">
        <f ca="1">IF(COUNTBLANK(AF610:AF654)=45,"",45-COUNTBLANK(AF610:AF654))</f>
        <v/>
      </c>
      <c r="E665" s="225"/>
      <c r="F665" s="226" t="str">
        <f ca="1">IF(ISERROR(D665/D664),"",D665/D664)</f>
        <v/>
      </c>
      <c r="G665" s="226"/>
      <c r="H665" s="227"/>
      <c r="K665" s="231" t="s">
        <v>136</v>
      </c>
      <c r="L665" s="231"/>
      <c r="M665" s="231"/>
      <c r="N665" s="231"/>
      <c r="O665" s="231"/>
      <c r="P665" s="231"/>
      <c r="Q665" s="231"/>
      <c r="R665" s="231"/>
      <c r="S665" s="231"/>
      <c r="T665" s="232" t="str">
        <f ca="1">IF(COUNTBLANK(AF610:AF654)=45,"",MIN(AF610:AF654))</f>
        <v/>
      </c>
      <c r="U665" s="232"/>
      <c r="V665" s="232"/>
    </row>
    <row r="666" spans="1:34" x14ac:dyDescent="0.25">
      <c r="B666" s="45" t="s">
        <v>128</v>
      </c>
      <c r="D666" s="224" t="str">
        <f ca="1">IF(COUNTBLANK(AF610:AF654)=45,"",D664-D665)</f>
        <v/>
      </c>
      <c r="E666" s="225"/>
      <c r="F666" s="226" t="str">
        <f ca="1">IF(ISERROR(D666/D664),"",D666/D664)</f>
        <v/>
      </c>
      <c r="G666" s="226"/>
      <c r="H666" s="227"/>
    </row>
    <row r="667" spans="1:34" x14ac:dyDescent="0.25">
      <c r="B667" s="45" t="s">
        <v>122</v>
      </c>
      <c r="D667" s="224" t="str">
        <f ca="1">IF(COUNTBLANK(AF610:AF654)=45,"",COUNTIF(AF610:AF654,"&gt;=11"))</f>
        <v/>
      </c>
      <c r="E667" s="225"/>
      <c r="F667" s="226" t="str">
        <f ca="1">IF(ISERROR(D667/D665),"",D667/D665)</f>
        <v/>
      </c>
      <c r="G667" s="226"/>
      <c r="H667" s="227"/>
    </row>
    <row r="668" spans="1:34" ht="15.75" thickBot="1" x14ac:dyDescent="0.3">
      <c r="B668" s="45" t="s">
        <v>131</v>
      </c>
      <c r="D668" s="213" t="str">
        <f ca="1">IF(COUNTBLANK(AF610:AF654)=45,"",COUNTIF(AF610:AF654,"&lt;11"))</f>
        <v/>
      </c>
      <c r="E668" s="214"/>
      <c r="F668" s="215" t="str">
        <f ca="1">IF(ISERROR(D668/D665),"",D668/D665)</f>
        <v/>
      </c>
      <c r="G668" s="215"/>
      <c r="H668" s="216"/>
    </row>
    <row r="669" spans="1:34" ht="15.75" thickTop="1" x14ac:dyDescent="0.25"/>
    <row r="671" spans="1:34" ht="18.75" x14ac:dyDescent="0.3">
      <c r="A671" s="234" t="str">
        <f>"CONSOLIDADO DE NOTAS - 2019 - "&amp;B673</f>
        <v>CONSOLIDADO DE NOTAS - 2019 - Gestiona su aprendizaje de manera autónoma</v>
      </c>
      <c r="B671" s="234"/>
      <c r="C671" s="234"/>
      <c r="D671" s="234"/>
      <c r="E671" s="234"/>
      <c r="F671" s="234"/>
      <c r="G671" s="234"/>
      <c r="H671" s="234"/>
      <c r="I671" s="234"/>
      <c r="J671" s="234"/>
      <c r="K671" s="234"/>
      <c r="L671" s="234"/>
      <c r="M671" s="234"/>
      <c r="N671" s="234"/>
      <c r="O671" s="234"/>
      <c r="P671" s="234"/>
      <c r="Q671" s="234"/>
      <c r="R671" s="234"/>
      <c r="S671" s="234"/>
      <c r="T671" s="234"/>
      <c r="U671" s="234"/>
      <c r="V671" s="234"/>
      <c r="W671" s="234"/>
      <c r="X671" s="234"/>
      <c r="Y671" s="234"/>
      <c r="Z671" s="234"/>
      <c r="AA671" s="234"/>
      <c r="AB671" s="234"/>
      <c r="AC671" s="234"/>
      <c r="AD671" s="234"/>
      <c r="AE671" s="234"/>
      <c r="AF671" s="234"/>
      <c r="AG671" s="234"/>
      <c r="AH671" s="234"/>
    </row>
    <row r="672" spans="1:34" ht="8.25" customHeight="1" x14ac:dyDescent="0.25">
      <c r="B672" s="15"/>
    </row>
    <row r="673" spans="1:41" ht="15.75" thickBot="1" x14ac:dyDescent="0.3">
      <c r="B673" s="16" t="s">
        <v>15</v>
      </c>
      <c r="AF673" s="17" t="str">
        <f>IF(AND(DATOS!$B$10="",DATOS!$B$11=""),"",DATOS!$B$10&amp;DATOS!$B$11)</f>
        <v/>
      </c>
    </row>
    <row r="674" spans="1:41" ht="15.75" customHeight="1" thickTop="1" x14ac:dyDescent="0.25">
      <c r="A674" s="238" t="s">
        <v>19</v>
      </c>
      <c r="B674" s="241" t="s">
        <v>18</v>
      </c>
      <c r="D674" s="238" t="s">
        <v>176</v>
      </c>
      <c r="E674" s="244"/>
      <c r="F674" s="244"/>
      <c r="G674" s="244"/>
      <c r="H674" s="259" t="s">
        <v>180</v>
      </c>
      <c r="I674" s="18"/>
      <c r="J674" s="238" t="s">
        <v>177</v>
      </c>
      <c r="K674" s="244"/>
      <c r="L674" s="244"/>
      <c r="M674" s="244"/>
      <c r="N674" s="259" t="s">
        <v>181</v>
      </c>
      <c r="O674" s="18"/>
      <c r="P674" s="238" t="s">
        <v>178</v>
      </c>
      <c r="Q674" s="244"/>
      <c r="R674" s="244"/>
      <c r="S674" s="244"/>
      <c r="T674" s="259" t="s">
        <v>182</v>
      </c>
      <c r="U674" s="18"/>
      <c r="V674" s="238" t="s">
        <v>179</v>
      </c>
      <c r="W674" s="244"/>
      <c r="X674" s="244"/>
      <c r="Y674" s="244"/>
      <c r="Z674" s="259" t="s">
        <v>183</v>
      </c>
      <c r="AA674" s="18"/>
      <c r="AB674" s="252" t="s">
        <v>61</v>
      </c>
      <c r="AC674" s="253"/>
      <c r="AD674" s="253"/>
      <c r="AE674" s="253"/>
      <c r="AF674" s="256" t="s">
        <v>62</v>
      </c>
    </row>
    <row r="675" spans="1:41" ht="16.5" customHeight="1" x14ac:dyDescent="0.25">
      <c r="A675" s="239"/>
      <c r="B675" s="242"/>
      <c r="D675" s="239"/>
      <c r="E675" s="245"/>
      <c r="F675" s="245"/>
      <c r="G675" s="245"/>
      <c r="H675" s="260"/>
      <c r="I675" s="19"/>
      <c r="J675" s="239"/>
      <c r="K675" s="245"/>
      <c r="L675" s="245"/>
      <c r="M675" s="245"/>
      <c r="N675" s="260"/>
      <c r="O675" s="19"/>
      <c r="P675" s="239"/>
      <c r="Q675" s="245"/>
      <c r="R675" s="245"/>
      <c r="S675" s="245"/>
      <c r="T675" s="260"/>
      <c r="U675" s="19"/>
      <c r="V675" s="239"/>
      <c r="W675" s="245"/>
      <c r="X675" s="245"/>
      <c r="Y675" s="245"/>
      <c r="Z675" s="260"/>
      <c r="AA675" s="19"/>
      <c r="AB675" s="254"/>
      <c r="AC675" s="255"/>
      <c r="AD675" s="255"/>
      <c r="AE675" s="255"/>
      <c r="AF675" s="257"/>
      <c r="AH675" s="20"/>
    </row>
    <row r="676" spans="1:41" ht="16.5" customHeight="1" thickBot="1" x14ac:dyDescent="0.3">
      <c r="A676" s="240"/>
      <c r="B676" s="243"/>
      <c r="D676" s="21" t="s">
        <v>20</v>
      </c>
      <c r="E676" s="22" t="s">
        <v>21</v>
      </c>
      <c r="F676" s="22" t="s">
        <v>22</v>
      </c>
      <c r="G676" s="22" t="s">
        <v>23</v>
      </c>
      <c r="H676" s="261"/>
      <c r="I676" s="19"/>
      <c r="J676" s="21" t="s">
        <v>20</v>
      </c>
      <c r="K676" s="22" t="s">
        <v>21</v>
      </c>
      <c r="L676" s="22" t="s">
        <v>22</v>
      </c>
      <c r="M676" s="22" t="s">
        <v>23</v>
      </c>
      <c r="N676" s="261"/>
      <c r="O676" s="19"/>
      <c r="P676" s="21" t="s">
        <v>20</v>
      </c>
      <c r="Q676" s="22" t="s">
        <v>21</v>
      </c>
      <c r="R676" s="22" t="s">
        <v>22</v>
      </c>
      <c r="S676" s="22" t="s">
        <v>23</v>
      </c>
      <c r="T676" s="261"/>
      <c r="U676" s="19"/>
      <c r="V676" s="21" t="s">
        <v>20</v>
      </c>
      <c r="W676" s="22" t="s">
        <v>21</v>
      </c>
      <c r="X676" s="22" t="s">
        <v>22</v>
      </c>
      <c r="Y676" s="22" t="s">
        <v>23</v>
      </c>
      <c r="Z676" s="261"/>
      <c r="AA676" s="19"/>
      <c r="AB676" s="21">
        <v>1</v>
      </c>
      <c r="AC676" s="22">
        <v>2</v>
      </c>
      <c r="AD676" s="22">
        <v>3</v>
      </c>
      <c r="AE676" s="22">
        <v>4</v>
      </c>
      <c r="AF676" s="258"/>
      <c r="AM676" s="23"/>
      <c r="AN676" s="24"/>
      <c r="AO676" s="24"/>
    </row>
    <row r="677" spans="1:41" ht="15.75" thickTop="1" x14ac:dyDescent="0.25">
      <c r="A677" s="25">
        <v>1</v>
      </c>
      <c r="B677" s="59" t="str">
        <f>IF(DATOS!$B$17="","",DATOS!$B$17)</f>
        <v>ABOLLANEDA RIVERA, Leomar</v>
      </c>
      <c r="D677" s="26"/>
      <c r="E677" s="27"/>
      <c r="F677" s="27"/>
      <c r="G677" s="27"/>
      <c r="H677" s="149" t="str">
        <f>IF($B677="","",IF(COUNTBLANK(D677:G677)=4,"",IF(MAX(D677:G677)&gt;20,"E",ROUND(AVERAGE(D677:G677),0))))</f>
        <v/>
      </c>
      <c r="I677" s="28" t="str">
        <f>IF(H677="","",IF(NOT(ISNUMBER(H677)),"",IF(H677&lt;=10,1,IF(H677&lt;=13,2,IF(H677&lt;=17,3,4)))))</f>
        <v/>
      </c>
      <c r="J677" s="26"/>
      <c r="K677" s="27"/>
      <c r="L677" s="27"/>
      <c r="M677" s="27"/>
      <c r="N677" s="149" t="str">
        <f>IF($B677="","",IF(COUNTBLANK(J677:M677)=4,"",IF(MAX(J677:M677)&gt;20,"E",ROUND(AVERAGE(J677:M677),0))))</f>
        <v/>
      </c>
      <c r="O677" s="28" t="str">
        <f>IF(N677="","",IF(NOT(ISNUMBER(N677)),"",IF(N677&lt;=10,1,IF(N677&lt;=13,2,IF(N677&lt;=17,3,4)))))</f>
        <v/>
      </c>
      <c r="P677" s="26"/>
      <c r="Q677" s="27"/>
      <c r="R677" s="27"/>
      <c r="S677" s="27"/>
      <c r="T677" s="149" t="str">
        <f>IF($B677="","",IF(COUNTBLANK(P677:S677)=4,"",IF(MAX(P677:S677)&gt;20,"E",ROUND(AVERAGE(P677:S677),0))))</f>
        <v/>
      </c>
      <c r="U677" s="28" t="str">
        <f>IF(T677="","",IF(NOT(ISNUMBER(T677)),"",IF(T677&lt;=10,1,IF(T677&lt;=13,2,IF(T677&lt;=17,3,4)))))</f>
        <v/>
      </c>
      <c r="V677" s="26"/>
      <c r="W677" s="27"/>
      <c r="X677" s="27"/>
      <c r="Y677" s="27"/>
      <c r="Z677" s="149" t="str">
        <f>IF($B677="","",IF(COUNTBLANK(V677:Y677)=4,"",IF(MAX(V677:Y677)&gt;20,"E",ROUND(AVERAGE(V677:Y677),0))))</f>
        <v/>
      </c>
      <c r="AA677" s="28" t="str">
        <f>IF(Z677="","",IF(NOT(ISNUMBER(Z677)),"",IF(Z677&lt;=10,1,IF(Z677&lt;=13,2,IF(Z677&lt;=17,3,4)))))</f>
        <v/>
      </c>
      <c r="AB677" s="29" t="str">
        <f>IF($B677="","",IF(H677="","",H677))</f>
        <v/>
      </c>
      <c r="AC677" s="30" t="str">
        <f>IF($B677="","",IF(N677="","",N677))</f>
        <v/>
      </c>
      <c r="AD677" s="30" t="str">
        <f>IF($B677="","",IF(T677="","",T677))</f>
        <v/>
      </c>
      <c r="AE677" s="30" t="str">
        <f>IF($B677="","",IF(DATOS!$B$12="Trimestre","",IF(Z677="","",Z677)))</f>
        <v/>
      </c>
      <c r="AF677" s="149" t="str">
        <f ca="1">IF(B677="","",IF(DATOS!$W$14-TODAY()&gt;0,"",IF(ISERROR(ROUND(AVERAGE(AB677:AE677),0)),"",ROUND(AVERAGE(AB677:AE677),0))))</f>
        <v/>
      </c>
      <c r="AG677" s="31" t="str">
        <f ca="1">IF(AF677="","",IF(NOT(ISNUMBER(AF677)),"",IF(AF677&lt;=10,1,IF(AF677&lt;=13,2,IF(AF677&lt;=17,3,4)))))</f>
        <v/>
      </c>
      <c r="AH677" s="24"/>
      <c r="AI677" s="24"/>
      <c r="AJ677" s="24"/>
      <c r="AK677" s="24"/>
      <c r="AL677" s="24"/>
      <c r="AM677" s="32"/>
      <c r="AN677" s="33"/>
      <c r="AO677" s="33"/>
    </row>
    <row r="678" spans="1:41" x14ac:dyDescent="0.25">
      <c r="A678" s="34">
        <v>2</v>
      </c>
      <c r="B678" s="60" t="str">
        <f>IF(DATOS!$B$18="","",DATOS!$B$18)</f>
        <v>ALCARRAZ PEREZ, Fransy Danai</v>
      </c>
      <c r="D678" s="35"/>
      <c r="E678" s="36"/>
      <c r="F678" s="36"/>
      <c r="G678" s="36"/>
      <c r="H678" s="150" t="str">
        <f t="shared" ref="H678:H721" si="119">IF($B678="","",IF(COUNTBLANK(D678:G678)=4,"",IF(MAX(D678:G678)&gt;20,"E",ROUND(AVERAGE(D678:G678),0))))</f>
        <v/>
      </c>
      <c r="I678" s="28" t="str">
        <f t="shared" ref="I678:I721" si="120">IF(H678="","",IF(NOT(ISNUMBER(H678)),"",IF(H678&lt;=10,1,IF(H678&lt;=13,2,IF(H678&lt;=17,3,4)))))</f>
        <v/>
      </c>
      <c r="J678" s="35"/>
      <c r="K678" s="36"/>
      <c r="L678" s="36"/>
      <c r="M678" s="36"/>
      <c r="N678" s="150" t="str">
        <f t="shared" ref="N678:N721" si="121">IF($B678="","",IF(COUNTBLANK(J678:M678)=4,"",IF(MAX(J678:M678)&gt;20,"E",ROUND(AVERAGE(J678:M678),0))))</f>
        <v/>
      </c>
      <c r="O678" s="28" t="str">
        <f t="shared" ref="O678:O721" si="122">IF(N678="","",IF(NOT(ISNUMBER(N678)),"",IF(N678&lt;=10,1,IF(N678&lt;=13,2,IF(N678&lt;=17,3,4)))))</f>
        <v/>
      </c>
      <c r="P678" s="35"/>
      <c r="Q678" s="36"/>
      <c r="R678" s="36"/>
      <c r="S678" s="36"/>
      <c r="T678" s="150" t="str">
        <f t="shared" ref="T678:T721" si="123">IF($B678="","",IF(COUNTBLANK(P678:S678)=4,"",IF(MAX(P678:S678)&gt;20,"E",ROUND(AVERAGE(P678:S678),0))))</f>
        <v/>
      </c>
      <c r="U678" s="28" t="str">
        <f t="shared" ref="U678:U721" si="124">IF(T678="","",IF(NOT(ISNUMBER(T678)),"",IF(T678&lt;=10,1,IF(T678&lt;=13,2,IF(T678&lt;=17,3,4)))))</f>
        <v/>
      </c>
      <c r="V678" s="35"/>
      <c r="W678" s="36"/>
      <c r="X678" s="36"/>
      <c r="Y678" s="36"/>
      <c r="Z678" s="150" t="str">
        <f t="shared" ref="Z678:Z721" si="125">IF($B678="","",IF(COUNTBLANK(V678:Y678)=4,"",IF(MAX(V678:Y678)&gt;20,"E",ROUND(AVERAGE(V678:Y678),0))))</f>
        <v/>
      </c>
      <c r="AA678" s="28" t="str">
        <f t="shared" ref="AA678:AA721" si="126">IF(Z678="","",IF(NOT(ISNUMBER(Z678)),"",IF(Z678&lt;=10,1,IF(Z678&lt;=13,2,IF(Z678&lt;=17,3,4)))))</f>
        <v/>
      </c>
      <c r="AB678" s="37" t="str">
        <f t="shared" ref="AB678:AB721" si="127">IF($B678="","",IF(H678="","",H678))</f>
        <v/>
      </c>
      <c r="AC678" s="38" t="str">
        <f t="shared" ref="AC678:AC721" si="128">IF($B678="","",IF(N678="","",N678))</f>
        <v/>
      </c>
      <c r="AD678" s="38" t="str">
        <f t="shared" ref="AD678:AD721" si="129">IF($B678="","",IF(T678="","",T678))</f>
        <v/>
      </c>
      <c r="AE678" s="38" t="str">
        <f>IF($B678="","",IF(DATOS!$B$12="Trimestre","",IF(Z678="","",Z678)))</f>
        <v/>
      </c>
      <c r="AF678" s="150" t="str">
        <f ca="1">IF(B678="","",IF(DATOS!$W$14-TODAY()&gt;0,"",IF(ISERROR(ROUND(AVERAGE(AB678:AE678),0)),"",ROUND(AVERAGE(AB678:AE678),0))))</f>
        <v/>
      </c>
      <c r="AG678" s="31" t="str">
        <f t="shared" ref="AG678:AG721" ca="1" si="130">IF(AF678="","",IF(NOT(ISNUMBER(AF678)),"",IF(AF678&lt;=10,1,IF(AF678&lt;=13,2,IF(AF678&lt;=17,3,4)))))</f>
        <v/>
      </c>
      <c r="AH678" s="24"/>
      <c r="AI678" s="24"/>
      <c r="AJ678" s="24"/>
      <c r="AK678" s="24"/>
      <c r="AL678" s="24"/>
      <c r="AM678" s="32"/>
      <c r="AN678" s="33"/>
      <c r="AO678" s="33"/>
    </row>
    <row r="679" spans="1:41" x14ac:dyDescent="0.25">
      <c r="A679" s="34">
        <v>3</v>
      </c>
      <c r="B679" s="60" t="str">
        <f>IF(DATOS!$B$19="","",DATOS!$B$19)</f>
        <v>ANDIA NAVARRO, Angie Claribel</v>
      </c>
      <c r="D679" s="35"/>
      <c r="E679" s="36"/>
      <c r="F679" s="36"/>
      <c r="G679" s="36"/>
      <c r="H679" s="150" t="str">
        <f t="shared" si="119"/>
        <v/>
      </c>
      <c r="I679" s="28" t="str">
        <f t="shared" si="120"/>
        <v/>
      </c>
      <c r="J679" s="35"/>
      <c r="K679" s="36"/>
      <c r="L679" s="36"/>
      <c r="M679" s="36"/>
      <c r="N679" s="150" t="str">
        <f t="shared" si="121"/>
        <v/>
      </c>
      <c r="O679" s="28" t="str">
        <f t="shared" si="122"/>
        <v/>
      </c>
      <c r="P679" s="35"/>
      <c r="Q679" s="36"/>
      <c r="R679" s="36"/>
      <c r="S679" s="36"/>
      <c r="T679" s="150" t="str">
        <f t="shared" si="123"/>
        <v/>
      </c>
      <c r="U679" s="28" t="str">
        <f t="shared" si="124"/>
        <v/>
      </c>
      <c r="V679" s="35"/>
      <c r="W679" s="36"/>
      <c r="X679" s="36"/>
      <c r="Y679" s="36"/>
      <c r="Z679" s="150" t="str">
        <f t="shared" si="125"/>
        <v/>
      </c>
      <c r="AA679" s="28" t="str">
        <f t="shared" si="126"/>
        <v/>
      </c>
      <c r="AB679" s="37" t="str">
        <f t="shared" si="127"/>
        <v/>
      </c>
      <c r="AC679" s="38" t="str">
        <f t="shared" si="128"/>
        <v/>
      </c>
      <c r="AD679" s="38" t="str">
        <f t="shared" si="129"/>
        <v/>
      </c>
      <c r="AE679" s="38" t="str">
        <f>IF($B679="","",IF(DATOS!$B$12="Trimestre","",IF(Z679="","",Z679)))</f>
        <v/>
      </c>
      <c r="AF679" s="150" t="str">
        <f ca="1">IF(B679="","",IF(DATOS!$W$14-TODAY()&gt;0,"",IF(ISERROR(ROUND(AVERAGE(AB679:AE679),0)),"",ROUND(AVERAGE(AB679:AE679),0))))</f>
        <v/>
      </c>
      <c r="AG679" s="31" t="str">
        <f t="shared" ca="1" si="130"/>
        <v/>
      </c>
      <c r="AH679" s="24"/>
      <c r="AI679" s="24"/>
      <c r="AJ679" s="24"/>
      <c r="AK679" s="24"/>
      <c r="AL679" s="24"/>
      <c r="AM679" s="32"/>
      <c r="AN679" s="33"/>
      <c r="AO679" s="33"/>
    </row>
    <row r="680" spans="1:41" x14ac:dyDescent="0.25">
      <c r="A680" s="34">
        <v>4</v>
      </c>
      <c r="B680" s="60" t="str">
        <f>IF(DATOS!$B$20="","",DATOS!$B$20)</f>
        <v>BENAVENTE DIAZ, Hipollytte Brandon</v>
      </c>
      <c r="D680" s="35"/>
      <c r="E680" s="36"/>
      <c r="F680" s="36"/>
      <c r="G680" s="36"/>
      <c r="H680" s="150" t="str">
        <f t="shared" si="119"/>
        <v/>
      </c>
      <c r="I680" s="28" t="str">
        <f t="shared" si="120"/>
        <v/>
      </c>
      <c r="J680" s="35"/>
      <c r="K680" s="36"/>
      <c r="L680" s="36"/>
      <c r="M680" s="36"/>
      <c r="N680" s="150" t="str">
        <f t="shared" si="121"/>
        <v/>
      </c>
      <c r="O680" s="28" t="str">
        <f t="shared" si="122"/>
        <v/>
      </c>
      <c r="P680" s="35"/>
      <c r="Q680" s="36"/>
      <c r="R680" s="36"/>
      <c r="S680" s="36"/>
      <c r="T680" s="150" t="str">
        <f t="shared" si="123"/>
        <v/>
      </c>
      <c r="U680" s="28" t="str">
        <f t="shared" si="124"/>
        <v/>
      </c>
      <c r="V680" s="35"/>
      <c r="W680" s="36"/>
      <c r="X680" s="36"/>
      <c r="Y680" s="36"/>
      <c r="Z680" s="150" t="str">
        <f t="shared" si="125"/>
        <v/>
      </c>
      <c r="AA680" s="28" t="str">
        <f t="shared" si="126"/>
        <v/>
      </c>
      <c r="AB680" s="37" t="str">
        <f t="shared" si="127"/>
        <v/>
      </c>
      <c r="AC680" s="38" t="str">
        <f t="shared" si="128"/>
        <v/>
      </c>
      <c r="AD680" s="38" t="str">
        <f t="shared" si="129"/>
        <v/>
      </c>
      <c r="AE680" s="38" t="str">
        <f>IF($B680="","",IF(DATOS!$B$12="Trimestre","",IF(Z680="","",Z680)))</f>
        <v/>
      </c>
      <c r="AF680" s="150" t="str">
        <f ca="1">IF(B680="","",IF(DATOS!$W$14-TODAY()&gt;0,"",IF(ISERROR(ROUND(AVERAGE(AB680:AE680),0)),"",ROUND(AVERAGE(AB680:AE680),0))))</f>
        <v/>
      </c>
      <c r="AG680" s="31" t="str">
        <f t="shared" ca="1" si="130"/>
        <v/>
      </c>
      <c r="AH680" s="24"/>
      <c r="AI680" s="24"/>
      <c r="AJ680" s="24"/>
      <c r="AK680" s="24"/>
      <c r="AL680" s="24"/>
      <c r="AM680" s="32"/>
      <c r="AN680" s="33"/>
      <c r="AO680" s="33"/>
    </row>
    <row r="681" spans="1:41" x14ac:dyDescent="0.25">
      <c r="A681" s="34">
        <v>5</v>
      </c>
      <c r="B681" s="60" t="str">
        <f>IF(DATOS!$B$21="","",DATOS!$B$21)</f>
        <v>BORDA ROMERO, Milagros</v>
      </c>
      <c r="D681" s="35"/>
      <c r="E681" s="36"/>
      <c r="F681" s="36"/>
      <c r="G681" s="36"/>
      <c r="H681" s="150" t="str">
        <f t="shared" si="119"/>
        <v/>
      </c>
      <c r="I681" s="28" t="str">
        <f t="shared" si="120"/>
        <v/>
      </c>
      <c r="J681" s="35"/>
      <c r="K681" s="36"/>
      <c r="L681" s="36"/>
      <c r="M681" s="36"/>
      <c r="N681" s="150" t="str">
        <f t="shared" si="121"/>
        <v/>
      </c>
      <c r="O681" s="28" t="str">
        <f t="shared" si="122"/>
        <v/>
      </c>
      <c r="P681" s="35"/>
      <c r="Q681" s="36"/>
      <c r="R681" s="36"/>
      <c r="S681" s="36"/>
      <c r="T681" s="150" t="str">
        <f t="shared" si="123"/>
        <v/>
      </c>
      <c r="U681" s="28" t="str">
        <f t="shared" si="124"/>
        <v/>
      </c>
      <c r="V681" s="35"/>
      <c r="W681" s="36"/>
      <c r="X681" s="36"/>
      <c r="Y681" s="36"/>
      <c r="Z681" s="150" t="str">
        <f t="shared" si="125"/>
        <v/>
      </c>
      <c r="AA681" s="28" t="str">
        <f t="shared" si="126"/>
        <v/>
      </c>
      <c r="AB681" s="37" t="str">
        <f t="shared" si="127"/>
        <v/>
      </c>
      <c r="AC681" s="38" t="str">
        <f t="shared" si="128"/>
        <v/>
      </c>
      <c r="AD681" s="38" t="str">
        <f t="shared" si="129"/>
        <v/>
      </c>
      <c r="AE681" s="38" t="str">
        <f>IF($B681="","",IF(DATOS!$B$12="Trimestre","",IF(Z681="","",Z681)))</f>
        <v/>
      </c>
      <c r="AF681" s="150" t="str">
        <f ca="1">IF(B681="","",IF(DATOS!$W$14-TODAY()&gt;0,"",IF(ISERROR(ROUND(AVERAGE(AB681:AE681),0)),"",ROUND(AVERAGE(AB681:AE681),0))))</f>
        <v/>
      </c>
      <c r="AG681" s="31" t="str">
        <f t="shared" ca="1" si="130"/>
        <v/>
      </c>
      <c r="AH681" s="24"/>
      <c r="AI681" s="24"/>
      <c r="AJ681" s="24"/>
      <c r="AK681" s="24"/>
      <c r="AL681" s="24"/>
      <c r="AM681" s="32"/>
      <c r="AN681" s="33"/>
      <c r="AO681" s="33"/>
    </row>
    <row r="682" spans="1:41" x14ac:dyDescent="0.25">
      <c r="A682" s="34">
        <v>6</v>
      </c>
      <c r="B682" s="60" t="str">
        <f>IF(DATOS!$B$22="","",DATOS!$B$22)</f>
        <v>CAÑARI CCORIMANYA, Yanell Ariana</v>
      </c>
      <c r="D682" s="35"/>
      <c r="E682" s="36"/>
      <c r="F682" s="36"/>
      <c r="G682" s="36"/>
      <c r="H682" s="150" t="str">
        <f t="shared" si="119"/>
        <v/>
      </c>
      <c r="I682" s="28" t="str">
        <f t="shared" si="120"/>
        <v/>
      </c>
      <c r="J682" s="35"/>
      <c r="K682" s="36"/>
      <c r="L682" s="36"/>
      <c r="M682" s="36"/>
      <c r="N682" s="150" t="str">
        <f t="shared" si="121"/>
        <v/>
      </c>
      <c r="O682" s="28" t="str">
        <f t="shared" si="122"/>
        <v/>
      </c>
      <c r="P682" s="35"/>
      <c r="Q682" s="36"/>
      <c r="R682" s="36"/>
      <c r="S682" s="36"/>
      <c r="T682" s="150" t="str">
        <f t="shared" si="123"/>
        <v/>
      </c>
      <c r="U682" s="28" t="str">
        <f t="shared" si="124"/>
        <v/>
      </c>
      <c r="V682" s="35"/>
      <c r="W682" s="36"/>
      <c r="X682" s="36"/>
      <c r="Y682" s="36"/>
      <c r="Z682" s="150" t="str">
        <f t="shared" si="125"/>
        <v/>
      </c>
      <c r="AA682" s="28" t="str">
        <f t="shared" si="126"/>
        <v/>
      </c>
      <c r="AB682" s="37" t="str">
        <f t="shared" si="127"/>
        <v/>
      </c>
      <c r="AC682" s="38" t="str">
        <f t="shared" si="128"/>
        <v/>
      </c>
      <c r="AD682" s="38" t="str">
        <f t="shared" si="129"/>
        <v/>
      </c>
      <c r="AE682" s="38" t="str">
        <f>IF($B682="","",IF(DATOS!$B$12="Trimestre","",IF(Z682="","",Z682)))</f>
        <v/>
      </c>
      <c r="AF682" s="150" t="str">
        <f ca="1">IF(B682="","",IF(DATOS!$W$14-TODAY()&gt;0,"",IF(ISERROR(ROUND(AVERAGE(AB682:AE682),0)),"",ROUND(AVERAGE(AB682:AE682),0))))</f>
        <v/>
      </c>
      <c r="AG682" s="31" t="str">
        <f t="shared" ca="1" si="130"/>
        <v/>
      </c>
    </row>
    <row r="683" spans="1:41" x14ac:dyDescent="0.25">
      <c r="A683" s="34">
        <v>7</v>
      </c>
      <c r="B683" s="60" t="str">
        <f>IF(DATOS!$B$23="","",DATOS!$B$23)</f>
        <v>CAÑARI HUAMAN, Illari Tuire</v>
      </c>
      <c r="D683" s="35"/>
      <c r="E683" s="36"/>
      <c r="F683" s="36"/>
      <c r="G683" s="36"/>
      <c r="H683" s="150" t="str">
        <f t="shared" si="119"/>
        <v/>
      </c>
      <c r="I683" s="28" t="str">
        <f t="shared" si="120"/>
        <v/>
      </c>
      <c r="J683" s="35"/>
      <c r="K683" s="36"/>
      <c r="L683" s="36"/>
      <c r="M683" s="36"/>
      <c r="N683" s="150" t="str">
        <f t="shared" si="121"/>
        <v/>
      </c>
      <c r="O683" s="28" t="str">
        <f t="shared" si="122"/>
        <v/>
      </c>
      <c r="P683" s="35"/>
      <c r="Q683" s="36"/>
      <c r="R683" s="36"/>
      <c r="S683" s="36"/>
      <c r="T683" s="150" t="str">
        <f t="shared" si="123"/>
        <v/>
      </c>
      <c r="U683" s="28" t="str">
        <f t="shared" si="124"/>
        <v/>
      </c>
      <c r="V683" s="35"/>
      <c r="W683" s="36"/>
      <c r="X683" s="36"/>
      <c r="Y683" s="36"/>
      <c r="Z683" s="150" t="str">
        <f t="shared" si="125"/>
        <v/>
      </c>
      <c r="AA683" s="28" t="str">
        <f t="shared" si="126"/>
        <v/>
      </c>
      <c r="AB683" s="37" t="str">
        <f t="shared" si="127"/>
        <v/>
      </c>
      <c r="AC683" s="38" t="str">
        <f t="shared" si="128"/>
        <v/>
      </c>
      <c r="AD683" s="38" t="str">
        <f t="shared" si="129"/>
        <v/>
      </c>
      <c r="AE683" s="38" t="str">
        <f>IF($B683="","",IF(DATOS!$B$12="Trimestre","",IF(Z683="","",Z683)))</f>
        <v/>
      </c>
      <c r="AF683" s="150" t="str">
        <f ca="1">IF(B683="","",IF(DATOS!$W$14-TODAY()&gt;0,"",IF(ISERROR(ROUND(AVERAGE(AB683:AE683),0)),"",ROUND(AVERAGE(AB683:AE683),0))))</f>
        <v/>
      </c>
      <c r="AG683" s="31" t="str">
        <f t="shared" ca="1" si="130"/>
        <v/>
      </c>
      <c r="AH683" s="20"/>
    </row>
    <row r="684" spans="1:41" x14ac:dyDescent="0.25">
      <c r="A684" s="34">
        <v>8</v>
      </c>
      <c r="B684" s="60" t="str">
        <f>IF(DATOS!$B$24="","",DATOS!$B$24)</f>
        <v>CARRASCO GUTIERREZ, Lukas Adriano</v>
      </c>
      <c r="D684" s="35"/>
      <c r="E684" s="36"/>
      <c r="F684" s="36"/>
      <c r="G684" s="36"/>
      <c r="H684" s="150" t="str">
        <f t="shared" si="119"/>
        <v/>
      </c>
      <c r="I684" s="28" t="str">
        <f t="shared" si="120"/>
        <v/>
      </c>
      <c r="J684" s="35"/>
      <c r="K684" s="36"/>
      <c r="L684" s="36"/>
      <c r="M684" s="36"/>
      <c r="N684" s="150" t="str">
        <f t="shared" si="121"/>
        <v/>
      </c>
      <c r="O684" s="28" t="str">
        <f t="shared" si="122"/>
        <v/>
      </c>
      <c r="P684" s="35"/>
      <c r="Q684" s="36"/>
      <c r="R684" s="36"/>
      <c r="S684" s="36"/>
      <c r="T684" s="150" t="str">
        <f t="shared" si="123"/>
        <v/>
      </c>
      <c r="U684" s="28" t="str">
        <f t="shared" si="124"/>
        <v/>
      </c>
      <c r="V684" s="35"/>
      <c r="W684" s="36"/>
      <c r="X684" s="36"/>
      <c r="Y684" s="36"/>
      <c r="Z684" s="150" t="str">
        <f t="shared" si="125"/>
        <v/>
      </c>
      <c r="AA684" s="28" t="str">
        <f t="shared" si="126"/>
        <v/>
      </c>
      <c r="AB684" s="37" t="str">
        <f t="shared" si="127"/>
        <v/>
      </c>
      <c r="AC684" s="38" t="str">
        <f t="shared" si="128"/>
        <v/>
      </c>
      <c r="AD684" s="38" t="str">
        <f t="shared" si="129"/>
        <v/>
      </c>
      <c r="AE684" s="38" t="str">
        <f>IF($B684="","",IF(DATOS!$B$12="Trimestre","",IF(Z684="","",Z684)))</f>
        <v/>
      </c>
      <c r="AF684" s="150" t="str">
        <f ca="1">IF(B684="","",IF(DATOS!$W$14-TODAY()&gt;0,"",IF(ISERROR(ROUND(AVERAGE(AB684:AE684),0)),"",ROUND(AVERAGE(AB684:AE684),0))))</f>
        <v/>
      </c>
      <c r="AG684" s="31" t="str">
        <f t="shared" ca="1" si="130"/>
        <v/>
      </c>
      <c r="AK684" s="23"/>
      <c r="AL684" s="24"/>
      <c r="AM684" s="24"/>
    </row>
    <row r="685" spans="1:41" x14ac:dyDescent="0.25">
      <c r="A685" s="34">
        <v>9</v>
      </c>
      <c r="B685" s="60" t="str">
        <f>IF(DATOS!$B$25="","",DATOS!$B$25)</f>
        <v>CCORISAPRA LOPEZ, Gabriel</v>
      </c>
      <c r="D685" s="35"/>
      <c r="E685" s="36"/>
      <c r="F685" s="36"/>
      <c r="G685" s="36"/>
      <c r="H685" s="150" t="str">
        <f t="shared" si="119"/>
        <v/>
      </c>
      <c r="I685" s="28" t="str">
        <f t="shared" si="120"/>
        <v/>
      </c>
      <c r="J685" s="35"/>
      <c r="K685" s="36"/>
      <c r="L685" s="36"/>
      <c r="M685" s="36"/>
      <c r="N685" s="150" t="str">
        <f t="shared" si="121"/>
        <v/>
      </c>
      <c r="O685" s="28" t="str">
        <f t="shared" si="122"/>
        <v/>
      </c>
      <c r="P685" s="35"/>
      <c r="Q685" s="36"/>
      <c r="R685" s="36"/>
      <c r="S685" s="36"/>
      <c r="T685" s="150" t="str">
        <f t="shared" si="123"/>
        <v/>
      </c>
      <c r="U685" s="28" t="str">
        <f t="shared" si="124"/>
        <v/>
      </c>
      <c r="V685" s="35"/>
      <c r="W685" s="36"/>
      <c r="X685" s="36"/>
      <c r="Y685" s="36"/>
      <c r="Z685" s="150" t="str">
        <f t="shared" si="125"/>
        <v/>
      </c>
      <c r="AA685" s="28" t="str">
        <f t="shared" si="126"/>
        <v/>
      </c>
      <c r="AB685" s="37" t="str">
        <f t="shared" si="127"/>
        <v/>
      </c>
      <c r="AC685" s="38" t="str">
        <f t="shared" si="128"/>
        <v/>
      </c>
      <c r="AD685" s="38" t="str">
        <f t="shared" si="129"/>
        <v/>
      </c>
      <c r="AE685" s="38" t="str">
        <f>IF($B685="","",IF(DATOS!$B$12="Trimestre","",IF(Z685="","",Z685)))</f>
        <v/>
      </c>
      <c r="AF685" s="150" t="str">
        <f ca="1">IF(B685="","",IF(DATOS!$W$14-TODAY()&gt;0,"",IF(ISERROR(ROUND(AVERAGE(AB685:AE685),0)),"",ROUND(AVERAGE(AB685:AE685),0))))</f>
        <v/>
      </c>
      <c r="AG685" s="31" t="str">
        <f t="shared" ca="1" si="130"/>
        <v/>
      </c>
      <c r="AH685" s="39"/>
      <c r="AI685" s="39"/>
      <c r="AJ685" s="39"/>
      <c r="AK685" s="32"/>
      <c r="AL685" s="33"/>
      <c r="AM685" s="33"/>
    </row>
    <row r="686" spans="1:41" x14ac:dyDescent="0.25">
      <c r="A686" s="34">
        <v>10</v>
      </c>
      <c r="B686" s="60" t="str">
        <f>IF(DATOS!$B$26="","",DATOS!$B$26)</f>
        <v>CHAMPI LIZARME, Eimi</v>
      </c>
      <c r="D686" s="35"/>
      <c r="E686" s="36"/>
      <c r="F686" s="36"/>
      <c r="G686" s="36"/>
      <c r="H686" s="150" t="str">
        <f t="shared" si="119"/>
        <v/>
      </c>
      <c r="I686" s="28" t="str">
        <f t="shared" si="120"/>
        <v/>
      </c>
      <c r="J686" s="35"/>
      <c r="K686" s="36"/>
      <c r="L686" s="36"/>
      <c r="M686" s="36"/>
      <c r="N686" s="150" t="str">
        <f t="shared" si="121"/>
        <v/>
      </c>
      <c r="O686" s="28" t="str">
        <f t="shared" si="122"/>
        <v/>
      </c>
      <c r="P686" s="35"/>
      <c r="Q686" s="36"/>
      <c r="R686" s="36"/>
      <c r="S686" s="36"/>
      <c r="T686" s="150" t="str">
        <f t="shared" si="123"/>
        <v/>
      </c>
      <c r="U686" s="28" t="str">
        <f t="shared" si="124"/>
        <v/>
      </c>
      <c r="V686" s="35"/>
      <c r="W686" s="36"/>
      <c r="X686" s="36"/>
      <c r="Y686" s="36"/>
      <c r="Z686" s="150" t="str">
        <f t="shared" si="125"/>
        <v/>
      </c>
      <c r="AA686" s="28" t="str">
        <f t="shared" si="126"/>
        <v/>
      </c>
      <c r="AB686" s="37" t="str">
        <f t="shared" si="127"/>
        <v/>
      </c>
      <c r="AC686" s="38" t="str">
        <f t="shared" si="128"/>
        <v/>
      </c>
      <c r="AD686" s="38" t="str">
        <f t="shared" si="129"/>
        <v/>
      </c>
      <c r="AE686" s="38" t="str">
        <f>IF($B686="","",IF(DATOS!$B$12="Trimestre","",IF(Z686="","",Z686)))</f>
        <v/>
      </c>
      <c r="AF686" s="150" t="str">
        <f ca="1">IF(B686="","",IF(DATOS!$W$14-TODAY()&gt;0,"",IF(ISERROR(ROUND(AVERAGE(AB686:AE686),0)),"",ROUND(AVERAGE(AB686:AE686),0))))</f>
        <v/>
      </c>
      <c r="AG686" s="31" t="str">
        <f t="shared" ca="1" si="130"/>
        <v/>
      </c>
      <c r="AH686" s="39"/>
      <c r="AI686" s="39"/>
      <c r="AJ686" s="39"/>
      <c r="AK686" s="32"/>
      <c r="AL686" s="33"/>
      <c r="AM686" s="33"/>
    </row>
    <row r="687" spans="1:41" x14ac:dyDescent="0.25">
      <c r="A687" s="34">
        <v>11</v>
      </c>
      <c r="B687" s="60" t="str">
        <f>IF(DATOS!$B$27="","",DATOS!$B$27)</f>
        <v>DEL POZO VILLANO, Victor Benito</v>
      </c>
      <c r="D687" s="35"/>
      <c r="E687" s="36"/>
      <c r="F687" s="36"/>
      <c r="G687" s="36"/>
      <c r="H687" s="150" t="str">
        <f t="shared" si="119"/>
        <v/>
      </c>
      <c r="I687" s="28" t="str">
        <f t="shared" si="120"/>
        <v/>
      </c>
      <c r="J687" s="35"/>
      <c r="K687" s="36"/>
      <c r="L687" s="36"/>
      <c r="M687" s="36"/>
      <c r="N687" s="150" t="str">
        <f t="shared" si="121"/>
        <v/>
      </c>
      <c r="O687" s="28" t="str">
        <f t="shared" si="122"/>
        <v/>
      </c>
      <c r="P687" s="35"/>
      <c r="Q687" s="36"/>
      <c r="R687" s="36"/>
      <c r="S687" s="36"/>
      <c r="T687" s="150" t="str">
        <f t="shared" si="123"/>
        <v/>
      </c>
      <c r="U687" s="28" t="str">
        <f t="shared" si="124"/>
        <v/>
      </c>
      <c r="V687" s="35"/>
      <c r="W687" s="36"/>
      <c r="X687" s="36"/>
      <c r="Y687" s="36"/>
      <c r="Z687" s="150" t="str">
        <f t="shared" si="125"/>
        <v/>
      </c>
      <c r="AA687" s="28" t="str">
        <f t="shared" si="126"/>
        <v/>
      </c>
      <c r="AB687" s="37" t="str">
        <f t="shared" si="127"/>
        <v/>
      </c>
      <c r="AC687" s="38" t="str">
        <f t="shared" si="128"/>
        <v/>
      </c>
      <c r="AD687" s="38" t="str">
        <f t="shared" si="129"/>
        <v/>
      </c>
      <c r="AE687" s="38" t="str">
        <f>IF($B687="","",IF(DATOS!$B$12="Trimestre","",IF(Z687="","",Z687)))</f>
        <v/>
      </c>
      <c r="AF687" s="150" t="str">
        <f ca="1">IF(B687="","",IF(DATOS!$W$14-TODAY()&gt;0,"",IF(ISERROR(ROUND(AVERAGE(AB687:AE687),0)),"",ROUND(AVERAGE(AB687:AE687),0))))</f>
        <v/>
      </c>
      <c r="AG687" s="31" t="str">
        <f t="shared" ca="1" si="130"/>
        <v/>
      </c>
      <c r="AH687" s="39"/>
      <c r="AI687" s="39"/>
      <c r="AJ687" s="39"/>
      <c r="AK687" s="32"/>
      <c r="AL687" s="33"/>
      <c r="AM687" s="33"/>
    </row>
    <row r="688" spans="1:41" x14ac:dyDescent="0.25">
      <c r="A688" s="34">
        <v>12</v>
      </c>
      <c r="B688" s="60" t="str">
        <f>IF(DATOS!$B$28="","",DATOS!$B$28)</f>
        <v>DIAZ RIVAS, Andrea Paola</v>
      </c>
      <c r="D688" s="35"/>
      <c r="E688" s="36"/>
      <c r="F688" s="36"/>
      <c r="G688" s="36"/>
      <c r="H688" s="150" t="str">
        <f t="shared" si="119"/>
        <v/>
      </c>
      <c r="I688" s="28" t="str">
        <f t="shared" si="120"/>
        <v/>
      </c>
      <c r="J688" s="35"/>
      <c r="K688" s="36"/>
      <c r="L688" s="36"/>
      <c r="M688" s="36"/>
      <c r="N688" s="150" t="str">
        <f t="shared" si="121"/>
        <v/>
      </c>
      <c r="O688" s="28" t="str">
        <f t="shared" si="122"/>
        <v/>
      </c>
      <c r="P688" s="35"/>
      <c r="Q688" s="36"/>
      <c r="R688" s="36"/>
      <c r="S688" s="36"/>
      <c r="T688" s="150" t="str">
        <f t="shared" si="123"/>
        <v/>
      </c>
      <c r="U688" s="28" t="str">
        <f t="shared" si="124"/>
        <v/>
      </c>
      <c r="V688" s="35"/>
      <c r="W688" s="36"/>
      <c r="X688" s="36"/>
      <c r="Y688" s="36"/>
      <c r="Z688" s="150" t="str">
        <f t="shared" si="125"/>
        <v/>
      </c>
      <c r="AA688" s="28" t="str">
        <f t="shared" si="126"/>
        <v/>
      </c>
      <c r="AB688" s="37" t="str">
        <f t="shared" si="127"/>
        <v/>
      </c>
      <c r="AC688" s="38" t="str">
        <f t="shared" si="128"/>
        <v/>
      </c>
      <c r="AD688" s="38" t="str">
        <f t="shared" si="129"/>
        <v/>
      </c>
      <c r="AE688" s="38" t="str">
        <f>IF($B688="","",IF(DATOS!$B$12="Trimestre","",IF(Z688="","",Z688)))</f>
        <v/>
      </c>
      <c r="AF688" s="150" t="str">
        <f ca="1">IF(B688="","",IF(DATOS!$W$14-TODAY()&gt;0,"",IF(ISERROR(ROUND(AVERAGE(AB688:AE688),0)),"",ROUND(AVERAGE(AB688:AE688),0))))</f>
        <v/>
      </c>
      <c r="AG688" s="31" t="str">
        <f t="shared" ca="1" si="130"/>
        <v/>
      </c>
      <c r="AH688" s="39"/>
      <c r="AI688" s="39"/>
      <c r="AJ688" s="39"/>
      <c r="AK688" s="32"/>
      <c r="AL688" s="33"/>
      <c r="AM688" s="33"/>
    </row>
    <row r="689" spans="1:33" x14ac:dyDescent="0.25">
      <c r="A689" s="34">
        <v>13</v>
      </c>
      <c r="B689" s="60" t="str">
        <f>IF(DATOS!$B$29="","",DATOS!$B$29)</f>
        <v>ESPINOZA FRANCO, Flor Thalia</v>
      </c>
      <c r="D689" s="35"/>
      <c r="E689" s="36"/>
      <c r="F689" s="36"/>
      <c r="G689" s="36"/>
      <c r="H689" s="150" t="str">
        <f t="shared" si="119"/>
        <v/>
      </c>
      <c r="I689" s="28" t="str">
        <f t="shared" si="120"/>
        <v/>
      </c>
      <c r="J689" s="35"/>
      <c r="K689" s="36"/>
      <c r="L689" s="36"/>
      <c r="M689" s="36"/>
      <c r="N689" s="150" t="str">
        <f t="shared" si="121"/>
        <v/>
      </c>
      <c r="O689" s="28" t="str">
        <f t="shared" si="122"/>
        <v/>
      </c>
      <c r="P689" s="35"/>
      <c r="Q689" s="36"/>
      <c r="R689" s="36"/>
      <c r="S689" s="36"/>
      <c r="T689" s="150" t="str">
        <f t="shared" si="123"/>
        <v/>
      </c>
      <c r="U689" s="28" t="str">
        <f t="shared" si="124"/>
        <v/>
      </c>
      <c r="V689" s="35"/>
      <c r="W689" s="36"/>
      <c r="X689" s="36"/>
      <c r="Y689" s="36"/>
      <c r="Z689" s="150" t="str">
        <f t="shared" si="125"/>
        <v/>
      </c>
      <c r="AA689" s="28" t="str">
        <f t="shared" si="126"/>
        <v/>
      </c>
      <c r="AB689" s="37" t="str">
        <f t="shared" si="127"/>
        <v/>
      </c>
      <c r="AC689" s="38" t="str">
        <f t="shared" si="128"/>
        <v/>
      </c>
      <c r="AD689" s="38" t="str">
        <f t="shared" si="129"/>
        <v/>
      </c>
      <c r="AE689" s="38" t="str">
        <f>IF($B689="","",IF(DATOS!$B$12="Trimestre","",IF(Z689="","",Z689)))</f>
        <v/>
      </c>
      <c r="AF689" s="150" t="str">
        <f ca="1">IF(B689="","",IF(DATOS!$W$14-TODAY()&gt;0,"",IF(ISERROR(ROUND(AVERAGE(AB689:AE689),0)),"",ROUND(AVERAGE(AB689:AE689),0))))</f>
        <v/>
      </c>
      <c r="AG689" s="31" t="str">
        <f t="shared" ca="1" si="130"/>
        <v/>
      </c>
    </row>
    <row r="690" spans="1:33" x14ac:dyDescent="0.25">
      <c r="A690" s="34">
        <v>14</v>
      </c>
      <c r="B690" s="60" t="str">
        <f>IF(DATOS!$B$30="","",DATOS!$B$30)</f>
        <v>FRANCO MITMA, Mayte Araceli</v>
      </c>
      <c r="D690" s="35"/>
      <c r="E690" s="36"/>
      <c r="F690" s="36"/>
      <c r="G690" s="36"/>
      <c r="H690" s="150" t="str">
        <f t="shared" si="119"/>
        <v/>
      </c>
      <c r="I690" s="28" t="str">
        <f t="shared" si="120"/>
        <v/>
      </c>
      <c r="J690" s="35"/>
      <c r="K690" s="36"/>
      <c r="L690" s="36"/>
      <c r="M690" s="36"/>
      <c r="N690" s="150" t="str">
        <f t="shared" si="121"/>
        <v/>
      </c>
      <c r="O690" s="28" t="str">
        <f t="shared" si="122"/>
        <v/>
      </c>
      <c r="P690" s="35"/>
      <c r="Q690" s="36"/>
      <c r="R690" s="36"/>
      <c r="S690" s="36"/>
      <c r="T690" s="150" t="str">
        <f t="shared" si="123"/>
        <v/>
      </c>
      <c r="U690" s="28" t="str">
        <f t="shared" si="124"/>
        <v/>
      </c>
      <c r="V690" s="35"/>
      <c r="W690" s="36"/>
      <c r="X690" s="36"/>
      <c r="Y690" s="36"/>
      <c r="Z690" s="150" t="str">
        <f t="shared" si="125"/>
        <v/>
      </c>
      <c r="AA690" s="28" t="str">
        <f t="shared" si="126"/>
        <v/>
      </c>
      <c r="AB690" s="37" t="str">
        <f t="shared" si="127"/>
        <v/>
      </c>
      <c r="AC690" s="38" t="str">
        <f t="shared" si="128"/>
        <v/>
      </c>
      <c r="AD690" s="38" t="str">
        <f t="shared" si="129"/>
        <v/>
      </c>
      <c r="AE690" s="38" t="str">
        <f>IF($B690="","",IF(DATOS!$B$12="Trimestre","",IF(Z690="","",Z690)))</f>
        <v/>
      </c>
      <c r="AF690" s="150" t="str">
        <f ca="1">IF(B690="","",IF(DATOS!$W$14-TODAY()&gt;0,"",IF(ISERROR(ROUND(AVERAGE(AB690:AE690),0)),"",ROUND(AVERAGE(AB690:AE690),0))))</f>
        <v/>
      </c>
      <c r="AG690" s="31" t="str">
        <f t="shared" ca="1" si="130"/>
        <v/>
      </c>
    </row>
    <row r="691" spans="1:33" x14ac:dyDescent="0.25">
      <c r="A691" s="34">
        <v>15</v>
      </c>
      <c r="B691" s="60" t="str">
        <f>IF(DATOS!$B$31="","",DATOS!$B$31)</f>
        <v>GALINDO SANCHEZ, Jose Luis</v>
      </c>
      <c r="D691" s="35"/>
      <c r="E691" s="36"/>
      <c r="F691" s="36"/>
      <c r="G691" s="36"/>
      <c r="H691" s="150" t="str">
        <f t="shared" si="119"/>
        <v/>
      </c>
      <c r="I691" s="28" t="str">
        <f t="shared" si="120"/>
        <v/>
      </c>
      <c r="J691" s="35"/>
      <c r="K691" s="36"/>
      <c r="L691" s="36"/>
      <c r="M691" s="36"/>
      <c r="N691" s="150" t="str">
        <f t="shared" si="121"/>
        <v/>
      </c>
      <c r="O691" s="28" t="str">
        <f t="shared" si="122"/>
        <v/>
      </c>
      <c r="P691" s="35"/>
      <c r="Q691" s="36"/>
      <c r="R691" s="36"/>
      <c r="S691" s="36"/>
      <c r="T691" s="150" t="str">
        <f t="shared" si="123"/>
        <v/>
      </c>
      <c r="U691" s="28" t="str">
        <f t="shared" si="124"/>
        <v/>
      </c>
      <c r="V691" s="35"/>
      <c r="W691" s="36"/>
      <c r="X691" s="36"/>
      <c r="Y691" s="36"/>
      <c r="Z691" s="150" t="str">
        <f t="shared" si="125"/>
        <v/>
      </c>
      <c r="AA691" s="28" t="str">
        <f t="shared" si="126"/>
        <v/>
      </c>
      <c r="AB691" s="37" t="str">
        <f t="shared" si="127"/>
        <v/>
      </c>
      <c r="AC691" s="38" t="str">
        <f t="shared" si="128"/>
        <v/>
      </c>
      <c r="AD691" s="38" t="str">
        <f t="shared" si="129"/>
        <v/>
      </c>
      <c r="AE691" s="38" t="str">
        <f>IF($B691="","",IF(DATOS!$B$12="Trimestre","",IF(Z691="","",Z691)))</f>
        <v/>
      </c>
      <c r="AF691" s="150" t="str">
        <f ca="1">IF(B691="","",IF(DATOS!$W$14-TODAY()&gt;0,"",IF(ISERROR(ROUND(AVERAGE(AB691:AE691),0)),"",ROUND(AVERAGE(AB691:AE691),0))))</f>
        <v/>
      </c>
      <c r="AG691" s="31" t="str">
        <f t="shared" ca="1" si="130"/>
        <v/>
      </c>
    </row>
    <row r="692" spans="1:33" x14ac:dyDescent="0.25">
      <c r="A692" s="34">
        <v>16</v>
      </c>
      <c r="B692" s="60" t="str">
        <f>IF(DATOS!$B$32="","",DATOS!$B$32)</f>
        <v>GODOY ORTEGA, Isaac Alain</v>
      </c>
      <c r="D692" s="35"/>
      <c r="E692" s="36"/>
      <c r="F692" s="36"/>
      <c r="G692" s="36"/>
      <c r="H692" s="150" t="str">
        <f t="shared" si="119"/>
        <v/>
      </c>
      <c r="I692" s="28" t="str">
        <f t="shared" si="120"/>
        <v/>
      </c>
      <c r="J692" s="35"/>
      <c r="K692" s="36"/>
      <c r="L692" s="36"/>
      <c r="M692" s="36"/>
      <c r="N692" s="150" t="str">
        <f t="shared" si="121"/>
        <v/>
      </c>
      <c r="O692" s="28" t="str">
        <f t="shared" si="122"/>
        <v/>
      </c>
      <c r="P692" s="35"/>
      <c r="Q692" s="36"/>
      <c r="R692" s="36"/>
      <c r="S692" s="36"/>
      <c r="T692" s="150" t="str">
        <f t="shared" si="123"/>
        <v/>
      </c>
      <c r="U692" s="28" t="str">
        <f t="shared" si="124"/>
        <v/>
      </c>
      <c r="V692" s="35"/>
      <c r="W692" s="36"/>
      <c r="X692" s="36"/>
      <c r="Y692" s="36"/>
      <c r="Z692" s="150" t="str">
        <f t="shared" si="125"/>
        <v/>
      </c>
      <c r="AA692" s="28" t="str">
        <f t="shared" si="126"/>
        <v/>
      </c>
      <c r="AB692" s="37" t="str">
        <f t="shared" si="127"/>
        <v/>
      </c>
      <c r="AC692" s="38" t="str">
        <f t="shared" si="128"/>
        <v/>
      </c>
      <c r="AD692" s="38" t="str">
        <f t="shared" si="129"/>
        <v/>
      </c>
      <c r="AE692" s="38" t="str">
        <f>IF($B692="","",IF(DATOS!$B$12="Trimestre","",IF(Z692="","",Z692)))</f>
        <v/>
      </c>
      <c r="AF692" s="150" t="str">
        <f ca="1">IF(B692="","",IF(DATOS!$W$14-TODAY()&gt;0,"",IF(ISERROR(ROUND(AVERAGE(AB692:AE692),0)),"",ROUND(AVERAGE(AB692:AE692),0))))</f>
        <v/>
      </c>
      <c r="AG692" s="31" t="str">
        <f t="shared" ca="1" si="130"/>
        <v/>
      </c>
    </row>
    <row r="693" spans="1:33" x14ac:dyDescent="0.25">
      <c r="A693" s="34">
        <v>17</v>
      </c>
      <c r="B693" s="60" t="str">
        <f>IF(DATOS!$B$33="","",DATOS!$B$33)</f>
        <v>GONZALES CAMPOS, Adriano Elliam</v>
      </c>
      <c r="D693" s="35"/>
      <c r="E693" s="36"/>
      <c r="F693" s="36"/>
      <c r="G693" s="36"/>
      <c r="H693" s="150" t="str">
        <f t="shared" si="119"/>
        <v/>
      </c>
      <c r="I693" s="28" t="str">
        <f t="shared" si="120"/>
        <v/>
      </c>
      <c r="J693" s="35"/>
      <c r="K693" s="36"/>
      <c r="L693" s="36"/>
      <c r="M693" s="36"/>
      <c r="N693" s="150" t="str">
        <f t="shared" si="121"/>
        <v/>
      </c>
      <c r="O693" s="28" t="str">
        <f t="shared" si="122"/>
        <v/>
      </c>
      <c r="P693" s="35"/>
      <c r="Q693" s="36"/>
      <c r="R693" s="36"/>
      <c r="S693" s="36"/>
      <c r="T693" s="150" t="str">
        <f t="shared" si="123"/>
        <v/>
      </c>
      <c r="U693" s="28" t="str">
        <f t="shared" si="124"/>
        <v/>
      </c>
      <c r="V693" s="35"/>
      <c r="W693" s="36"/>
      <c r="X693" s="36"/>
      <c r="Y693" s="36"/>
      <c r="Z693" s="150" t="str">
        <f t="shared" si="125"/>
        <v/>
      </c>
      <c r="AA693" s="28" t="str">
        <f t="shared" si="126"/>
        <v/>
      </c>
      <c r="AB693" s="37" t="str">
        <f t="shared" si="127"/>
        <v/>
      </c>
      <c r="AC693" s="38" t="str">
        <f t="shared" si="128"/>
        <v/>
      </c>
      <c r="AD693" s="38" t="str">
        <f t="shared" si="129"/>
        <v/>
      </c>
      <c r="AE693" s="38" t="str">
        <f>IF($B693="","",IF(DATOS!$B$12="Trimestre","",IF(Z693="","",Z693)))</f>
        <v/>
      </c>
      <c r="AF693" s="150" t="str">
        <f ca="1">IF(B693="","",IF(DATOS!$W$14-TODAY()&gt;0,"",IF(ISERROR(ROUND(AVERAGE(AB693:AE693),0)),"",ROUND(AVERAGE(AB693:AE693),0))))</f>
        <v/>
      </c>
      <c r="AG693" s="31" t="str">
        <f t="shared" ca="1" si="130"/>
        <v/>
      </c>
    </row>
    <row r="694" spans="1:33" x14ac:dyDescent="0.25">
      <c r="A694" s="34">
        <v>18</v>
      </c>
      <c r="B694" s="60" t="str">
        <f>IF(DATOS!$B$34="","",DATOS!$B$34)</f>
        <v>GUTIERREZ AYVAR, Jorge Alex</v>
      </c>
      <c r="D694" s="35"/>
      <c r="E694" s="36"/>
      <c r="F694" s="36"/>
      <c r="G694" s="36"/>
      <c r="H694" s="150" t="str">
        <f t="shared" si="119"/>
        <v/>
      </c>
      <c r="I694" s="28" t="str">
        <f t="shared" si="120"/>
        <v/>
      </c>
      <c r="J694" s="35"/>
      <c r="K694" s="36"/>
      <c r="L694" s="36"/>
      <c r="M694" s="36"/>
      <c r="N694" s="150" t="str">
        <f t="shared" si="121"/>
        <v/>
      </c>
      <c r="O694" s="28" t="str">
        <f t="shared" si="122"/>
        <v/>
      </c>
      <c r="P694" s="35"/>
      <c r="Q694" s="36"/>
      <c r="R694" s="36"/>
      <c r="S694" s="36"/>
      <c r="T694" s="150" t="str">
        <f t="shared" si="123"/>
        <v/>
      </c>
      <c r="U694" s="28" t="str">
        <f t="shared" si="124"/>
        <v/>
      </c>
      <c r="V694" s="35"/>
      <c r="W694" s="36"/>
      <c r="X694" s="36"/>
      <c r="Y694" s="36"/>
      <c r="Z694" s="150" t="str">
        <f t="shared" si="125"/>
        <v/>
      </c>
      <c r="AA694" s="28" t="str">
        <f t="shared" si="126"/>
        <v/>
      </c>
      <c r="AB694" s="37" t="str">
        <f t="shared" si="127"/>
        <v/>
      </c>
      <c r="AC694" s="38" t="str">
        <f t="shared" si="128"/>
        <v/>
      </c>
      <c r="AD694" s="38" t="str">
        <f t="shared" si="129"/>
        <v/>
      </c>
      <c r="AE694" s="38" t="str">
        <f>IF($B694="","",IF(DATOS!$B$12="Trimestre","",IF(Z694="","",Z694)))</f>
        <v/>
      </c>
      <c r="AF694" s="150" t="str">
        <f ca="1">IF(B694="","",IF(DATOS!$W$14-TODAY()&gt;0,"",IF(ISERROR(ROUND(AVERAGE(AB694:AE694),0)),"",ROUND(AVERAGE(AB694:AE694),0))))</f>
        <v/>
      </c>
      <c r="AG694" s="31" t="str">
        <f t="shared" ca="1" si="130"/>
        <v/>
      </c>
    </row>
    <row r="695" spans="1:33" x14ac:dyDescent="0.25">
      <c r="A695" s="34">
        <v>19</v>
      </c>
      <c r="B695" s="60" t="str">
        <f>IF(DATOS!$B$35="","",DATOS!$B$35)</f>
        <v>LLOCCLLA QUISPE, Jimena Margoth</v>
      </c>
      <c r="D695" s="35"/>
      <c r="E695" s="36"/>
      <c r="F695" s="36"/>
      <c r="G695" s="36"/>
      <c r="H695" s="150" t="str">
        <f t="shared" si="119"/>
        <v/>
      </c>
      <c r="I695" s="28" t="str">
        <f t="shared" si="120"/>
        <v/>
      </c>
      <c r="J695" s="35"/>
      <c r="K695" s="36"/>
      <c r="L695" s="36"/>
      <c r="M695" s="36"/>
      <c r="N695" s="150" t="str">
        <f t="shared" si="121"/>
        <v/>
      </c>
      <c r="O695" s="28" t="str">
        <f t="shared" si="122"/>
        <v/>
      </c>
      <c r="P695" s="35"/>
      <c r="Q695" s="36"/>
      <c r="R695" s="36"/>
      <c r="S695" s="36"/>
      <c r="T695" s="150" t="str">
        <f t="shared" si="123"/>
        <v/>
      </c>
      <c r="U695" s="28" t="str">
        <f t="shared" si="124"/>
        <v/>
      </c>
      <c r="V695" s="35"/>
      <c r="W695" s="36"/>
      <c r="X695" s="36"/>
      <c r="Y695" s="36"/>
      <c r="Z695" s="150" t="str">
        <f t="shared" si="125"/>
        <v/>
      </c>
      <c r="AA695" s="28" t="str">
        <f t="shared" si="126"/>
        <v/>
      </c>
      <c r="AB695" s="37" t="str">
        <f t="shared" si="127"/>
        <v/>
      </c>
      <c r="AC695" s="38" t="str">
        <f t="shared" si="128"/>
        <v/>
      </c>
      <c r="AD695" s="38" t="str">
        <f t="shared" si="129"/>
        <v/>
      </c>
      <c r="AE695" s="38" t="str">
        <f>IF($B695="","",IF(DATOS!$B$12="Trimestre","",IF(Z695="","",Z695)))</f>
        <v/>
      </c>
      <c r="AF695" s="150" t="str">
        <f ca="1">IF(B695="","",IF(DATOS!$W$14-TODAY()&gt;0,"",IF(ISERROR(ROUND(AVERAGE(AB695:AE695),0)),"",ROUND(AVERAGE(AB695:AE695),0))))</f>
        <v/>
      </c>
      <c r="AG695" s="31" t="str">
        <f t="shared" ca="1" si="130"/>
        <v/>
      </c>
    </row>
    <row r="696" spans="1:33" x14ac:dyDescent="0.25">
      <c r="A696" s="34">
        <v>20</v>
      </c>
      <c r="B696" s="60" t="str">
        <f>IF(DATOS!$B$36="","",DATOS!$B$36)</f>
        <v>MEDINA CAMPOS, Sumaizhi Libertad</v>
      </c>
      <c r="D696" s="35"/>
      <c r="E696" s="36"/>
      <c r="F696" s="36"/>
      <c r="G696" s="36"/>
      <c r="H696" s="150" t="str">
        <f t="shared" si="119"/>
        <v/>
      </c>
      <c r="I696" s="28" t="str">
        <f t="shared" si="120"/>
        <v/>
      </c>
      <c r="J696" s="35"/>
      <c r="K696" s="36"/>
      <c r="L696" s="36"/>
      <c r="M696" s="36"/>
      <c r="N696" s="150" t="str">
        <f t="shared" si="121"/>
        <v/>
      </c>
      <c r="O696" s="28" t="str">
        <f t="shared" si="122"/>
        <v/>
      </c>
      <c r="P696" s="35"/>
      <c r="Q696" s="36"/>
      <c r="R696" s="36"/>
      <c r="S696" s="36"/>
      <c r="T696" s="150" t="str">
        <f t="shared" si="123"/>
        <v/>
      </c>
      <c r="U696" s="28" t="str">
        <f t="shared" si="124"/>
        <v/>
      </c>
      <c r="V696" s="35"/>
      <c r="W696" s="36"/>
      <c r="X696" s="36"/>
      <c r="Y696" s="36"/>
      <c r="Z696" s="150" t="str">
        <f t="shared" si="125"/>
        <v/>
      </c>
      <c r="AA696" s="28" t="str">
        <f t="shared" si="126"/>
        <v/>
      </c>
      <c r="AB696" s="37" t="str">
        <f t="shared" si="127"/>
        <v/>
      </c>
      <c r="AC696" s="38" t="str">
        <f t="shared" si="128"/>
        <v/>
      </c>
      <c r="AD696" s="38" t="str">
        <f t="shared" si="129"/>
        <v/>
      </c>
      <c r="AE696" s="38" t="str">
        <f>IF($B696="","",IF(DATOS!$B$12="Trimestre","",IF(Z696="","",Z696)))</f>
        <v/>
      </c>
      <c r="AF696" s="150" t="str">
        <f ca="1">IF(B696="","",IF(DATOS!$W$14-TODAY()&gt;0,"",IF(ISERROR(ROUND(AVERAGE(AB696:AE696),0)),"",ROUND(AVERAGE(AB696:AE696),0))))</f>
        <v/>
      </c>
      <c r="AG696" s="31" t="str">
        <f t="shared" ca="1" si="130"/>
        <v/>
      </c>
    </row>
    <row r="697" spans="1:33" x14ac:dyDescent="0.25">
      <c r="A697" s="34">
        <v>21</v>
      </c>
      <c r="B697" s="60" t="str">
        <f>IF(DATOS!$B$37="","",DATOS!$B$37)</f>
        <v>MITMA AREVALO, Mildred Esli</v>
      </c>
      <c r="D697" s="35"/>
      <c r="E697" s="36"/>
      <c r="F697" s="36"/>
      <c r="G697" s="36"/>
      <c r="H697" s="150" t="str">
        <f t="shared" si="119"/>
        <v/>
      </c>
      <c r="I697" s="28" t="str">
        <f t="shared" si="120"/>
        <v/>
      </c>
      <c r="J697" s="35"/>
      <c r="K697" s="36"/>
      <c r="L697" s="36"/>
      <c r="M697" s="36"/>
      <c r="N697" s="150" t="str">
        <f t="shared" si="121"/>
        <v/>
      </c>
      <c r="O697" s="28" t="str">
        <f t="shared" si="122"/>
        <v/>
      </c>
      <c r="P697" s="35"/>
      <c r="Q697" s="36"/>
      <c r="R697" s="36"/>
      <c r="S697" s="36"/>
      <c r="T697" s="150" t="str">
        <f t="shared" si="123"/>
        <v/>
      </c>
      <c r="U697" s="28" t="str">
        <f t="shared" si="124"/>
        <v/>
      </c>
      <c r="V697" s="35"/>
      <c r="W697" s="36"/>
      <c r="X697" s="36"/>
      <c r="Y697" s="36"/>
      <c r="Z697" s="150" t="str">
        <f t="shared" si="125"/>
        <v/>
      </c>
      <c r="AA697" s="28" t="str">
        <f t="shared" si="126"/>
        <v/>
      </c>
      <c r="AB697" s="37" t="str">
        <f t="shared" si="127"/>
        <v/>
      </c>
      <c r="AC697" s="38" t="str">
        <f t="shared" si="128"/>
        <v/>
      </c>
      <c r="AD697" s="38" t="str">
        <f t="shared" si="129"/>
        <v/>
      </c>
      <c r="AE697" s="38" t="str">
        <f>IF($B697="","",IF(DATOS!$B$12="Trimestre","",IF(Z697="","",Z697)))</f>
        <v/>
      </c>
      <c r="AF697" s="150" t="str">
        <f ca="1">IF(B697="","",IF(DATOS!$W$14-TODAY()&gt;0,"",IF(ISERROR(ROUND(AVERAGE(AB697:AE697),0)),"",ROUND(AVERAGE(AB697:AE697),0))))</f>
        <v/>
      </c>
      <c r="AG697" s="31" t="str">
        <f t="shared" ca="1" si="130"/>
        <v/>
      </c>
    </row>
    <row r="698" spans="1:33" x14ac:dyDescent="0.25">
      <c r="A698" s="34">
        <v>22</v>
      </c>
      <c r="B698" s="60" t="str">
        <f>IF(DATOS!$B$38="","",DATOS!$B$38)</f>
        <v>NOLASCO SANCHEZ, Rogelio</v>
      </c>
      <c r="D698" s="35"/>
      <c r="E698" s="36"/>
      <c r="F698" s="36"/>
      <c r="G698" s="36"/>
      <c r="H698" s="150" t="str">
        <f t="shared" si="119"/>
        <v/>
      </c>
      <c r="I698" s="28" t="str">
        <f t="shared" si="120"/>
        <v/>
      </c>
      <c r="J698" s="35"/>
      <c r="K698" s="36"/>
      <c r="L698" s="36"/>
      <c r="M698" s="36"/>
      <c r="N698" s="150" t="str">
        <f t="shared" si="121"/>
        <v/>
      </c>
      <c r="O698" s="28" t="str">
        <f t="shared" si="122"/>
        <v/>
      </c>
      <c r="P698" s="35"/>
      <c r="Q698" s="36"/>
      <c r="R698" s="36"/>
      <c r="S698" s="36"/>
      <c r="T698" s="150" t="str">
        <f t="shared" si="123"/>
        <v/>
      </c>
      <c r="U698" s="28" t="str">
        <f t="shared" si="124"/>
        <v/>
      </c>
      <c r="V698" s="35"/>
      <c r="W698" s="36"/>
      <c r="X698" s="36"/>
      <c r="Y698" s="36"/>
      <c r="Z698" s="150" t="str">
        <f t="shared" si="125"/>
        <v/>
      </c>
      <c r="AA698" s="28" t="str">
        <f t="shared" si="126"/>
        <v/>
      </c>
      <c r="AB698" s="37" t="str">
        <f t="shared" si="127"/>
        <v/>
      </c>
      <c r="AC698" s="38" t="str">
        <f t="shared" si="128"/>
        <v/>
      </c>
      <c r="AD698" s="38" t="str">
        <f t="shared" si="129"/>
        <v/>
      </c>
      <c r="AE698" s="38" t="str">
        <f>IF($B698="","",IF(DATOS!$B$12="Trimestre","",IF(Z698="","",Z698)))</f>
        <v/>
      </c>
      <c r="AF698" s="150" t="str">
        <f ca="1">IF(B698="","",IF(DATOS!$W$14-TODAY()&gt;0,"",IF(ISERROR(ROUND(AVERAGE(AB698:AE698),0)),"",ROUND(AVERAGE(AB698:AE698),0))))</f>
        <v/>
      </c>
      <c r="AG698" s="31" t="str">
        <f t="shared" ca="1" si="130"/>
        <v/>
      </c>
    </row>
    <row r="699" spans="1:33" x14ac:dyDescent="0.25">
      <c r="A699" s="34">
        <v>23</v>
      </c>
      <c r="B699" s="60" t="str">
        <f>IF(DATOS!$B$39="","",DATOS!$B$39)</f>
        <v>ORTIZ PEÑALOZA, Anghelina Brigitte</v>
      </c>
      <c r="D699" s="35"/>
      <c r="E699" s="36"/>
      <c r="F699" s="36"/>
      <c r="G699" s="36"/>
      <c r="H699" s="150" t="str">
        <f t="shared" si="119"/>
        <v/>
      </c>
      <c r="I699" s="28" t="str">
        <f t="shared" si="120"/>
        <v/>
      </c>
      <c r="J699" s="35"/>
      <c r="K699" s="36"/>
      <c r="L699" s="36"/>
      <c r="M699" s="36"/>
      <c r="N699" s="150" t="str">
        <f t="shared" si="121"/>
        <v/>
      </c>
      <c r="O699" s="28" t="str">
        <f t="shared" si="122"/>
        <v/>
      </c>
      <c r="P699" s="35"/>
      <c r="Q699" s="36"/>
      <c r="R699" s="36"/>
      <c r="S699" s="36"/>
      <c r="T699" s="150" t="str">
        <f t="shared" si="123"/>
        <v/>
      </c>
      <c r="U699" s="28" t="str">
        <f t="shared" si="124"/>
        <v/>
      </c>
      <c r="V699" s="35"/>
      <c r="W699" s="36"/>
      <c r="X699" s="36"/>
      <c r="Y699" s="36"/>
      <c r="Z699" s="150" t="str">
        <f t="shared" si="125"/>
        <v/>
      </c>
      <c r="AA699" s="28" t="str">
        <f t="shared" si="126"/>
        <v/>
      </c>
      <c r="AB699" s="37" t="str">
        <f t="shared" si="127"/>
        <v/>
      </c>
      <c r="AC699" s="38" t="str">
        <f t="shared" si="128"/>
        <v/>
      </c>
      <c r="AD699" s="38" t="str">
        <f t="shared" si="129"/>
        <v/>
      </c>
      <c r="AE699" s="38" t="str">
        <f>IF($B699="","",IF(DATOS!$B$12="Trimestre","",IF(Z699="","",Z699)))</f>
        <v/>
      </c>
      <c r="AF699" s="150" t="str">
        <f ca="1">IF(B699="","",IF(DATOS!$W$14-TODAY()&gt;0,"",IF(ISERROR(ROUND(AVERAGE(AB699:AE699),0)),"",ROUND(AVERAGE(AB699:AE699),0))))</f>
        <v/>
      </c>
      <c r="AG699" s="31" t="str">
        <f t="shared" ca="1" si="130"/>
        <v/>
      </c>
    </row>
    <row r="700" spans="1:33" x14ac:dyDescent="0.25">
      <c r="A700" s="34">
        <v>24</v>
      </c>
      <c r="B700" s="60" t="str">
        <f>IF(DATOS!$B$40="","",DATOS!$B$40)</f>
        <v>OSCCO ATAO, Antony</v>
      </c>
      <c r="D700" s="35"/>
      <c r="E700" s="36"/>
      <c r="F700" s="36"/>
      <c r="G700" s="36"/>
      <c r="H700" s="150" t="str">
        <f t="shared" si="119"/>
        <v/>
      </c>
      <c r="I700" s="28" t="str">
        <f t="shared" si="120"/>
        <v/>
      </c>
      <c r="J700" s="35"/>
      <c r="K700" s="36"/>
      <c r="L700" s="36"/>
      <c r="M700" s="36"/>
      <c r="N700" s="150" t="str">
        <f t="shared" si="121"/>
        <v/>
      </c>
      <c r="O700" s="28" t="str">
        <f t="shared" si="122"/>
        <v/>
      </c>
      <c r="P700" s="35"/>
      <c r="Q700" s="36"/>
      <c r="R700" s="36"/>
      <c r="S700" s="36"/>
      <c r="T700" s="150" t="str">
        <f t="shared" si="123"/>
        <v/>
      </c>
      <c r="U700" s="28" t="str">
        <f t="shared" si="124"/>
        <v/>
      </c>
      <c r="V700" s="35"/>
      <c r="W700" s="36"/>
      <c r="X700" s="36"/>
      <c r="Y700" s="36"/>
      <c r="Z700" s="150" t="str">
        <f t="shared" si="125"/>
        <v/>
      </c>
      <c r="AA700" s="28" t="str">
        <f t="shared" si="126"/>
        <v/>
      </c>
      <c r="AB700" s="37" t="str">
        <f t="shared" si="127"/>
        <v/>
      </c>
      <c r="AC700" s="38" t="str">
        <f t="shared" si="128"/>
        <v/>
      </c>
      <c r="AD700" s="38" t="str">
        <f t="shared" si="129"/>
        <v/>
      </c>
      <c r="AE700" s="38" t="str">
        <f>IF($B700="","",IF(DATOS!$B$12="Trimestre","",IF(Z700="","",Z700)))</f>
        <v/>
      </c>
      <c r="AF700" s="150" t="str">
        <f ca="1">IF(B700="","",IF(DATOS!$W$14-TODAY()&gt;0,"",IF(ISERROR(ROUND(AVERAGE(AB700:AE700),0)),"",ROUND(AVERAGE(AB700:AE700),0))))</f>
        <v/>
      </c>
      <c r="AG700" s="31" t="str">
        <f t="shared" ca="1" si="130"/>
        <v/>
      </c>
    </row>
    <row r="701" spans="1:33" x14ac:dyDescent="0.25">
      <c r="A701" s="34">
        <v>25</v>
      </c>
      <c r="B701" s="60" t="str">
        <f>IF(DATOS!$B$41="","",DATOS!$B$41)</f>
        <v>PAREDES VELASQUE, Angel Andre</v>
      </c>
      <c r="D701" s="35"/>
      <c r="E701" s="36"/>
      <c r="F701" s="36"/>
      <c r="G701" s="36"/>
      <c r="H701" s="150" t="str">
        <f t="shared" si="119"/>
        <v/>
      </c>
      <c r="I701" s="28" t="str">
        <f t="shared" si="120"/>
        <v/>
      </c>
      <c r="J701" s="35"/>
      <c r="K701" s="36"/>
      <c r="L701" s="36"/>
      <c r="M701" s="36"/>
      <c r="N701" s="150" t="str">
        <f t="shared" si="121"/>
        <v/>
      </c>
      <c r="O701" s="28" t="str">
        <f t="shared" si="122"/>
        <v/>
      </c>
      <c r="P701" s="35"/>
      <c r="Q701" s="36"/>
      <c r="R701" s="36"/>
      <c r="S701" s="36"/>
      <c r="T701" s="150" t="str">
        <f t="shared" si="123"/>
        <v/>
      </c>
      <c r="U701" s="28" t="str">
        <f t="shared" si="124"/>
        <v/>
      </c>
      <c r="V701" s="35"/>
      <c r="W701" s="36"/>
      <c r="X701" s="36"/>
      <c r="Y701" s="36"/>
      <c r="Z701" s="150" t="str">
        <f t="shared" si="125"/>
        <v/>
      </c>
      <c r="AA701" s="28" t="str">
        <f t="shared" si="126"/>
        <v/>
      </c>
      <c r="AB701" s="37" t="str">
        <f t="shared" si="127"/>
        <v/>
      </c>
      <c r="AC701" s="38" t="str">
        <f t="shared" si="128"/>
        <v/>
      </c>
      <c r="AD701" s="38" t="str">
        <f t="shared" si="129"/>
        <v/>
      </c>
      <c r="AE701" s="38" t="str">
        <f>IF($B701="","",IF(DATOS!$B$12="Trimestre","",IF(Z701="","",Z701)))</f>
        <v/>
      </c>
      <c r="AF701" s="150" t="str">
        <f ca="1">IF(B701="","",IF(DATOS!$W$14-TODAY()&gt;0,"",IF(ISERROR(ROUND(AVERAGE(AB701:AE701),0)),"",ROUND(AVERAGE(AB701:AE701),0))))</f>
        <v/>
      </c>
      <c r="AG701" s="31" t="str">
        <f t="shared" ca="1" si="130"/>
        <v/>
      </c>
    </row>
    <row r="702" spans="1:33" x14ac:dyDescent="0.25">
      <c r="A702" s="34">
        <v>26</v>
      </c>
      <c r="B702" s="60" t="str">
        <f>IF(DATOS!$B$42="","",DATOS!$B$42)</f>
        <v>PAREDES YACO, Jhael Alejandro</v>
      </c>
      <c r="D702" s="35"/>
      <c r="E702" s="36"/>
      <c r="F702" s="36"/>
      <c r="G702" s="36"/>
      <c r="H702" s="150" t="str">
        <f t="shared" si="119"/>
        <v/>
      </c>
      <c r="I702" s="28" t="str">
        <f t="shared" si="120"/>
        <v/>
      </c>
      <c r="J702" s="35"/>
      <c r="K702" s="36"/>
      <c r="L702" s="36"/>
      <c r="M702" s="36"/>
      <c r="N702" s="150" t="str">
        <f t="shared" si="121"/>
        <v/>
      </c>
      <c r="O702" s="28" t="str">
        <f t="shared" si="122"/>
        <v/>
      </c>
      <c r="P702" s="35"/>
      <c r="Q702" s="36"/>
      <c r="R702" s="36"/>
      <c r="S702" s="36"/>
      <c r="T702" s="150" t="str">
        <f t="shared" si="123"/>
        <v/>
      </c>
      <c r="U702" s="28" t="str">
        <f t="shared" si="124"/>
        <v/>
      </c>
      <c r="V702" s="35"/>
      <c r="W702" s="36"/>
      <c r="X702" s="36"/>
      <c r="Y702" s="36"/>
      <c r="Z702" s="150" t="str">
        <f t="shared" si="125"/>
        <v/>
      </c>
      <c r="AA702" s="28" t="str">
        <f t="shared" si="126"/>
        <v/>
      </c>
      <c r="AB702" s="37" t="str">
        <f t="shared" si="127"/>
        <v/>
      </c>
      <c r="AC702" s="38" t="str">
        <f t="shared" si="128"/>
        <v/>
      </c>
      <c r="AD702" s="38" t="str">
        <f t="shared" si="129"/>
        <v/>
      </c>
      <c r="AE702" s="38" t="str">
        <f>IF($B702="","",IF(DATOS!$B$12="Trimestre","",IF(Z702="","",Z702)))</f>
        <v/>
      </c>
      <c r="AF702" s="150" t="str">
        <f ca="1">IF(B702="","",IF(DATOS!$W$14-TODAY()&gt;0,"",IF(ISERROR(ROUND(AVERAGE(AB702:AE702),0)),"",ROUND(AVERAGE(AB702:AE702),0))))</f>
        <v/>
      </c>
      <c r="AG702" s="31" t="str">
        <f t="shared" ca="1" si="130"/>
        <v/>
      </c>
    </row>
    <row r="703" spans="1:33" x14ac:dyDescent="0.25">
      <c r="A703" s="34">
        <v>27</v>
      </c>
      <c r="B703" s="60" t="str">
        <f>IF(DATOS!$B$43="","",DATOS!$B$43)</f>
        <v>PEDRAZA PORRAS, Milagros</v>
      </c>
      <c r="D703" s="35"/>
      <c r="E703" s="36"/>
      <c r="F703" s="36"/>
      <c r="G703" s="36"/>
      <c r="H703" s="150" t="str">
        <f t="shared" si="119"/>
        <v/>
      </c>
      <c r="I703" s="28" t="str">
        <f t="shared" si="120"/>
        <v/>
      </c>
      <c r="J703" s="35"/>
      <c r="K703" s="36"/>
      <c r="L703" s="36"/>
      <c r="M703" s="36"/>
      <c r="N703" s="150" t="str">
        <f t="shared" si="121"/>
        <v/>
      </c>
      <c r="O703" s="28" t="str">
        <f t="shared" si="122"/>
        <v/>
      </c>
      <c r="P703" s="35"/>
      <c r="Q703" s="36"/>
      <c r="R703" s="36"/>
      <c r="S703" s="36"/>
      <c r="T703" s="150" t="str">
        <f t="shared" si="123"/>
        <v/>
      </c>
      <c r="U703" s="28" t="str">
        <f t="shared" si="124"/>
        <v/>
      </c>
      <c r="V703" s="35"/>
      <c r="W703" s="36"/>
      <c r="X703" s="36"/>
      <c r="Y703" s="36"/>
      <c r="Z703" s="150" t="str">
        <f t="shared" si="125"/>
        <v/>
      </c>
      <c r="AA703" s="28" t="str">
        <f t="shared" si="126"/>
        <v/>
      </c>
      <c r="AB703" s="37" t="str">
        <f t="shared" si="127"/>
        <v/>
      </c>
      <c r="AC703" s="38" t="str">
        <f t="shared" si="128"/>
        <v/>
      </c>
      <c r="AD703" s="38" t="str">
        <f t="shared" si="129"/>
        <v/>
      </c>
      <c r="AE703" s="38" t="str">
        <f>IF($B703="","",IF(DATOS!$B$12="Trimestre","",IF(Z703="","",Z703)))</f>
        <v/>
      </c>
      <c r="AF703" s="150" t="str">
        <f ca="1">IF(B703="","",IF(DATOS!$W$14-TODAY()&gt;0,"",IF(ISERROR(ROUND(AVERAGE(AB703:AE703),0)),"",ROUND(AVERAGE(AB703:AE703),0))))</f>
        <v/>
      </c>
      <c r="AG703" s="31" t="str">
        <f t="shared" ca="1" si="130"/>
        <v/>
      </c>
    </row>
    <row r="704" spans="1:33" x14ac:dyDescent="0.25">
      <c r="A704" s="34">
        <v>28</v>
      </c>
      <c r="B704" s="60" t="str">
        <f>IF(DATOS!$B$44="","",DATOS!$B$44)</f>
        <v>RIVERA PACHECO, Milene Octalis</v>
      </c>
      <c r="D704" s="35"/>
      <c r="E704" s="36"/>
      <c r="F704" s="36"/>
      <c r="G704" s="36"/>
      <c r="H704" s="150" t="str">
        <f t="shared" si="119"/>
        <v/>
      </c>
      <c r="I704" s="28" t="str">
        <f t="shared" si="120"/>
        <v/>
      </c>
      <c r="J704" s="35"/>
      <c r="K704" s="36"/>
      <c r="L704" s="36"/>
      <c r="M704" s="36"/>
      <c r="N704" s="150" t="str">
        <f t="shared" si="121"/>
        <v/>
      </c>
      <c r="O704" s="28" t="str">
        <f t="shared" si="122"/>
        <v/>
      </c>
      <c r="P704" s="35"/>
      <c r="Q704" s="36"/>
      <c r="R704" s="36"/>
      <c r="S704" s="36"/>
      <c r="T704" s="150" t="str">
        <f t="shared" si="123"/>
        <v/>
      </c>
      <c r="U704" s="28" t="str">
        <f t="shared" si="124"/>
        <v/>
      </c>
      <c r="V704" s="35"/>
      <c r="W704" s="36"/>
      <c r="X704" s="36"/>
      <c r="Y704" s="36"/>
      <c r="Z704" s="150" t="str">
        <f t="shared" si="125"/>
        <v/>
      </c>
      <c r="AA704" s="28" t="str">
        <f t="shared" si="126"/>
        <v/>
      </c>
      <c r="AB704" s="37" t="str">
        <f t="shared" si="127"/>
        <v/>
      </c>
      <c r="AC704" s="38" t="str">
        <f t="shared" si="128"/>
        <v/>
      </c>
      <c r="AD704" s="38" t="str">
        <f t="shared" si="129"/>
        <v/>
      </c>
      <c r="AE704" s="38" t="str">
        <f>IF($B704="","",IF(DATOS!$B$12="Trimestre","",IF(Z704="","",Z704)))</f>
        <v/>
      </c>
      <c r="AF704" s="150" t="str">
        <f ca="1">IF(B704="","",IF(DATOS!$W$14-TODAY()&gt;0,"",IF(ISERROR(ROUND(AVERAGE(AB704:AE704),0)),"",ROUND(AVERAGE(AB704:AE704),0))))</f>
        <v/>
      </c>
      <c r="AG704" s="31" t="str">
        <f t="shared" ca="1" si="130"/>
        <v/>
      </c>
    </row>
    <row r="705" spans="1:33" x14ac:dyDescent="0.25">
      <c r="A705" s="34">
        <v>29</v>
      </c>
      <c r="B705" s="60" t="str">
        <f>IF(DATOS!$B$45="","",DATOS!$B$45)</f>
        <v>ROJAS CARRILLO, Jhon Marcelino</v>
      </c>
      <c r="D705" s="35"/>
      <c r="E705" s="36"/>
      <c r="F705" s="36"/>
      <c r="G705" s="36"/>
      <c r="H705" s="150" t="str">
        <f t="shared" si="119"/>
        <v/>
      </c>
      <c r="I705" s="28" t="str">
        <f t="shared" si="120"/>
        <v/>
      </c>
      <c r="J705" s="35"/>
      <c r="K705" s="36"/>
      <c r="L705" s="36"/>
      <c r="M705" s="36"/>
      <c r="N705" s="150" t="str">
        <f t="shared" si="121"/>
        <v/>
      </c>
      <c r="O705" s="28" t="str">
        <f t="shared" si="122"/>
        <v/>
      </c>
      <c r="P705" s="35"/>
      <c r="Q705" s="36"/>
      <c r="R705" s="36"/>
      <c r="S705" s="36"/>
      <c r="T705" s="150" t="str">
        <f t="shared" si="123"/>
        <v/>
      </c>
      <c r="U705" s="28" t="str">
        <f t="shared" si="124"/>
        <v/>
      </c>
      <c r="V705" s="35"/>
      <c r="W705" s="36"/>
      <c r="X705" s="36"/>
      <c r="Y705" s="36"/>
      <c r="Z705" s="150" t="str">
        <f t="shared" si="125"/>
        <v/>
      </c>
      <c r="AA705" s="28" t="str">
        <f t="shared" si="126"/>
        <v/>
      </c>
      <c r="AB705" s="37" t="str">
        <f t="shared" si="127"/>
        <v/>
      </c>
      <c r="AC705" s="38" t="str">
        <f t="shared" si="128"/>
        <v/>
      </c>
      <c r="AD705" s="38" t="str">
        <f t="shared" si="129"/>
        <v/>
      </c>
      <c r="AE705" s="38" t="str">
        <f>IF($B705="","",IF(DATOS!$B$12="Trimestre","",IF(Z705="","",Z705)))</f>
        <v/>
      </c>
      <c r="AF705" s="150" t="str">
        <f ca="1">IF(B705="","",IF(DATOS!$W$14-TODAY()&gt;0,"",IF(ISERROR(ROUND(AVERAGE(AB705:AE705),0)),"",ROUND(AVERAGE(AB705:AE705),0))))</f>
        <v/>
      </c>
      <c r="AG705" s="31" t="str">
        <f t="shared" ca="1" si="130"/>
        <v/>
      </c>
    </row>
    <row r="706" spans="1:33" x14ac:dyDescent="0.25">
      <c r="A706" s="34">
        <v>30</v>
      </c>
      <c r="B706" s="60" t="str">
        <f>IF(DATOS!$B$46="","",DATOS!$B$46)</f>
        <v>ROSALES PUMAPILLO, Harasely Milagros</v>
      </c>
      <c r="D706" s="35"/>
      <c r="E706" s="36"/>
      <c r="F706" s="36"/>
      <c r="G706" s="36"/>
      <c r="H706" s="150" t="str">
        <f t="shared" si="119"/>
        <v/>
      </c>
      <c r="I706" s="28" t="str">
        <f t="shared" si="120"/>
        <v/>
      </c>
      <c r="J706" s="35"/>
      <c r="K706" s="36"/>
      <c r="L706" s="36"/>
      <c r="M706" s="36"/>
      <c r="N706" s="150" t="str">
        <f t="shared" si="121"/>
        <v/>
      </c>
      <c r="O706" s="28" t="str">
        <f t="shared" si="122"/>
        <v/>
      </c>
      <c r="P706" s="35"/>
      <c r="Q706" s="36"/>
      <c r="R706" s="36"/>
      <c r="S706" s="36"/>
      <c r="T706" s="150" t="str">
        <f t="shared" si="123"/>
        <v/>
      </c>
      <c r="U706" s="28" t="str">
        <f t="shared" si="124"/>
        <v/>
      </c>
      <c r="V706" s="35"/>
      <c r="W706" s="36"/>
      <c r="X706" s="36"/>
      <c r="Y706" s="36"/>
      <c r="Z706" s="150" t="str">
        <f t="shared" si="125"/>
        <v/>
      </c>
      <c r="AA706" s="28" t="str">
        <f t="shared" si="126"/>
        <v/>
      </c>
      <c r="AB706" s="37" t="str">
        <f t="shared" si="127"/>
        <v/>
      </c>
      <c r="AC706" s="38" t="str">
        <f t="shared" si="128"/>
        <v/>
      </c>
      <c r="AD706" s="38" t="str">
        <f t="shared" si="129"/>
        <v/>
      </c>
      <c r="AE706" s="38" t="str">
        <f>IF($B706="","",IF(DATOS!$B$12="Trimestre","",IF(Z706="","",Z706)))</f>
        <v/>
      </c>
      <c r="AF706" s="150" t="str">
        <f ca="1">IF(B706="","",IF(DATOS!$W$14-TODAY()&gt;0,"",IF(ISERROR(ROUND(AVERAGE(AB706:AE706),0)),"",ROUND(AVERAGE(AB706:AE706),0))))</f>
        <v/>
      </c>
      <c r="AG706" s="31" t="str">
        <f t="shared" ca="1" si="130"/>
        <v/>
      </c>
    </row>
    <row r="707" spans="1:33" x14ac:dyDescent="0.25">
      <c r="A707" s="34">
        <v>31</v>
      </c>
      <c r="B707" s="60" t="str">
        <f>IF(DATOS!$B$47="","",DATOS!$B$47)</f>
        <v>TAIRO TAPIA, Erwin Amstron</v>
      </c>
      <c r="D707" s="35"/>
      <c r="E707" s="36"/>
      <c r="F707" s="36"/>
      <c r="G707" s="36"/>
      <c r="H707" s="150" t="str">
        <f t="shared" si="119"/>
        <v/>
      </c>
      <c r="I707" s="28" t="str">
        <f t="shared" si="120"/>
        <v/>
      </c>
      <c r="J707" s="35"/>
      <c r="K707" s="36"/>
      <c r="L707" s="36"/>
      <c r="M707" s="36"/>
      <c r="N707" s="150" t="str">
        <f t="shared" si="121"/>
        <v/>
      </c>
      <c r="O707" s="28" t="str">
        <f t="shared" si="122"/>
        <v/>
      </c>
      <c r="P707" s="35"/>
      <c r="Q707" s="36"/>
      <c r="R707" s="36"/>
      <c r="S707" s="36"/>
      <c r="T707" s="150" t="str">
        <f t="shared" si="123"/>
        <v/>
      </c>
      <c r="U707" s="28" t="str">
        <f t="shared" si="124"/>
        <v/>
      </c>
      <c r="V707" s="35"/>
      <c r="W707" s="36"/>
      <c r="X707" s="36"/>
      <c r="Y707" s="36"/>
      <c r="Z707" s="150" t="str">
        <f t="shared" si="125"/>
        <v/>
      </c>
      <c r="AA707" s="28" t="str">
        <f t="shared" si="126"/>
        <v/>
      </c>
      <c r="AB707" s="37" t="str">
        <f t="shared" si="127"/>
        <v/>
      </c>
      <c r="AC707" s="38" t="str">
        <f t="shared" si="128"/>
        <v/>
      </c>
      <c r="AD707" s="38" t="str">
        <f t="shared" si="129"/>
        <v/>
      </c>
      <c r="AE707" s="38" t="str">
        <f>IF($B707="","",IF(DATOS!$B$12="Trimestre","",IF(Z707="","",Z707)))</f>
        <v/>
      </c>
      <c r="AF707" s="150" t="str">
        <f ca="1">IF(B707="","",IF(DATOS!$W$14-TODAY()&gt;0,"",IF(ISERROR(ROUND(AVERAGE(AB707:AE707),0)),"",ROUND(AVERAGE(AB707:AE707),0))))</f>
        <v/>
      </c>
      <c r="AG707" s="31" t="str">
        <f t="shared" ca="1" si="130"/>
        <v/>
      </c>
    </row>
    <row r="708" spans="1:33" x14ac:dyDescent="0.25">
      <c r="A708" s="34">
        <v>32</v>
      </c>
      <c r="B708" s="60" t="str">
        <f>IF(DATOS!$B$48="","",DATOS!$B$48)</f>
        <v>VERA VIGURIA, Sebastian Adriano</v>
      </c>
      <c r="D708" s="35"/>
      <c r="E708" s="36"/>
      <c r="F708" s="36"/>
      <c r="G708" s="36"/>
      <c r="H708" s="150" t="str">
        <f t="shared" si="119"/>
        <v/>
      </c>
      <c r="I708" s="28" t="str">
        <f t="shared" si="120"/>
        <v/>
      </c>
      <c r="J708" s="35"/>
      <c r="K708" s="36"/>
      <c r="L708" s="36"/>
      <c r="M708" s="36"/>
      <c r="N708" s="150" t="str">
        <f t="shared" si="121"/>
        <v/>
      </c>
      <c r="O708" s="28" t="str">
        <f t="shared" si="122"/>
        <v/>
      </c>
      <c r="P708" s="35"/>
      <c r="Q708" s="36"/>
      <c r="R708" s="36"/>
      <c r="S708" s="36"/>
      <c r="T708" s="150" t="str">
        <f t="shared" si="123"/>
        <v/>
      </c>
      <c r="U708" s="28" t="str">
        <f t="shared" si="124"/>
        <v/>
      </c>
      <c r="V708" s="35"/>
      <c r="W708" s="36"/>
      <c r="X708" s="36"/>
      <c r="Y708" s="36"/>
      <c r="Z708" s="150" t="str">
        <f t="shared" si="125"/>
        <v/>
      </c>
      <c r="AA708" s="28" t="str">
        <f t="shared" si="126"/>
        <v/>
      </c>
      <c r="AB708" s="37" t="str">
        <f t="shared" si="127"/>
        <v/>
      </c>
      <c r="AC708" s="38" t="str">
        <f t="shared" si="128"/>
        <v/>
      </c>
      <c r="AD708" s="38" t="str">
        <f t="shared" si="129"/>
        <v/>
      </c>
      <c r="AE708" s="38" t="str">
        <f>IF($B708="","",IF(DATOS!$B$12="Trimestre","",IF(Z708="","",Z708)))</f>
        <v/>
      </c>
      <c r="AF708" s="150" t="str">
        <f ca="1">IF(B708="","",IF(DATOS!$W$14-TODAY()&gt;0,"",IF(ISERROR(ROUND(AVERAGE(AB708:AE708),0)),"",ROUND(AVERAGE(AB708:AE708),0))))</f>
        <v/>
      </c>
      <c r="AG708" s="31" t="str">
        <f t="shared" ca="1" si="130"/>
        <v/>
      </c>
    </row>
    <row r="709" spans="1:33" x14ac:dyDescent="0.25">
      <c r="A709" s="34">
        <v>33</v>
      </c>
      <c r="B709" s="60" t="str">
        <f>IF(DATOS!$B$49="","",DATOS!$B$49)</f>
        <v>ZUÑIGA CCORISAPRA, Milagros</v>
      </c>
      <c r="D709" s="35"/>
      <c r="E709" s="36"/>
      <c r="F709" s="36"/>
      <c r="G709" s="36"/>
      <c r="H709" s="150" t="str">
        <f t="shared" si="119"/>
        <v/>
      </c>
      <c r="I709" s="28" t="str">
        <f t="shared" si="120"/>
        <v/>
      </c>
      <c r="J709" s="35"/>
      <c r="K709" s="36"/>
      <c r="L709" s="36"/>
      <c r="M709" s="36"/>
      <c r="N709" s="150" t="str">
        <f t="shared" si="121"/>
        <v/>
      </c>
      <c r="O709" s="28" t="str">
        <f t="shared" si="122"/>
        <v/>
      </c>
      <c r="P709" s="35"/>
      <c r="Q709" s="36"/>
      <c r="R709" s="36"/>
      <c r="S709" s="36"/>
      <c r="T709" s="150" t="str">
        <f t="shared" si="123"/>
        <v/>
      </c>
      <c r="U709" s="28" t="str">
        <f t="shared" si="124"/>
        <v/>
      </c>
      <c r="V709" s="35"/>
      <c r="W709" s="36"/>
      <c r="X709" s="36"/>
      <c r="Y709" s="36"/>
      <c r="Z709" s="150" t="str">
        <f t="shared" si="125"/>
        <v/>
      </c>
      <c r="AA709" s="28" t="str">
        <f t="shared" si="126"/>
        <v/>
      </c>
      <c r="AB709" s="37" t="str">
        <f t="shared" si="127"/>
        <v/>
      </c>
      <c r="AC709" s="38" t="str">
        <f t="shared" si="128"/>
        <v/>
      </c>
      <c r="AD709" s="38" t="str">
        <f t="shared" si="129"/>
        <v/>
      </c>
      <c r="AE709" s="38" t="str">
        <f>IF($B709="","",IF(DATOS!$B$12="Trimestre","",IF(Z709="","",Z709)))</f>
        <v/>
      </c>
      <c r="AF709" s="150" t="str">
        <f ca="1">IF(B709="","",IF(DATOS!$W$14-TODAY()&gt;0,"",IF(ISERROR(ROUND(AVERAGE(AB709:AE709),0)),"",ROUND(AVERAGE(AB709:AE709),0))))</f>
        <v/>
      </c>
      <c r="AG709" s="31" t="str">
        <f t="shared" ca="1" si="130"/>
        <v/>
      </c>
    </row>
    <row r="710" spans="1:33" x14ac:dyDescent="0.25">
      <c r="A710" s="34">
        <v>34</v>
      </c>
      <c r="B710" s="60" t="str">
        <f>IF(DATOS!$B$50="","",DATOS!$B$50)</f>
        <v/>
      </c>
      <c r="D710" s="35"/>
      <c r="E710" s="36"/>
      <c r="F710" s="36"/>
      <c r="G710" s="36"/>
      <c r="H710" s="150" t="str">
        <f t="shared" si="119"/>
        <v/>
      </c>
      <c r="I710" s="28" t="str">
        <f t="shared" si="120"/>
        <v/>
      </c>
      <c r="J710" s="35"/>
      <c r="K710" s="36"/>
      <c r="L710" s="36"/>
      <c r="M710" s="36"/>
      <c r="N710" s="150" t="str">
        <f t="shared" si="121"/>
        <v/>
      </c>
      <c r="O710" s="28" t="str">
        <f t="shared" si="122"/>
        <v/>
      </c>
      <c r="P710" s="35"/>
      <c r="Q710" s="36"/>
      <c r="R710" s="36"/>
      <c r="S710" s="36"/>
      <c r="T710" s="150" t="str">
        <f t="shared" si="123"/>
        <v/>
      </c>
      <c r="U710" s="28" t="str">
        <f t="shared" si="124"/>
        <v/>
      </c>
      <c r="V710" s="35"/>
      <c r="W710" s="36"/>
      <c r="X710" s="36"/>
      <c r="Y710" s="36"/>
      <c r="Z710" s="150" t="str">
        <f t="shared" si="125"/>
        <v/>
      </c>
      <c r="AA710" s="28" t="str">
        <f t="shared" si="126"/>
        <v/>
      </c>
      <c r="AB710" s="37" t="str">
        <f t="shared" si="127"/>
        <v/>
      </c>
      <c r="AC710" s="38" t="str">
        <f t="shared" si="128"/>
        <v/>
      </c>
      <c r="AD710" s="38" t="str">
        <f t="shared" si="129"/>
        <v/>
      </c>
      <c r="AE710" s="38" t="str">
        <f>IF($B710="","",IF(DATOS!$B$12="Trimestre","",IF(Z710="","",Z710)))</f>
        <v/>
      </c>
      <c r="AF710" s="150" t="str">
        <f ca="1">IF(B710="","",IF(DATOS!$W$14-TODAY()&gt;0,"",IF(ISERROR(ROUND(AVERAGE(AB710:AE710),0)),"",ROUND(AVERAGE(AB710:AE710),0))))</f>
        <v/>
      </c>
      <c r="AG710" s="31" t="str">
        <f t="shared" ca="1" si="130"/>
        <v/>
      </c>
    </row>
    <row r="711" spans="1:33" x14ac:dyDescent="0.25">
      <c r="A711" s="34">
        <v>35</v>
      </c>
      <c r="B711" s="60" t="str">
        <f>IF(DATOS!$B$51="","",DATOS!$B$51)</f>
        <v/>
      </c>
      <c r="D711" s="35"/>
      <c r="E711" s="36"/>
      <c r="F711" s="36"/>
      <c r="G711" s="36"/>
      <c r="H711" s="150" t="str">
        <f t="shared" si="119"/>
        <v/>
      </c>
      <c r="I711" s="28" t="str">
        <f t="shared" si="120"/>
        <v/>
      </c>
      <c r="J711" s="35"/>
      <c r="K711" s="36"/>
      <c r="L711" s="36"/>
      <c r="M711" s="36"/>
      <c r="N711" s="150" t="str">
        <f t="shared" si="121"/>
        <v/>
      </c>
      <c r="O711" s="28" t="str">
        <f t="shared" si="122"/>
        <v/>
      </c>
      <c r="P711" s="35"/>
      <c r="Q711" s="36"/>
      <c r="R711" s="36"/>
      <c r="S711" s="36"/>
      <c r="T711" s="150" t="str">
        <f t="shared" si="123"/>
        <v/>
      </c>
      <c r="U711" s="28" t="str">
        <f t="shared" si="124"/>
        <v/>
      </c>
      <c r="V711" s="35"/>
      <c r="W711" s="36"/>
      <c r="X711" s="36"/>
      <c r="Y711" s="36"/>
      <c r="Z711" s="150" t="str">
        <f t="shared" si="125"/>
        <v/>
      </c>
      <c r="AA711" s="28" t="str">
        <f t="shared" si="126"/>
        <v/>
      </c>
      <c r="AB711" s="37" t="str">
        <f t="shared" si="127"/>
        <v/>
      </c>
      <c r="AC711" s="38" t="str">
        <f t="shared" si="128"/>
        <v/>
      </c>
      <c r="AD711" s="38" t="str">
        <f t="shared" si="129"/>
        <v/>
      </c>
      <c r="AE711" s="38" t="str">
        <f>IF($B711="","",IF(DATOS!$B$12="Trimestre","",IF(Z711="","",Z711)))</f>
        <v/>
      </c>
      <c r="AF711" s="150" t="str">
        <f ca="1">IF(B711="","",IF(DATOS!$W$14-TODAY()&gt;0,"",IF(ISERROR(ROUND(AVERAGE(AB711:AE711),0)),"",ROUND(AVERAGE(AB711:AE711),0))))</f>
        <v/>
      </c>
      <c r="AG711" s="31" t="str">
        <f t="shared" ca="1" si="130"/>
        <v/>
      </c>
    </row>
    <row r="712" spans="1:33" x14ac:dyDescent="0.25">
      <c r="A712" s="34">
        <v>36</v>
      </c>
      <c r="B712" s="60" t="str">
        <f>IF(DATOS!$B$52="","",DATOS!$B$52)</f>
        <v/>
      </c>
      <c r="D712" s="35"/>
      <c r="E712" s="36"/>
      <c r="F712" s="36"/>
      <c r="G712" s="36"/>
      <c r="H712" s="150" t="str">
        <f t="shared" si="119"/>
        <v/>
      </c>
      <c r="I712" s="28" t="str">
        <f t="shared" si="120"/>
        <v/>
      </c>
      <c r="J712" s="35"/>
      <c r="K712" s="36"/>
      <c r="L712" s="36"/>
      <c r="M712" s="36"/>
      <c r="N712" s="150" t="str">
        <f t="shared" si="121"/>
        <v/>
      </c>
      <c r="O712" s="28" t="str">
        <f t="shared" si="122"/>
        <v/>
      </c>
      <c r="P712" s="35"/>
      <c r="Q712" s="36"/>
      <c r="R712" s="36"/>
      <c r="S712" s="36"/>
      <c r="T712" s="150" t="str">
        <f t="shared" si="123"/>
        <v/>
      </c>
      <c r="U712" s="28" t="str">
        <f t="shared" si="124"/>
        <v/>
      </c>
      <c r="V712" s="35"/>
      <c r="W712" s="36"/>
      <c r="X712" s="36"/>
      <c r="Y712" s="36"/>
      <c r="Z712" s="150" t="str">
        <f t="shared" si="125"/>
        <v/>
      </c>
      <c r="AA712" s="28" t="str">
        <f t="shared" si="126"/>
        <v/>
      </c>
      <c r="AB712" s="37" t="str">
        <f t="shared" si="127"/>
        <v/>
      </c>
      <c r="AC712" s="38" t="str">
        <f t="shared" si="128"/>
        <v/>
      </c>
      <c r="AD712" s="38" t="str">
        <f t="shared" si="129"/>
        <v/>
      </c>
      <c r="AE712" s="38" t="str">
        <f>IF($B712="","",IF(DATOS!$B$12="Trimestre","",IF(Z712="","",Z712)))</f>
        <v/>
      </c>
      <c r="AF712" s="150" t="str">
        <f ca="1">IF(B712="","",IF(DATOS!$W$14-TODAY()&gt;0,"",IF(ISERROR(ROUND(AVERAGE(AB712:AE712),0)),"",ROUND(AVERAGE(AB712:AE712),0))))</f>
        <v/>
      </c>
      <c r="AG712" s="31" t="str">
        <f t="shared" ca="1" si="130"/>
        <v/>
      </c>
    </row>
    <row r="713" spans="1:33" x14ac:dyDescent="0.25">
      <c r="A713" s="34">
        <v>37</v>
      </c>
      <c r="B713" s="60" t="str">
        <f>IF(DATOS!$B$53="","",DATOS!$B$53)</f>
        <v/>
      </c>
      <c r="D713" s="35"/>
      <c r="E713" s="36"/>
      <c r="F713" s="36"/>
      <c r="G713" s="36"/>
      <c r="H713" s="150" t="str">
        <f t="shared" si="119"/>
        <v/>
      </c>
      <c r="I713" s="28" t="str">
        <f t="shared" si="120"/>
        <v/>
      </c>
      <c r="J713" s="35"/>
      <c r="K713" s="36"/>
      <c r="L713" s="36"/>
      <c r="M713" s="36"/>
      <c r="N713" s="150" t="str">
        <f t="shared" si="121"/>
        <v/>
      </c>
      <c r="O713" s="28" t="str">
        <f t="shared" si="122"/>
        <v/>
      </c>
      <c r="P713" s="35"/>
      <c r="Q713" s="36"/>
      <c r="R713" s="36"/>
      <c r="S713" s="36"/>
      <c r="T713" s="150" t="str">
        <f t="shared" si="123"/>
        <v/>
      </c>
      <c r="U713" s="28" t="str">
        <f t="shared" si="124"/>
        <v/>
      </c>
      <c r="V713" s="35"/>
      <c r="W713" s="36"/>
      <c r="X713" s="36"/>
      <c r="Y713" s="36"/>
      <c r="Z713" s="150" t="str">
        <f t="shared" si="125"/>
        <v/>
      </c>
      <c r="AA713" s="28" t="str">
        <f t="shared" si="126"/>
        <v/>
      </c>
      <c r="AB713" s="37" t="str">
        <f t="shared" si="127"/>
        <v/>
      </c>
      <c r="AC713" s="38" t="str">
        <f t="shared" si="128"/>
        <v/>
      </c>
      <c r="AD713" s="38" t="str">
        <f t="shared" si="129"/>
        <v/>
      </c>
      <c r="AE713" s="38" t="str">
        <f>IF($B713="","",IF(DATOS!$B$12="Trimestre","",IF(Z713="","",Z713)))</f>
        <v/>
      </c>
      <c r="AF713" s="150" t="str">
        <f ca="1">IF(B713="","",IF(DATOS!$W$14-TODAY()&gt;0,"",IF(ISERROR(ROUND(AVERAGE(AB713:AE713),0)),"",ROUND(AVERAGE(AB713:AE713),0))))</f>
        <v/>
      </c>
      <c r="AG713" s="31" t="str">
        <f t="shared" ca="1" si="130"/>
        <v/>
      </c>
    </row>
    <row r="714" spans="1:33" x14ac:dyDescent="0.25">
      <c r="A714" s="34">
        <v>38</v>
      </c>
      <c r="B714" s="60" t="str">
        <f>IF(DATOS!$B$54="","",DATOS!$B$54)</f>
        <v/>
      </c>
      <c r="D714" s="35"/>
      <c r="E714" s="36"/>
      <c r="F714" s="36"/>
      <c r="G714" s="36"/>
      <c r="H714" s="150" t="str">
        <f t="shared" si="119"/>
        <v/>
      </c>
      <c r="I714" s="28" t="str">
        <f t="shared" si="120"/>
        <v/>
      </c>
      <c r="J714" s="35"/>
      <c r="K714" s="36"/>
      <c r="L714" s="36"/>
      <c r="M714" s="36"/>
      <c r="N714" s="150" t="str">
        <f t="shared" si="121"/>
        <v/>
      </c>
      <c r="O714" s="28" t="str">
        <f t="shared" si="122"/>
        <v/>
      </c>
      <c r="P714" s="35"/>
      <c r="Q714" s="36"/>
      <c r="R714" s="36"/>
      <c r="S714" s="36"/>
      <c r="T714" s="150" t="str">
        <f t="shared" si="123"/>
        <v/>
      </c>
      <c r="U714" s="28" t="str">
        <f t="shared" si="124"/>
        <v/>
      </c>
      <c r="V714" s="35"/>
      <c r="W714" s="36"/>
      <c r="X714" s="36"/>
      <c r="Y714" s="36"/>
      <c r="Z714" s="150" t="str">
        <f t="shared" si="125"/>
        <v/>
      </c>
      <c r="AA714" s="28" t="str">
        <f t="shared" si="126"/>
        <v/>
      </c>
      <c r="AB714" s="37" t="str">
        <f t="shared" si="127"/>
        <v/>
      </c>
      <c r="AC714" s="38" t="str">
        <f t="shared" si="128"/>
        <v/>
      </c>
      <c r="AD714" s="38" t="str">
        <f t="shared" si="129"/>
        <v/>
      </c>
      <c r="AE714" s="38" t="str">
        <f>IF($B714="","",IF(DATOS!$B$12="Trimestre","",IF(Z714="","",Z714)))</f>
        <v/>
      </c>
      <c r="AF714" s="150" t="str">
        <f ca="1">IF(B714="","",IF(DATOS!$W$14-TODAY()&gt;0,"",IF(ISERROR(ROUND(AVERAGE(AB714:AE714),0)),"",ROUND(AVERAGE(AB714:AE714),0))))</f>
        <v/>
      </c>
      <c r="AG714" s="31" t="str">
        <f t="shared" ca="1" si="130"/>
        <v/>
      </c>
    </row>
    <row r="715" spans="1:33" x14ac:dyDescent="0.25">
      <c r="A715" s="34">
        <v>39</v>
      </c>
      <c r="B715" s="60" t="str">
        <f>IF(DATOS!$B$55="","",DATOS!$B$55)</f>
        <v/>
      </c>
      <c r="D715" s="35"/>
      <c r="E715" s="36"/>
      <c r="F715" s="36"/>
      <c r="G715" s="36"/>
      <c r="H715" s="150" t="str">
        <f t="shared" si="119"/>
        <v/>
      </c>
      <c r="I715" s="28" t="str">
        <f t="shared" si="120"/>
        <v/>
      </c>
      <c r="J715" s="35"/>
      <c r="K715" s="36"/>
      <c r="L715" s="36"/>
      <c r="M715" s="36"/>
      <c r="N715" s="150" t="str">
        <f t="shared" si="121"/>
        <v/>
      </c>
      <c r="O715" s="28" t="str">
        <f t="shared" si="122"/>
        <v/>
      </c>
      <c r="P715" s="35"/>
      <c r="Q715" s="36"/>
      <c r="R715" s="36"/>
      <c r="S715" s="36"/>
      <c r="T715" s="150" t="str">
        <f t="shared" si="123"/>
        <v/>
      </c>
      <c r="U715" s="28" t="str">
        <f t="shared" si="124"/>
        <v/>
      </c>
      <c r="V715" s="35"/>
      <c r="W715" s="36"/>
      <c r="X715" s="36"/>
      <c r="Y715" s="36"/>
      <c r="Z715" s="150" t="str">
        <f t="shared" si="125"/>
        <v/>
      </c>
      <c r="AA715" s="28" t="str">
        <f t="shared" si="126"/>
        <v/>
      </c>
      <c r="AB715" s="37" t="str">
        <f t="shared" si="127"/>
        <v/>
      </c>
      <c r="AC715" s="38" t="str">
        <f t="shared" si="128"/>
        <v/>
      </c>
      <c r="AD715" s="38" t="str">
        <f t="shared" si="129"/>
        <v/>
      </c>
      <c r="AE715" s="38" t="str">
        <f>IF($B715="","",IF(DATOS!$B$12="Trimestre","",IF(Z715="","",Z715)))</f>
        <v/>
      </c>
      <c r="AF715" s="150" t="str">
        <f ca="1">IF(B715="","",IF(DATOS!$W$14-TODAY()&gt;0,"",IF(ISERROR(ROUND(AVERAGE(AB715:AE715),0)),"",ROUND(AVERAGE(AB715:AE715),0))))</f>
        <v/>
      </c>
      <c r="AG715" s="31" t="str">
        <f t="shared" ca="1" si="130"/>
        <v/>
      </c>
    </row>
    <row r="716" spans="1:33" x14ac:dyDescent="0.25">
      <c r="A716" s="34">
        <v>40</v>
      </c>
      <c r="B716" s="60" t="str">
        <f>IF(DATOS!$B$56="","",DATOS!$B$56)</f>
        <v/>
      </c>
      <c r="D716" s="35"/>
      <c r="E716" s="36"/>
      <c r="F716" s="36"/>
      <c r="G716" s="36"/>
      <c r="H716" s="150" t="str">
        <f t="shared" si="119"/>
        <v/>
      </c>
      <c r="I716" s="28" t="str">
        <f t="shared" si="120"/>
        <v/>
      </c>
      <c r="J716" s="35"/>
      <c r="K716" s="36"/>
      <c r="L716" s="36"/>
      <c r="M716" s="36"/>
      <c r="N716" s="150" t="str">
        <f t="shared" si="121"/>
        <v/>
      </c>
      <c r="O716" s="28" t="str">
        <f t="shared" si="122"/>
        <v/>
      </c>
      <c r="P716" s="35"/>
      <c r="Q716" s="36"/>
      <c r="R716" s="36"/>
      <c r="S716" s="36"/>
      <c r="T716" s="150" t="str">
        <f t="shared" si="123"/>
        <v/>
      </c>
      <c r="U716" s="28" t="str">
        <f t="shared" si="124"/>
        <v/>
      </c>
      <c r="V716" s="35"/>
      <c r="W716" s="36"/>
      <c r="X716" s="36"/>
      <c r="Y716" s="36"/>
      <c r="Z716" s="150" t="str">
        <f t="shared" si="125"/>
        <v/>
      </c>
      <c r="AA716" s="28" t="str">
        <f t="shared" si="126"/>
        <v/>
      </c>
      <c r="AB716" s="37" t="str">
        <f t="shared" si="127"/>
        <v/>
      </c>
      <c r="AC716" s="38" t="str">
        <f t="shared" si="128"/>
        <v/>
      </c>
      <c r="AD716" s="38" t="str">
        <f t="shared" si="129"/>
        <v/>
      </c>
      <c r="AE716" s="38" t="str">
        <f>IF($B716="","",IF(DATOS!$B$12="Trimestre","",IF(Z716="","",Z716)))</f>
        <v/>
      </c>
      <c r="AF716" s="150" t="str">
        <f ca="1">IF(B716="","",IF(DATOS!$W$14-TODAY()&gt;0,"",IF(ISERROR(ROUND(AVERAGE(AB716:AE716),0)),"",ROUND(AVERAGE(AB716:AE716),0))))</f>
        <v/>
      </c>
      <c r="AG716" s="31" t="str">
        <f t="shared" ca="1" si="130"/>
        <v/>
      </c>
    </row>
    <row r="717" spans="1:33" x14ac:dyDescent="0.25">
      <c r="A717" s="34">
        <v>41</v>
      </c>
      <c r="B717" s="60" t="str">
        <f>IF(DATOS!$B$57="","",DATOS!$B$57)</f>
        <v/>
      </c>
      <c r="D717" s="35"/>
      <c r="E717" s="36"/>
      <c r="F717" s="36"/>
      <c r="G717" s="36"/>
      <c r="H717" s="150" t="str">
        <f t="shared" si="119"/>
        <v/>
      </c>
      <c r="I717" s="28" t="str">
        <f t="shared" si="120"/>
        <v/>
      </c>
      <c r="J717" s="35"/>
      <c r="K717" s="36"/>
      <c r="L717" s="36"/>
      <c r="M717" s="36"/>
      <c r="N717" s="150" t="str">
        <f t="shared" si="121"/>
        <v/>
      </c>
      <c r="O717" s="28" t="str">
        <f t="shared" si="122"/>
        <v/>
      </c>
      <c r="P717" s="35"/>
      <c r="Q717" s="36"/>
      <c r="R717" s="36"/>
      <c r="S717" s="36"/>
      <c r="T717" s="150" t="str">
        <f t="shared" si="123"/>
        <v/>
      </c>
      <c r="U717" s="28" t="str">
        <f t="shared" si="124"/>
        <v/>
      </c>
      <c r="V717" s="35"/>
      <c r="W717" s="36"/>
      <c r="X717" s="36"/>
      <c r="Y717" s="36"/>
      <c r="Z717" s="150" t="str">
        <f t="shared" si="125"/>
        <v/>
      </c>
      <c r="AA717" s="28" t="str">
        <f t="shared" si="126"/>
        <v/>
      </c>
      <c r="AB717" s="37" t="str">
        <f t="shared" si="127"/>
        <v/>
      </c>
      <c r="AC717" s="38" t="str">
        <f t="shared" si="128"/>
        <v/>
      </c>
      <c r="AD717" s="38" t="str">
        <f t="shared" si="129"/>
        <v/>
      </c>
      <c r="AE717" s="38" t="str">
        <f>IF($B717="","",IF(DATOS!$B$12="Trimestre","",IF(Z717="","",Z717)))</f>
        <v/>
      </c>
      <c r="AF717" s="150" t="str">
        <f ca="1">IF(B717="","",IF(DATOS!$W$14-TODAY()&gt;0,"",IF(ISERROR(ROUND(AVERAGE(AB717:AE717),0)),"",ROUND(AVERAGE(AB717:AE717),0))))</f>
        <v/>
      </c>
      <c r="AG717" s="31" t="str">
        <f t="shared" ca="1" si="130"/>
        <v/>
      </c>
    </row>
    <row r="718" spans="1:33" x14ac:dyDescent="0.25">
      <c r="A718" s="34">
        <v>42</v>
      </c>
      <c r="B718" s="60" t="str">
        <f>IF(DATOS!$B$58="","",DATOS!$B$58)</f>
        <v/>
      </c>
      <c r="D718" s="35"/>
      <c r="E718" s="36"/>
      <c r="F718" s="36"/>
      <c r="G718" s="36"/>
      <c r="H718" s="150" t="str">
        <f t="shared" si="119"/>
        <v/>
      </c>
      <c r="I718" s="28" t="str">
        <f t="shared" si="120"/>
        <v/>
      </c>
      <c r="J718" s="35"/>
      <c r="K718" s="36"/>
      <c r="L718" s="36"/>
      <c r="M718" s="36"/>
      <c r="N718" s="150" t="str">
        <f t="shared" si="121"/>
        <v/>
      </c>
      <c r="O718" s="28" t="str">
        <f t="shared" si="122"/>
        <v/>
      </c>
      <c r="P718" s="35"/>
      <c r="Q718" s="36"/>
      <c r="R718" s="36"/>
      <c r="S718" s="36"/>
      <c r="T718" s="150" t="str">
        <f t="shared" si="123"/>
        <v/>
      </c>
      <c r="U718" s="28" t="str">
        <f t="shared" si="124"/>
        <v/>
      </c>
      <c r="V718" s="35"/>
      <c r="W718" s="36"/>
      <c r="X718" s="36"/>
      <c r="Y718" s="36"/>
      <c r="Z718" s="150" t="str">
        <f t="shared" si="125"/>
        <v/>
      </c>
      <c r="AA718" s="28" t="str">
        <f t="shared" si="126"/>
        <v/>
      </c>
      <c r="AB718" s="37" t="str">
        <f t="shared" si="127"/>
        <v/>
      </c>
      <c r="AC718" s="38" t="str">
        <f t="shared" si="128"/>
        <v/>
      </c>
      <c r="AD718" s="38" t="str">
        <f t="shared" si="129"/>
        <v/>
      </c>
      <c r="AE718" s="38" t="str">
        <f>IF($B718="","",IF(DATOS!$B$12="Trimestre","",IF(Z718="","",Z718)))</f>
        <v/>
      </c>
      <c r="AF718" s="150" t="str">
        <f ca="1">IF(B718="","",IF(DATOS!$W$14-TODAY()&gt;0,"",IF(ISERROR(ROUND(AVERAGE(AB718:AE718),0)),"",ROUND(AVERAGE(AB718:AE718),0))))</f>
        <v/>
      </c>
      <c r="AG718" s="31" t="str">
        <f t="shared" ca="1" si="130"/>
        <v/>
      </c>
    </row>
    <row r="719" spans="1:33" x14ac:dyDescent="0.25">
      <c r="A719" s="34">
        <v>43</v>
      </c>
      <c r="B719" s="60" t="str">
        <f>IF(DATOS!$B$59="","",DATOS!$B$59)</f>
        <v/>
      </c>
      <c r="D719" s="35"/>
      <c r="E719" s="36"/>
      <c r="F719" s="36"/>
      <c r="G719" s="36"/>
      <c r="H719" s="150" t="str">
        <f t="shared" si="119"/>
        <v/>
      </c>
      <c r="I719" s="28" t="str">
        <f t="shared" si="120"/>
        <v/>
      </c>
      <c r="J719" s="35"/>
      <c r="K719" s="36"/>
      <c r="L719" s="36"/>
      <c r="M719" s="36"/>
      <c r="N719" s="150" t="str">
        <f t="shared" si="121"/>
        <v/>
      </c>
      <c r="O719" s="28" t="str">
        <f t="shared" si="122"/>
        <v/>
      </c>
      <c r="P719" s="35"/>
      <c r="Q719" s="36"/>
      <c r="R719" s="36"/>
      <c r="S719" s="36"/>
      <c r="T719" s="150" t="str">
        <f t="shared" si="123"/>
        <v/>
      </c>
      <c r="U719" s="28" t="str">
        <f t="shared" si="124"/>
        <v/>
      </c>
      <c r="V719" s="35"/>
      <c r="W719" s="36"/>
      <c r="X719" s="36"/>
      <c r="Y719" s="36"/>
      <c r="Z719" s="150" t="str">
        <f t="shared" si="125"/>
        <v/>
      </c>
      <c r="AA719" s="28" t="str">
        <f t="shared" si="126"/>
        <v/>
      </c>
      <c r="AB719" s="37" t="str">
        <f t="shared" si="127"/>
        <v/>
      </c>
      <c r="AC719" s="38" t="str">
        <f t="shared" si="128"/>
        <v/>
      </c>
      <c r="AD719" s="38" t="str">
        <f t="shared" si="129"/>
        <v/>
      </c>
      <c r="AE719" s="38" t="str">
        <f>IF($B719="","",IF(DATOS!$B$12="Trimestre","",IF(Z719="","",Z719)))</f>
        <v/>
      </c>
      <c r="AF719" s="150" t="str">
        <f ca="1">IF(B719="","",IF(DATOS!$W$14-TODAY()&gt;0,"",IF(ISERROR(ROUND(AVERAGE(AB719:AE719),0)),"",ROUND(AVERAGE(AB719:AE719),0))))</f>
        <v/>
      </c>
      <c r="AG719" s="31" t="str">
        <f t="shared" ca="1" si="130"/>
        <v/>
      </c>
    </row>
    <row r="720" spans="1:33" x14ac:dyDescent="0.25">
      <c r="A720" s="34">
        <v>44</v>
      </c>
      <c r="B720" s="60" t="str">
        <f>IF(DATOS!$B$60="","",DATOS!$B$60)</f>
        <v/>
      </c>
      <c r="D720" s="35"/>
      <c r="E720" s="36"/>
      <c r="F720" s="36"/>
      <c r="G720" s="36"/>
      <c r="H720" s="150" t="str">
        <f t="shared" si="119"/>
        <v/>
      </c>
      <c r="I720" s="28" t="str">
        <f t="shared" si="120"/>
        <v/>
      </c>
      <c r="J720" s="35"/>
      <c r="K720" s="36"/>
      <c r="L720" s="36"/>
      <c r="M720" s="36"/>
      <c r="N720" s="150" t="str">
        <f t="shared" si="121"/>
        <v/>
      </c>
      <c r="O720" s="28" t="str">
        <f t="shared" si="122"/>
        <v/>
      </c>
      <c r="P720" s="35"/>
      <c r="Q720" s="36"/>
      <c r="R720" s="36"/>
      <c r="S720" s="36"/>
      <c r="T720" s="150" t="str">
        <f t="shared" si="123"/>
        <v/>
      </c>
      <c r="U720" s="28" t="str">
        <f t="shared" si="124"/>
        <v/>
      </c>
      <c r="V720" s="35"/>
      <c r="W720" s="36"/>
      <c r="X720" s="36"/>
      <c r="Y720" s="36"/>
      <c r="Z720" s="150" t="str">
        <f t="shared" si="125"/>
        <v/>
      </c>
      <c r="AA720" s="28" t="str">
        <f t="shared" si="126"/>
        <v/>
      </c>
      <c r="AB720" s="37" t="str">
        <f t="shared" si="127"/>
        <v/>
      </c>
      <c r="AC720" s="38" t="str">
        <f t="shared" si="128"/>
        <v/>
      </c>
      <c r="AD720" s="38" t="str">
        <f t="shared" si="129"/>
        <v/>
      </c>
      <c r="AE720" s="38" t="str">
        <f>IF($B720="","",IF(DATOS!$B$12="Trimestre","",IF(Z720="","",Z720)))</f>
        <v/>
      </c>
      <c r="AF720" s="150" t="str">
        <f ca="1">IF(B720="","",IF(DATOS!$W$14-TODAY()&gt;0,"",IF(ISERROR(ROUND(AVERAGE(AB720:AE720),0)),"",ROUND(AVERAGE(AB720:AE720),0))))</f>
        <v/>
      </c>
      <c r="AG720" s="31" t="str">
        <f t="shared" ca="1" si="130"/>
        <v/>
      </c>
    </row>
    <row r="721" spans="1:33" ht="15.75" thickBot="1" x14ac:dyDescent="0.3">
      <c r="A721" s="40">
        <v>45</v>
      </c>
      <c r="B721" s="61" t="str">
        <f>IF(DATOS!$B$61="","",DATOS!$B$61)</f>
        <v/>
      </c>
      <c r="D721" s="41"/>
      <c r="E721" s="42"/>
      <c r="F721" s="42"/>
      <c r="G721" s="42"/>
      <c r="H721" s="151" t="str">
        <f t="shared" si="119"/>
        <v/>
      </c>
      <c r="I721" s="28" t="str">
        <f t="shared" si="120"/>
        <v/>
      </c>
      <c r="J721" s="41"/>
      <c r="K721" s="42"/>
      <c r="L721" s="42"/>
      <c r="M721" s="42"/>
      <c r="N721" s="151" t="str">
        <f t="shared" si="121"/>
        <v/>
      </c>
      <c r="O721" s="28" t="str">
        <f t="shared" si="122"/>
        <v/>
      </c>
      <c r="P721" s="41"/>
      <c r="Q721" s="42"/>
      <c r="R721" s="42"/>
      <c r="S721" s="42"/>
      <c r="T721" s="151" t="str">
        <f t="shared" si="123"/>
        <v/>
      </c>
      <c r="U721" s="28" t="str">
        <f t="shared" si="124"/>
        <v/>
      </c>
      <c r="V721" s="41"/>
      <c r="W721" s="42"/>
      <c r="X721" s="42"/>
      <c r="Y721" s="42"/>
      <c r="Z721" s="151" t="str">
        <f t="shared" si="125"/>
        <v/>
      </c>
      <c r="AA721" s="28" t="str">
        <f t="shared" si="126"/>
        <v/>
      </c>
      <c r="AB721" s="43" t="str">
        <f t="shared" si="127"/>
        <v/>
      </c>
      <c r="AC721" s="44" t="str">
        <f t="shared" si="128"/>
        <v/>
      </c>
      <c r="AD721" s="44" t="str">
        <f t="shared" si="129"/>
        <v/>
      </c>
      <c r="AE721" s="44" t="str">
        <f>IF($B721="","",IF(DATOS!$B$12="Trimestre","",IF(Z721="","",Z721)))</f>
        <v/>
      </c>
      <c r="AF721" s="151" t="str">
        <f ca="1">IF(B721="","",IF(DATOS!$W$14-TODAY()&gt;0,"",IF(ISERROR(ROUND(AVERAGE(AB721:AE721),0)),"",ROUND(AVERAGE(AB721:AE721),0))))</f>
        <v/>
      </c>
      <c r="AG721" s="31" t="str">
        <f t="shared" ca="1" si="130"/>
        <v/>
      </c>
    </row>
    <row r="722" spans="1:33" ht="3.75" customHeight="1" thickTop="1" thickBot="1" x14ac:dyDescent="0.3"/>
    <row r="723" spans="1:33" ht="15.75" thickTop="1" x14ac:dyDescent="0.25">
      <c r="B723" s="262" t="str">
        <f>"Nivel de logro del Área de "&amp;B673</f>
        <v>Nivel de logro del Área de Gestiona su aprendizaje de manera autónoma</v>
      </c>
      <c r="D723" s="249" t="s">
        <v>216</v>
      </c>
      <c r="E723" s="250"/>
      <c r="F723" s="250"/>
      <c r="G723" s="250"/>
      <c r="H723" s="251"/>
      <c r="J723" s="249" t="s">
        <v>147</v>
      </c>
      <c r="K723" s="250"/>
      <c r="L723" s="250"/>
      <c r="M723" s="250"/>
      <c r="N723" s="251"/>
      <c r="P723" s="249" t="s">
        <v>148</v>
      </c>
      <c r="Q723" s="250"/>
      <c r="R723" s="250"/>
      <c r="S723" s="250"/>
      <c r="T723" s="251"/>
      <c r="V723" s="249" t="s">
        <v>149</v>
      </c>
      <c r="W723" s="250"/>
      <c r="X723" s="250"/>
      <c r="Y723" s="250"/>
      <c r="Z723" s="251"/>
      <c r="AB723" s="264" t="s">
        <v>130</v>
      </c>
      <c r="AC723" s="265"/>
      <c r="AD723" s="265"/>
      <c r="AE723" s="265"/>
      <c r="AF723" s="266"/>
    </row>
    <row r="724" spans="1:33" ht="15.75" thickBot="1" x14ac:dyDescent="0.3">
      <c r="B724" s="263"/>
      <c r="D724" s="228" t="s">
        <v>123</v>
      </c>
      <c r="E724" s="229"/>
      <c r="F724" s="229" t="s">
        <v>124</v>
      </c>
      <c r="G724" s="229"/>
      <c r="H724" s="230"/>
      <c r="J724" s="228" t="s">
        <v>123</v>
      </c>
      <c r="K724" s="229"/>
      <c r="L724" s="229" t="s">
        <v>124</v>
      </c>
      <c r="M724" s="229"/>
      <c r="N724" s="230"/>
      <c r="P724" s="228" t="s">
        <v>123</v>
      </c>
      <c r="Q724" s="229"/>
      <c r="R724" s="229" t="s">
        <v>124</v>
      </c>
      <c r="S724" s="229"/>
      <c r="T724" s="230"/>
      <c r="V724" s="228" t="s">
        <v>123</v>
      </c>
      <c r="W724" s="229"/>
      <c r="X724" s="229" t="s">
        <v>124</v>
      </c>
      <c r="Y724" s="229"/>
      <c r="Z724" s="230"/>
      <c r="AB724" s="235" t="s">
        <v>123</v>
      </c>
      <c r="AC724" s="236"/>
      <c r="AD724" s="236" t="s">
        <v>124</v>
      </c>
      <c r="AE724" s="236"/>
      <c r="AF724" s="237"/>
    </row>
    <row r="725" spans="1:33" ht="15.75" thickTop="1" x14ac:dyDescent="0.25">
      <c r="B725" s="45" t="s">
        <v>129</v>
      </c>
      <c r="D725" s="220" t="str">
        <f>IF(COUNTBLANK(I677:I721)=45,"",COUNTIF(I677:I721,4))</f>
        <v/>
      </c>
      <c r="E725" s="221"/>
      <c r="F725" s="222" t="str">
        <f>IF(ISERROR(D725/SUM(D725:E728)),"",D725/SUM(D725:E728))</f>
        <v/>
      </c>
      <c r="G725" s="222"/>
      <c r="H725" s="223"/>
      <c r="J725" s="220" t="str">
        <f>IF(COUNTBLANK(O677:O721)=45,"",COUNTIF(O677:O721,4))</f>
        <v/>
      </c>
      <c r="K725" s="221"/>
      <c r="L725" s="222" t="str">
        <f>IF(ISERROR(J725/SUM(J725:K728)),"",J725/SUM(J725:K728))</f>
        <v/>
      </c>
      <c r="M725" s="222"/>
      <c r="N725" s="223"/>
      <c r="P725" s="220" t="str">
        <f>IF(COUNTBLANK(U677:U721)=45,"",COUNTIF(U677:U721,4))</f>
        <v/>
      </c>
      <c r="Q725" s="221"/>
      <c r="R725" s="222" t="str">
        <f>IF(ISERROR(P725/SUM(P725:Q728)),"",P725/SUM(P725:Q728))</f>
        <v/>
      </c>
      <c r="S725" s="222"/>
      <c r="T725" s="223"/>
      <c r="V725" s="220" t="str">
        <f>IF(COUNTBLANK(AA677:AA721)=45,"",COUNTIF(AA677:AA721,4))</f>
        <v/>
      </c>
      <c r="W725" s="221"/>
      <c r="X725" s="222" t="str">
        <f>IF(ISERROR(V725/SUM(V725:W728)),"",V725/SUM(V725:W728))</f>
        <v/>
      </c>
      <c r="Y725" s="222"/>
      <c r="Z725" s="223"/>
      <c r="AB725" s="220" t="str">
        <f ca="1">IF(COUNTBLANK(AG677:AG721)=45,"",COUNTIF(AG677:AG721,4))</f>
        <v/>
      </c>
      <c r="AC725" s="221"/>
      <c r="AD725" s="222" t="str">
        <f ca="1">IF(ISERROR(AB725/SUM(AB725:AC728)),"",AB725/SUM(AB725:AC728))</f>
        <v/>
      </c>
      <c r="AE725" s="222"/>
      <c r="AF725" s="223"/>
    </row>
    <row r="726" spans="1:33" x14ac:dyDescent="0.25">
      <c r="B726" s="45" t="s">
        <v>125</v>
      </c>
      <c r="D726" s="224" t="str">
        <f>IF(COUNTBLANK(I677:I721)=45,"",COUNTIF(I677:I721,3))</f>
        <v/>
      </c>
      <c r="E726" s="225"/>
      <c r="F726" s="226" t="str">
        <f>IF(ISERROR(D726/SUM(D725:E728)),"",D726/SUM(D725:E728))</f>
        <v/>
      </c>
      <c r="G726" s="226"/>
      <c r="H726" s="227"/>
      <c r="J726" s="224" t="str">
        <f>IF(COUNTBLANK(O677:O721)=45,"",COUNTIF(O677:O721,3))</f>
        <v/>
      </c>
      <c r="K726" s="225"/>
      <c r="L726" s="226" t="str">
        <f>IF(ISERROR(J726/SUM(J725:K728)),"",J726/SUM(J725:K728))</f>
        <v/>
      </c>
      <c r="M726" s="226"/>
      <c r="N726" s="227"/>
      <c r="P726" s="224" t="str">
        <f>IF(COUNTBLANK(U677:U721)=45,"",COUNTIF(U677:U721,3))</f>
        <v/>
      </c>
      <c r="Q726" s="225"/>
      <c r="R726" s="226" t="str">
        <f>IF(ISERROR(P726/SUM(P725:Q728)),"",P726/SUM(P725:Q728))</f>
        <v/>
      </c>
      <c r="S726" s="226"/>
      <c r="T726" s="227"/>
      <c r="V726" s="224" t="str">
        <f>IF(COUNTBLANK(AA677:AA721)=45,"",COUNTIF(AA677:AA721,3))</f>
        <v/>
      </c>
      <c r="W726" s="225"/>
      <c r="X726" s="226" t="str">
        <f>IF(ISERROR(V726/SUM(V725:W728)),"",V726/SUM(V725:W728))</f>
        <v/>
      </c>
      <c r="Y726" s="226"/>
      <c r="Z726" s="227"/>
      <c r="AB726" s="224" t="str">
        <f ca="1">IF(COUNTBLANK(AG677:AG721)=45,"",COUNTIF(AG677:AG721,3))</f>
        <v/>
      </c>
      <c r="AC726" s="225"/>
      <c r="AD726" s="226" t="str">
        <f ca="1">IF(ISERROR(AB726/SUM(AB725:AC728)),"",AB726/SUM(AB725:AC728))</f>
        <v/>
      </c>
      <c r="AE726" s="226"/>
      <c r="AF726" s="227"/>
    </row>
    <row r="727" spans="1:33" x14ac:dyDescent="0.25">
      <c r="B727" s="45" t="s">
        <v>126</v>
      </c>
      <c r="D727" s="224" t="str">
        <f>IF(COUNTBLANK(I677:I721)=45,"",COUNTIF(I677:I721,2))</f>
        <v/>
      </c>
      <c r="E727" s="225"/>
      <c r="F727" s="226" t="str">
        <f>IF(ISERROR(D727/SUM(D725:E728)),"",D727/SUM(D725:E728))</f>
        <v/>
      </c>
      <c r="G727" s="226"/>
      <c r="H727" s="227"/>
      <c r="J727" s="224" t="str">
        <f>IF(COUNTBLANK(O677:O721)=45,"",COUNTIF(O677:O721,2))</f>
        <v/>
      </c>
      <c r="K727" s="225"/>
      <c r="L727" s="226" t="str">
        <f>IF(ISERROR(J727/SUM(J725:K728)),"",J727/SUM(J725:K728))</f>
        <v/>
      </c>
      <c r="M727" s="226"/>
      <c r="N727" s="227"/>
      <c r="P727" s="224" t="str">
        <f>IF(COUNTBLANK(U677:U721)=45,"",COUNTIF(U677:U721,2))</f>
        <v/>
      </c>
      <c r="Q727" s="225"/>
      <c r="R727" s="226" t="str">
        <f>IF(ISERROR(P727/SUM(P725:Q728)),"",P727/SUM(P725:Q728))</f>
        <v/>
      </c>
      <c r="S727" s="226"/>
      <c r="T727" s="227"/>
      <c r="V727" s="224" t="str">
        <f>IF(COUNTBLANK(AA677:AA721)=45,"",COUNTIF(AA677:AA721,2))</f>
        <v/>
      </c>
      <c r="W727" s="225"/>
      <c r="X727" s="226" t="str">
        <f>IF(ISERROR(V727/SUM(V725:W728)),"",V727/SUM(V725:W728))</f>
        <v/>
      </c>
      <c r="Y727" s="226"/>
      <c r="Z727" s="227"/>
      <c r="AB727" s="224" t="str">
        <f ca="1">IF(COUNTBLANK(AG677:AG721)=45,"",COUNTIF(AG677:AG721,2))</f>
        <v/>
      </c>
      <c r="AC727" s="225"/>
      <c r="AD727" s="226" t="str">
        <f ca="1">IF(ISERROR(AB727/SUM(AB725:AC728)),"",AB727/SUM(AB725:AC728))</f>
        <v/>
      </c>
      <c r="AE727" s="226"/>
      <c r="AF727" s="227"/>
    </row>
    <row r="728" spans="1:33" ht="15.75" thickBot="1" x14ac:dyDescent="0.3">
      <c r="B728" s="45" t="s">
        <v>127</v>
      </c>
      <c r="D728" s="213" t="str">
        <f>IF(COUNTBLANK(I677:I721)=45,"",COUNTIF(I677:I721,1))</f>
        <v/>
      </c>
      <c r="E728" s="214"/>
      <c r="F728" s="215" t="str">
        <f>IF(ISERROR(D728/SUM(D725:E728)),"",D728/SUM(D725:E728))</f>
        <v/>
      </c>
      <c r="G728" s="215"/>
      <c r="H728" s="216"/>
      <c r="J728" s="213" t="str">
        <f>IF(COUNTBLANK(O677:O721)=45,"",COUNTIF(O677:O721,1))</f>
        <v/>
      </c>
      <c r="K728" s="214"/>
      <c r="L728" s="215" t="str">
        <f>IF(ISERROR(J728/SUM(J725:K728)),"",J728/SUM(J725:K728))</f>
        <v/>
      </c>
      <c r="M728" s="215"/>
      <c r="N728" s="216"/>
      <c r="P728" s="213" t="str">
        <f>IF(COUNTBLANK(U677:U721)=45,"",COUNTIF(U677:U721,1))</f>
        <v/>
      </c>
      <c r="Q728" s="214"/>
      <c r="R728" s="215" t="str">
        <f>IF(ISERROR(P728/SUM(P725:Q728)),"",P728/SUM(P725:Q728))</f>
        <v/>
      </c>
      <c r="S728" s="215"/>
      <c r="T728" s="216"/>
      <c r="V728" s="213" t="str">
        <f>IF(COUNTBLANK(AA677:AA721)=45,"",COUNTIF(AA677:AA721,1))</f>
        <v/>
      </c>
      <c r="W728" s="214"/>
      <c r="X728" s="215" t="str">
        <f>IF(ISERROR(V728/SUM(V725:W728)),"",V728/SUM(V725:W728))</f>
        <v/>
      </c>
      <c r="Y728" s="215"/>
      <c r="Z728" s="216"/>
      <c r="AB728" s="213" t="str">
        <f ca="1">IF(COUNTBLANK(AG677:AG721)=45,"",COUNTIF(AG677:AG721,1))</f>
        <v/>
      </c>
      <c r="AC728" s="214"/>
      <c r="AD728" s="215" t="str">
        <f ca="1">IF(ISERROR(AB728/SUM(AB725:AC728)),"",AB728/SUM(AB725:AC728))</f>
        <v/>
      </c>
      <c r="AE728" s="215"/>
      <c r="AF728" s="216"/>
    </row>
    <row r="729" spans="1:33" ht="6" customHeight="1" thickTop="1" thickBot="1" x14ac:dyDescent="0.3">
      <c r="B729" s="46"/>
      <c r="D729" s="47"/>
      <c r="E729" s="48"/>
      <c r="F729" s="48"/>
      <c r="G729" s="48"/>
    </row>
    <row r="730" spans="1:33" ht="16.5" thickTop="1" thickBot="1" x14ac:dyDescent="0.3">
      <c r="B730" s="49" t="s">
        <v>133</v>
      </c>
      <c r="D730" s="217" t="s">
        <v>123</v>
      </c>
      <c r="E730" s="218"/>
      <c r="F730" s="218" t="s">
        <v>124</v>
      </c>
      <c r="G730" s="218"/>
      <c r="H730" s="219"/>
      <c r="K730" s="231" t="s">
        <v>134</v>
      </c>
      <c r="L730" s="231"/>
      <c r="M730" s="231"/>
      <c r="N730" s="231"/>
      <c r="O730" s="231"/>
      <c r="P730" s="231"/>
      <c r="Q730" s="231"/>
      <c r="R730" s="231"/>
      <c r="S730" s="231"/>
      <c r="T730" s="232" t="str">
        <f ca="1">IF(COUNTBLANK(AF677:AF721)=45,"",MAX(AF677:AF721))</f>
        <v/>
      </c>
      <c r="U730" s="232"/>
      <c r="V730" s="232"/>
    </row>
    <row r="731" spans="1:33" ht="16.5" thickTop="1" thickBot="1" x14ac:dyDescent="0.3">
      <c r="B731" s="45" t="s">
        <v>132</v>
      </c>
      <c r="D731" s="220">
        <f>IF(COUNTBLANK(B677:B721)=45,"",45-COUNTBLANK(B677:B721))</f>
        <v>33</v>
      </c>
      <c r="E731" s="221"/>
      <c r="F731" s="222">
        <f>IF(ISERROR(D731/D731),"",D731/D731)</f>
        <v>1</v>
      </c>
      <c r="G731" s="222"/>
      <c r="H731" s="223"/>
      <c r="K731" s="233" t="s">
        <v>135</v>
      </c>
      <c r="L731" s="233"/>
      <c r="M731" s="233"/>
      <c r="N731" s="233"/>
      <c r="O731" s="233"/>
      <c r="P731" s="233"/>
      <c r="Q731" s="233"/>
      <c r="R731" s="233"/>
      <c r="S731" s="233"/>
      <c r="T731" s="246" t="str">
        <f ca="1">IF(COUNTBLANK(AF677:AF721)=45,"",ROUND(AVERAGE(AF677:AF721),2))</f>
        <v/>
      </c>
      <c r="U731" s="247"/>
      <c r="V731" s="248"/>
    </row>
    <row r="732" spans="1:33" x14ac:dyDescent="0.25">
      <c r="B732" s="45" t="s">
        <v>121</v>
      </c>
      <c r="D732" s="224" t="str">
        <f ca="1">IF(COUNTBLANK(AF677:AF721)=45,"",45-COUNTBLANK(AF677:AF721))</f>
        <v/>
      </c>
      <c r="E732" s="225"/>
      <c r="F732" s="226" t="str">
        <f ca="1">IF(ISERROR(D732/D731),"",D732/D731)</f>
        <v/>
      </c>
      <c r="G732" s="226"/>
      <c r="H732" s="227"/>
      <c r="K732" s="231" t="s">
        <v>136</v>
      </c>
      <c r="L732" s="231"/>
      <c r="M732" s="231"/>
      <c r="N732" s="231"/>
      <c r="O732" s="231"/>
      <c r="P732" s="231"/>
      <c r="Q732" s="231"/>
      <c r="R732" s="231"/>
      <c r="S732" s="231"/>
      <c r="T732" s="232" t="str">
        <f ca="1">IF(COUNTBLANK(AF677:AF721)=45,"",MIN(AF677:AF721))</f>
        <v/>
      </c>
      <c r="U732" s="232"/>
      <c r="V732" s="232"/>
    </row>
    <row r="733" spans="1:33" x14ac:dyDescent="0.25">
      <c r="B733" s="45" t="s">
        <v>128</v>
      </c>
      <c r="D733" s="224" t="str">
        <f ca="1">IF(COUNTBLANK(AF677:AF721)=45,"",D731-D732)</f>
        <v/>
      </c>
      <c r="E733" s="225"/>
      <c r="F733" s="226" t="str">
        <f ca="1">IF(ISERROR(D733/D731),"",D733/D731)</f>
        <v/>
      </c>
      <c r="G733" s="226"/>
      <c r="H733" s="227"/>
    </row>
    <row r="734" spans="1:33" x14ac:dyDescent="0.25">
      <c r="B734" s="45" t="s">
        <v>122</v>
      </c>
      <c r="D734" s="224" t="str">
        <f ca="1">IF(COUNTBLANK(AF677:AF721)=45,"",COUNTIF(AF677:AF721,"&gt;=11"))</f>
        <v/>
      </c>
      <c r="E734" s="225"/>
      <c r="F734" s="226" t="str">
        <f ca="1">IF(ISERROR(D734/D732),"",D734/D732)</f>
        <v/>
      </c>
      <c r="G734" s="226"/>
      <c r="H734" s="227"/>
    </row>
    <row r="735" spans="1:33" ht="15.75" thickBot="1" x14ac:dyDescent="0.3">
      <c r="B735" s="45" t="s">
        <v>131</v>
      </c>
      <c r="D735" s="213" t="str">
        <f ca="1">IF(COUNTBLANK(AF677:AF721)=45,"",COUNTIF(AF677:AF721,"&lt;11"))</f>
        <v/>
      </c>
      <c r="E735" s="214"/>
      <c r="F735" s="215" t="str">
        <f ca="1">IF(ISERROR(D735/D732),"",D735/D732)</f>
        <v/>
      </c>
      <c r="G735" s="215"/>
      <c r="H735" s="216"/>
    </row>
    <row r="736" spans="1:33" ht="15.75" thickTop="1" x14ac:dyDescent="0.25"/>
    <row r="738" spans="1:41" ht="18.75" x14ac:dyDescent="0.3">
      <c r="A738" s="234" t="str">
        <f>"CONSOLIDADO DE NOTAS - 2019 - "&amp;B740</f>
        <v>CONSOLIDADO DE NOTAS - 2019 - Se desenvuelve en los entornos virtuales generados por las TIC</v>
      </c>
      <c r="B738" s="234"/>
      <c r="C738" s="234"/>
      <c r="D738" s="234"/>
      <c r="E738" s="234"/>
      <c r="F738" s="234"/>
      <c r="G738" s="234"/>
      <c r="H738" s="234"/>
      <c r="I738" s="234"/>
      <c r="J738" s="234"/>
      <c r="K738" s="234"/>
      <c r="L738" s="234"/>
      <c r="M738" s="234"/>
      <c r="N738" s="234"/>
      <c r="O738" s="234"/>
      <c r="P738" s="234"/>
      <c r="Q738" s="234"/>
      <c r="R738" s="234"/>
      <c r="S738" s="234"/>
      <c r="T738" s="234"/>
      <c r="U738" s="234"/>
      <c r="V738" s="234"/>
      <c r="W738" s="234"/>
      <c r="X738" s="234"/>
      <c r="Y738" s="234"/>
      <c r="Z738" s="234"/>
      <c r="AA738" s="234"/>
      <c r="AB738" s="234"/>
      <c r="AC738" s="234"/>
      <c r="AD738" s="234"/>
      <c r="AE738" s="234"/>
      <c r="AF738" s="234"/>
      <c r="AG738" s="234"/>
      <c r="AH738" s="234"/>
    </row>
    <row r="739" spans="1:41" ht="8.25" customHeight="1" x14ac:dyDescent="0.25">
      <c r="B739" s="15"/>
    </row>
    <row r="740" spans="1:41" ht="15.75" thickBot="1" x14ac:dyDescent="0.3">
      <c r="B740" s="16" t="s">
        <v>16</v>
      </c>
      <c r="AF740" s="17" t="str">
        <f>IF(AND(DATOS!$B$10="",DATOS!$B$11=""),"",DATOS!$B$10&amp;DATOS!$B$11)</f>
        <v/>
      </c>
    </row>
    <row r="741" spans="1:41" ht="15.75" customHeight="1" thickTop="1" x14ac:dyDescent="0.25">
      <c r="A741" s="238" t="s">
        <v>19</v>
      </c>
      <c r="B741" s="241" t="s">
        <v>18</v>
      </c>
      <c r="D741" s="238" t="s">
        <v>176</v>
      </c>
      <c r="E741" s="244"/>
      <c r="F741" s="244"/>
      <c r="G741" s="244"/>
      <c r="H741" s="259" t="s">
        <v>180</v>
      </c>
      <c r="I741" s="18"/>
      <c r="J741" s="238" t="s">
        <v>177</v>
      </c>
      <c r="K741" s="244"/>
      <c r="L741" s="244"/>
      <c r="M741" s="244"/>
      <c r="N741" s="259" t="s">
        <v>181</v>
      </c>
      <c r="O741" s="18"/>
      <c r="P741" s="238" t="s">
        <v>178</v>
      </c>
      <c r="Q741" s="244"/>
      <c r="R741" s="244"/>
      <c r="S741" s="244"/>
      <c r="T741" s="259" t="s">
        <v>182</v>
      </c>
      <c r="U741" s="18"/>
      <c r="V741" s="238" t="s">
        <v>179</v>
      </c>
      <c r="W741" s="244"/>
      <c r="X741" s="244"/>
      <c r="Y741" s="244"/>
      <c r="Z741" s="259" t="s">
        <v>183</v>
      </c>
      <c r="AA741" s="18"/>
      <c r="AB741" s="252" t="s">
        <v>61</v>
      </c>
      <c r="AC741" s="253"/>
      <c r="AD741" s="253"/>
      <c r="AE741" s="253"/>
      <c r="AF741" s="256" t="s">
        <v>62</v>
      </c>
    </row>
    <row r="742" spans="1:41" ht="16.5" customHeight="1" x14ac:dyDescent="0.25">
      <c r="A742" s="239"/>
      <c r="B742" s="242"/>
      <c r="D742" s="239"/>
      <c r="E742" s="245"/>
      <c r="F742" s="245"/>
      <c r="G742" s="245"/>
      <c r="H742" s="260"/>
      <c r="I742" s="19"/>
      <c r="J742" s="239"/>
      <c r="K742" s="245"/>
      <c r="L742" s="245"/>
      <c r="M742" s="245"/>
      <c r="N742" s="260"/>
      <c r="O742" s="19"/>
      <c r="P742" s="239"/>
      <c r="Q742" s="245"/>
      <c r="R742" s="245"/>
      <c r="S742" s="245"/>
      <c r="T742" s="260"/>
      <c r="U742" s="19"/>
      <c r="V742" s="239"/>
      <c r="W742" s="245"/>
      <c r="X742" s="245"/>
      <c r="Y742" s="245"/>
      <c r="Z742" s="260"/>
      <c r="AA742" s="19"/>
      <c r="AB742" s="254"/>
      <c r="AC742" s="255"/>
      <c r="AD742" s="255"/>
      <c r="AE742" s="255"/>
      <c r="AF742" s="257"/>
      <c r="AH742" s="20"/>
    </row>
    <row r="743" spans="1:41" ht="16.5" customHeight="1" thickBot="1" x14ac:dyDescent="0.3">
      <c r="A743" s="240"/>
      <c r="B743" s="243"/>
      <c r="D743" s="21" t="s">
        <v>20</v>
      </c>
      <c r="E743" s="22" t="s">
        <v>21</v>
      </c>
      <c r="F743" s="22" t="s">
        <v>22</v>
      </c>
      <c r="G743" s="22" t="s">
        <v>23</v>
      </c>
      <c r="H743" s="261"/>
      <c r="I743" s="19"/>
      <c r="J743" s="21" t="s">
        <v>20</v>
      </c>
      <c r="K743" s="22" t="s">
        <v>21</v>
      </c>
      <c r="L743" s="22" t="s">
        <v>22</v>
      </c>
      <c r="M743" s="22" t="s">
        <v>23</v>
      </c>
      <c r="N743" s="261"/>
      <c r="O743" s="19"/>
      <c r="P743" s="21" t="s">
        <v>20</v>
      </c>
      <c r="Q743" s="22" t="s">
        <v>21</v>
      </c>
      <c r="R743" s="22" t="s">
        <v>22</v>
      </c>
      <c r="S743" s="22" t="s">
        <v>23</v>
      </c>
      <c r="T743" s="261"/>
      <c r="U743" s="19"/>
      <c r="V743" s="21" t="s">
        <v>20</v>
      </c>
      <c r="W743" s="22" t="s">
        <v>21</v>
      </c>
      <c r="X743" s="22" t="s">
        <v>22</v>
      </c>
      <c r="Y743" s="22" t="s">
        <v>23</v>
      </c>
      <c r="Z743" s="261"/>
      <c r="AA743" s="19"/>
      <c r="AB743" s="21">
        <v>1</v>
      </c>
      <c r="AC743" s="22">
        <v>2</v>
      </c>
      <c r="AD743" s="22">
        <v>3</v>
      </c>
      <c r="AE743" s="22">
        <v>4</v>
      </c>
      <c r="AF743" s="258"/>
      <c r="AM743" s="23"/>
      <c r="AN743" s="24"/>
      <c r="AO743" s="24"/>
    </row>
    <row r="744" spans="1:41" ht="15.75" thickTop="1" x14ac:dyDescent="0.25">
      <c r="A744" s="25">
        <v>1</v>
      </c>
      <c r="B744" s="59" t="str">
        <f>IF(DATOS!$B$17="","",DATOS!$B$17)</f>
        <v>ABOLLANEDA RIVERA, Leomar</v>
      </c>
      <c r="D744" s="26"/>
      <c r="E744" s="27"/>
      <c r="F744" s="27"/>
      <c r="G744" s="27"/>
      <c r="H744" s="149" t="str">
        <f>IF($B744="","",IF(COUNTBLANK(D744:G744)=4,"",IF(MAX(D744:G744)&gt;20,"E",ROUND(AVERAGE(D744:G744),0))))</f>
        <v/>
      </c>
      <c r="I744" s="28" t="str">
        <f>IF(H744="","",IF(NOT(ISNUMBER(H744)),"",IF(H744&lt;=10,1,IF(H744&lt;=13,2,IF(H744&lt;=17,3,4)))))</f>
        <v/>
      </c>
      <c r="J744" s="26"/>
      <c r="K744" s="27"/>
      <c r="L744" s="27"/>
      <c r="M744" s="27"/>
      <c r="N744" s="149" t="str">
        <f>IF($B744="","",IF(COUNTBLANK(J744:M744)=4,"",IF(MAX(J744:M744)&gt;20,"E",ROUND(AVERAGE(J744:M744),0))))</f>
        <v/>
      </c>
      <c r="O744" s="28" t="str">
        <f>IF(N744="","",IF(NOT(ISNUMBER(N744)),"",IF(N744&lt;=10,1,IF(N744&lt;=13,2,IF(N744&lt;=17,3,4)))))</f>
        <v/>
      </c>
      <c r="P744" s="26"/>
      <c r="Q744" s="27"/>
      <c r="R744" s="27"/>
      <c r="S744" s="27"/>
      <c r="T744" s="149" t="str">
        <f>IF($B744="","",IF(COUNTBLANK(P744:S744)=4,"",IF(MAX(P744:S744)&gt;20,"E",ROUND(AVERAGE(P744:S744),0))))</f>
        <v/>
      </c>
      <c r="U744" s="28" t="str">
        <f>IF(T744="","",IF(NOT(ISNUMBER(T744)),"",IF(T744&lt;=10,1,IF(T744&lt;=13,2,IF(T744&lt;=17,3,4)))))</f>
        <v/>
      </c>
      <c r="V744" s="26"/>
      <c r="W744" s="27"/>
      <c r="X744" s="27"/>
      <c r="Y744" s="27"/>
      <c r="Z744" s="149" t="str">
        <f>IF($B744="","",IF(COUNTBLANK(V744:Y744)=4,"",IF(MAX(V744:Y744)&gt;20,"E",ROUND(AVERAGE(V744:Y744),0))))</f>
        <v/>
      </c>
      <c r="AA744" s="28" t="str">
        <f>IF(Z744="","",IF(NOT(ISNUMBER(Z744)),"",IF(Z744&lt;=10,1,IF(Z744&lt;=13,2,IF(Z744&lt;=17,3,4)))))</f>
        <v/>
      </c>
      <c r="AB744" s="29" t="str">
        <f>IF($B744="","",IF(H744="","",H744))</f>
        <v/>
      </c>
      <c r="AC744" s="30" t="str">
        <f>IF($B744="","",IF(N744="","",N744))</f>
        <v/>
      </c>
      <c r="AD744" s="30" t="str">
        <f>IF($B744="","",IF(T744="","",T744))</f>
        <v/>
      </c>
      <c r="AE744" s="30" t="str">
        <f>IF($B744="","",IF(DATOS!$B$12="Trimestre","",IF(Z744="","",Z744)))</f>
        <v/>
      </c>
      <c r="AF744" s="149" t="str">
        <f ca="1">IF(B744="","",IF(DATOS!$W$14-TODAY()&gt;0,"",IF(ISERROR(ROUND(AVERAGE(AB744:AE744),0)),"",ROUND(AVERAGE(AB744:AE744),0))))</f>
        <v/>
      </c>
      <c r="AG744" s="31" t="str">
        <f ca="1">IF(AF744="","",IF(NOT(ISNUMBER(AF744)),"",IF(AF744&lt;=10,1,IF(AF744&lt;=13,2,IF(AF744&lt;=17,3,4)))))</f>
        <v/>
      </c>
      <c r="AH744" s="24"/>
      <c r="AI744" s="24"/>
      <c r="AJ744" s="24"/>
      <c r="AK744" s="24"/>
      <c r="AL744" s="24"/>
      <c r="AM744" s="32"/>
      <c r="AN744" s="33"/>
      <c r="AO744" s="33"/>
    </row>
    <row r="745" spans="1:41" x14ac:dyDescent="0.25">
      <c r="A745" s="34">
        <v>2</v>
      </c>
      <c r="B745" s="60" t="str">
        <f>IF(DATOS!$B$18="","",DATOS!$B$18)</f>
        <v>ALCARRAZ PEREZ, Fransy Danai</v>
      </c>
      <c r="D745" s="35"/>
      <c r="E745" s="36"/>
      <c r="F745" s="36"/>
      <c r="G745" s="36"/>
      <c r="H745" s="150" t="str">
        <f t="shared" ref="H745:H788" si="131">IF($B745="","",IF(COUNTBLANK(D745:G745)=4,"",IF(MAX(D745:G745)&gt;20,"E",ROUND(AVERAGE(D745:G745),0))))</f>
        <v/>
      </c>
      <c r="I745" s="28" t="str">
        <f t="shared" ref="I745:I788" si="132">IF(H745="","",IF(NOT(ISNUMBER(H745)),"",IF(H745&lt;=10,1,IF(H745&lt;=13,2,IF(H745&lt;=17,3,4)))))</f>
        <v/>
      </c>
      <c r="J745" s="35"/>
      <c r="K745" s="36"/>
      <c r="L745" s="36"/>
      <c r="M745" s="36"/>
      <c r="N745" s="150" t="str">
        <f t="shared" ref="N745:N788" si="133">IF($B745="","",IF(COUNTBLANK(J745:M745)=4,"",IF(MAX(J745:M745)&gt;20,"E",ROUND(AVERAGE(J745:M745),0))))</f>
        <v/>
      </c>
      <c r="O745" s="28" t="str">
        <f t="shared" ref="O745:O788" si="134">IF(N745="","",IF(NOT(ISNUMBER(N745)),"",IF(N745&lt;=10,1,IF(N745&lt;=13,2,IF(N745&lt;=17,3,4)))))</f>
        <v/>
      </c>
      <c r="P745" s="35"/>
      <c r="Q745" s="36"/>
      <c r="R745" s="36"/>
      <c r="S745" s="36"/>
      <c r="T745" s="150" t="str">
        <f t="shared" ref="T745:T788" si="135">IF($B745="","",IF(COUNTBLANK(P745:S745)=4,"",IF(MAX(P745:S745)&gt;20,"E",ROUND(AVERAGE(P745:S745),0))))</f>
        <v/>
      </c>
      <c r="U745" s="28" t="str">
        <f t="shared" ref="U745:U788" si="136">IF(T745="","",IF(NOT(ISNUMBER(T745)),"",IF(T745&lt;=10,1,IF(T745&lt;=13,2,IF(T745&lt;=17,3,4)))))</f>
        <v/>
      </c>
      <c r="V745" s="35"/>
      <c r="W745" s="36"/>
      <c r="X745" s="36"/>
      <c r="Y745" s="36"/>
      <c r="Z745" s="150" t="str">
        <f t="shared" ref="Z745:Z788" si="137">IF($B745="","",IF(COUNTBLANK(V745:Y745)=4,"",IF(MAX(V745:Y745)&gt;20,"E",ROUND(AVERAGE(V745:Y745),0))))</f>
        <v/>
      </c>
      <c r="AA745" s="28" t="str">
        <f t="shared" ref="AA745:AA788" si="138">IF(Z745="","",IF(NOT(ISNUMBER(Z745)),"",IF(Z745&lt;=10,1,IF(Z745&lt;=13,2,IF(Z745&lt;=17,3,4)))))</f>
        <v/>
      </c>
      <c r="AB745" s="37" t="str">
        <f t="shared" ref="AB745:AB788" si="139">IF($B745="","",IF(H745="","",H745))</f>
        <v/>
      </c>
      <c r="AC745" s="38" t="str">
        <f t="shared" ref="AC745:AC788" si="140">IF($B745="","",IF(N745="","",N745))</f>
        <v/>
      </c>
      <c r="AD745" s="38" t="str">
        <f t="shared" ref="AD745:AD788" si="141">IF($B745="","",IF(T745="","",T745))</f>
        <v/>
      </c>
      <c r="AE745" s="38" t="str">
        <f>IF($B745="","",IF(DATOS!$B$12="Trimestre","",IF(Z745="","",Z745)))</f>
        <v/>
      </c>
      <c r="AF745" s="150" t="str">
        <f ca="1">IF(B745="","",IF(DATOS!$W$14-TODAY()&gt;0,"",IF(ISERROR(ROUND(AVERAGE(AB745:AE745),0)),"",ROUND(AVERAGE(AB745:AE745),0))))</f>
        <v/>
      </c>
      <c r="AG745" s="31" t="str">
        <f t="shared" ref="AG745:AG788" ca="1" si="142">IF(AF745="","",IF(NOT(ISNUMBER(AF745)),"",IF(AF745&lt;=10,1,IF(AF745&lt;=13,2,IF(AF745&lt;=17,3,4)))))</f>
        <v/>
      </c>
      <c r="AH745" s="24"/>
      <c r="AI745" s="24"/>
      <c r="AJ745" s="24"/>
      <c r="AK745" s="24"/>
      <c r="AL745" s="24"/>
      <c r="AM745" s="32"/>
      <c r="AN745" s="33"/>
      <c r="AO745" s="33"/>
    </row>
    <row r="746" spans="1:41" x14ac:dyDescent="0.25">
      <c r="A746" s="34">
        <v>3</v>
      </c>
      <c r="B746" s="60" t="str">
        <f>IF(DATOS!$B$19="","",DATOS!$B$19)</f>
        <v>ANDIA NAVARRO, Angie Claribel</v>
      </c>
      <c r="D746" s="35"/>
      <c r="E746" s="36"/>
      <c r="F746" s="36"/>
      <c r="G746" s="36"/>
      <c r="H746" s="150" t="str">
        <f t="shared" si="131"/>
        <v/>
      </c>
      <c r="I746" s="28" t="str">
        <f t="shared" si="132"/>
        <v/>
      </c>
      <c r="J746" s="35"/>
      <c r="K746" s="36"/>
      <c r="L746" s="36"/>
      <c r="M746" s="36"/>
      <c r="N746" s="150" t="str">
        <f t="shared" si="133"/>
        <v/>
      </c>
      <c r="O746" s="28" t="str">
        <f t="shared" si="134"/>
        <v/>
      </c>
      <c r="P746" s="35"/>
      <c r="Q746" s="36"/>
      <c r="R746" s="36"/>
      <c r="S746" s="36"/>
      <c r="T746" s="150" t="str">
        <f t="shared" si="135"/>
        <v/>
      </c>
      <c r="U746" s="28" t="str">
        <f t="shared" si="136"/>
        <v/>
      </c>
      <c r="V746" s="35"/>
      <c r="W746" s="36"/>
      <c r="X746" s="36"/>
      <c r="Y746" s="36"/>
      <c r="Z746" s="150" t="str">
        <f t="shared" si="137"/>
        <v/>
      </c>
      <c r="AA746" s="28" t="str">
        <f t="shared" si="138"/>
        <v/>
      </c>
      <c r="AB746" s="37" t="str">
        <f t="shared" si="139"/>
        <v/>
      </c>
      <c r="AC746" s="38" t="str">
        <f t="shared" si="140"/>
        <v/>
      </c>
      <c r="AD746" s="38" t="str">
        <f t="shared" si="141"/>
        <v/>
      </c>
      <c r="AE746" s="38" t="str">
        <f>IF($B746="","",IF(DATOS!$B$12="Trimestre","",IF(Z746="","",Z746)))</f>
        <v/>
      </c>
      <c r="AF746" s="150" t="str">
        <f ca="1">IF(B746="","",IF(DATOS!$W$14-TODAY()&gt;0,"",IF(ISERROR(ROUND(AVERAGE(AB746:AE746),0)),"",ROUND(AVERAGE(AB746:AE746),0))))</f>
        <v/>
      </c>
      <c r="AG746" s="31" t="str">
        <f t="shared" ca="1" si="142"/>
        <v/>
      </c>
      <c r="AH746" s="24"/>
      <c r="AI746" s="24"/>
      <c r="AJ746" s="24"/>
      <c r="AK746" s="24"/>
      <c r="AL746" s="24"/>
      <c r="AM746" s="32"/>
      <c r="AN746" s="33"/>
      <c r="AO746" s="33"/>
    </row>
    <row r="747" spans="1:41" x14ac:dyDescent="0.25">
      <c r="A747" s="34">
        <v>4</v>
      </c>
      <c r="B747" s="60" t="str">
        <f>IF(DATOS!$B$20="","",DATOS!$B$20)</f>
        <v>BENAVENTE DIAZ, Hipollytte Brandon</v>
      </c>
      <c r="D747" s="35"/>
      <c r="E747" s="36"/>
      <c r="F747" s="36"/>
      <c r="G747" s="36"/>
      <c r="H747" s="150" t="str">
        <f t="shared" si="131"/>
        <v/>
      </c>
      <c r="I747" s="28" t="str">
        <f t="shared" si="132"/>
        <v/>
      </c>
      <c r="J747" s="35"/>
      <c r="K747" s="36"/>
      <c r="L747" s="36"/>
      <c r="M747" s="36"/>
      <c r="N747" s="150" t="str">
        <f t="shared" si="133"/>
        <v/>
      </c>
      <c r="O747" s="28" t="str">
        <f t="shared" si="134"/>
        <v/>
      </c>
      <c r="P747" s="35"/>
      <c r="Q747" s="36"/>
      <c r="R747" s="36"/>
      <c r="S747" s="36"/>
      <c r="T747" s="150" t="str">
        <f t="shared" si="135"/>
        <v/>
      </c>
      <c r="U747" s="28" t="str">
        <f t="shared" si="136"/>
        <v/>
      </c>
      <c r="V747" s="35"/>
      <c r="W747" s="36"/>
      <c r="X747" s="36"/>
      <c r="Y747" s="36"/>
      <c r="Z747" s="150" t="str">
        <f t="shared" si="137"/>
        <v/>
      </c>
      <c r="AA747" s="28" t="str">
        <f t="shared" si="138"/>
        <v/>
      </c>
      <c r="AB747" s="37" t="str">
        <f t="shared" si="139"/>
        <v/>
      </c>
      <c r="AC747" s="38" t="str">
        <f t="shared" si="140"/>
        <v/>
      </c>
      <c r="AD747" s="38" t="str">
        <f t="shared" si="141"/>
        <v/>
      </c>
      <c r="AE747" s="38" t="str">
        <f>IF($B747="","",IF(DATOS!$B$12="Trimestre","",IF(Z747="","",Z747)))</f>
        <v/>
      </c>
      <c r="AF747" s="150" t="str">
        <f ca="1">IF(B747="","",IF(DATOS!$W$14-TODAY()&gt;0,"",IF(ISERROR(ROUND(AVERAGE(AB747:AE747),0)),"",ROUND(AVERAGE(AB747:AE747),0))))</f>
        <v/>
      </c>
      <c r="AG747" s="31" t="str">
        <f t="shared" ca="1" si="142"/>
        <v/>
      </c>
      <c r="AH747" s="24"/>
      <c r="AI747" s="24"/>
      <c r="AJ747" s="24"/>
      <c r="AK747" s="24"/>
      <c r="AL747" s="24"/>
      <c r="AM747" s="32"/>
      <c r="AN747" s="33"/>
      <c r="AO747" s="33"/>
    </row>
    <row r="748" spans="1:41" x14ac:dyDescent="0.25">
      <c r="A748" s="34">
        <v>5</v>
      </c>
      <c r="B748" s="60" t="str">
        <f>IF(DATOS!$B$21="","",DATOS!$B$21)</f>
        <v>BORDA ROMERO, Milagros</v>
      </c>
      <c r="D748" s="35"/>
      <c r="E748" s="36"/>
      <c r="F748" s="36"/>
      <c r="G748" s="36"/>
      <c r="H748" s="150" t="str">
        <f t="shared" si="131"/>
        <v/>
      </c>
      <c r="I748" s="28" t="str">
        <f t="shared" si="132"/>
        <v/>
      </c>
      <c r="J748" s="35"/>
      <c r="K748" s="36"/>
      <c r="L748" s="36"/>
      <c r="M748" s="36"/>
      <c r="N748" s="150" t="str">
        <f t="shared" si="133"/>
        <v/>
      </c>
      <c r="O748" s="28" t="str">
        <f t="shared" si="134"/>
        <v/>
      </c>
      <c r="P748" s="35"/>
      <c r="Q748" s="36"/>
      <c r="R748" s="36"/>
      <c r="S748" s="36"/>
      <c r="T748" s="150" t="str">
        <f t="shared" si="135"/>
        <v/>
      </c>
      <c r="U748" s="28" t="str">
        <f t="shared" si="136"/>
        <v/>
      </c>
      <c r="V748" s="35"/>
      <c r="W748" s="36"/>
      <c r="X748" s="36"/>
      <c r="Y748" s="36"/>
      <c r="Z748" s="150" t="str">
        <f t="shared" si="137"/>
        <v/>
      </c>
      <c r="AA748" s="28" t="str">
        <f t="shared" si="138"/>
        <v/>
      </c>
      <c r="AB748" s="37" t="str">
        <f t="shared" si="139"/>
        <v/>
      </c>
      <c r="AC748" s="38" t="str">
        <f t="shared" si="140"/>
        <v/>
      </c>
      <c r="AD748" s="38" t="str">
        <f t="shared" si="141"/>
        <v/>
      </c>
      <c r="AE748" s="38" t="str">
        <f>IF($B748="","",IF(DATOS!$B$12="Trimestre","",IF(Z748="","",Z748)))</f>
        <v/>
      </c>
      <c r="AF748" s="150" t="str">
        <f ca="1">IF(B748="","",IF(DATOS!$W$14-TODAY()&gt;0,"",IF(ISERROR(ROUND(AVERAGE(AB748:AE748),0)),"",ROUND(AVERAGE(AB748:AE748),0))))</f>
        <v/>
      </c>
      <c r="AG748" s="31" t="str">
        <f t="shared" ca="1" si="142"/>
        <v/>
      </c>
      <c r="AH748" s="24"/>
      <c r="AI748" s="24"/>
      <c r="AJ748" s="24"/>
      <c r="AK748" s="24"/>
      <c r="AL748" s="24"/>
      <c r="AM748" s="32"/>
      <c r="AN748" s="33"/>
      <c r="AO748" s="33"/>
    </row>
    <row r="749" spans="1:41" x14ac:dyDescent="0.25">
      <c r="A749" s="34">
        <v>6</v>
      </c>
      <c r="B749" s="60" t="str">
        <f>IF(DATOS!$B$22="","",DATOS!$B$22)</f>
        <v>CAÑARI CCORIMANYA, Yanell Ariana</v>
      </c>
      <c r="D749" s="35"/>
      <c r="E749" s="36"/>
      <c r="F749" s="36"/>
      <c r="G749" s="36"/>
      <c r="H749" s="150" t="str">
        <f t="shared" si="131"/>
        <v/>
      </c>
      <c r="I749" s="28" t="str">
        <f t="shared" si="132"/>
        <v/>
      </c>
      <c r="J749" s="35"/>
      <c r="K749" s="36"/>
      <c r="L749" s="36"/>
      <c r="M749" s="36"/>
      <c r="N749" s="150" t="str">
        <f t="shared" si="133"/>
        <v/>
      </c>
      <c r="O749" s="28" t="str">
        <f t="shared" si="134"/>
        <v/>
      </c>
      <c r="P749" s="35"/>
      <c r="Q749" s="36"/>
      <c r="R749" s="36"/>
      <c r="S749" s="36"/>
      <c r="T749" s="150" t="str">
        <f t="shared" si="135"/>
        <v/>
      </c>
      <c r="U749" s="28" t="str">
        <f t="shared" si="136"/>
        <v/>
      </c>
      <c r="V749" s="35"/>
      <c r="W749" s="36"/>
      <c r="X749" s="36"/>
      <c r="Y749" s="36"/>
      <c r="Z749" s="150" t="str">
        <f t="shared" si="137"/>
        <v/>
      </c>
      <c r="AA749" s="28" t="str">
        <f t="shared" si="138"/>
        <v/>
      </c>
      <c r="AB749" s="37" t="str">
        <f t="shared" si="139"/>
        <v/>
      </c>
      <c r="AC749" s="38" t="str">
        <f t="shared" si="140"/>
        <v/>
      </c>
      <c r="AD749" s="38" t="str">
        <f t="shared" si="141"/>
        <v/>
      </c>
      <c r="AE749" s="38" t="str">
        <f>IF($B749="","",IF(DATOS!$B$12="Trimestre","",IF(Z749="","",Z749)))</f>
        <v/>
      </c>
      <c r="AF749" s="150" t="str">
        <f ca="1">IF(B749="","",IF(DATOS!$W$14-TODAY()&gt;0,"",IF(ISERROR(ROUND(AVERAGE(AB749:AE749),0)),"",ROUND(AVERAGE(AB749:AE749),0))))</f>
        <v/>
      </c>
      <c r="AG749" s="31" t="str">
        <f t="shared" ca="1" si="142"/>
        <v/>
      </c>
    </row>
    <row r="750" spans="1:41" x14ac:dyDescent="0.25">
      <c r="A750" s="34">
        <v>7</v>
      </c>
      <c r="B750" s="60" t="str">
        <f>IF(DATOS!$B$23="","",DATOS!$B$23)</f>
        <v>CAÑARI HUAMAN, Illari Tuire</v>
      </c>
      <c r="D750" s="35"/>
      <c r="E750" s="36"/>
      <c r="F750" s="36"/>
      <c r="G750" s="36"/>
      <c r="H750" s="150" t="str">
        <f t="shared" si="131"/>
        <v/>
      </c>
      <c r="I750" s="28" t="str">
        <f t="shared" si="132"/>
        <v/>
      </c>
      <c r="J750" s="35"/>
      <c r="K750" s="36"/>
      <c r="L750" s="36"/>
      <c r="M750" s="36"/>
      <c r="N750" s="150" t="str">
        <f t="shared" si="133"/>
        <v/>
      </c>
      <c r="O750" s="28" t="str">
        <f t="shared" si="134"/>
        <v/>
      </c>
      <c r="P750" s="35"/>
      <c r="Q750" s="36"/>
      <c r="R750" s="36"/>
      <c r="S750" s="36"/>
      <c r="T750" s="150" t="str">
        <f t="shared" si="135"/>
        <v/>
      </c>
      <c r="U750" s="28" t="str">
        <f t="shared" si="136"/>
        <v/>
      </c>
      <c r="V750" s="35"/>
      <c r="W750" s="36"/>
      <c r="X750" s="36"/>
      <c r="Y750" s="36"/>
      <c r="Z750" s="150" t="str">
        <f t="shared" si="137"/>
        <v/>
      </c>
      <c r="AA750" s="28" t="str">
        <f t="shared" si="138"/>
        <v/>
      </c>
      <c r="AB750" s="37" t="str">
        <f t="shared" si="139"/>
        <v/>
      </c>
      <c r="AC750" s="38" t="str">
        <f t="shared" si="140"/>
        <v/>
      </c>
      <c r="AD750" s="38" t="str">
        <f t="shared" si="141"/>
        <v/>
      </c>
      <c r="AE750" s="38" t="str">
        <f>IF($B750="","",IF(DATOS!$B$12="Trimestre","",IF(Z750="","",Z750)))</f>
        <v/>
      </c>
      <c r="AF750" s="150" t="str">
        <f ca="1">IF(B750="","",IF(DATOS!$W$14-TODAY()&gt;0,"",IF(ISERROR(ROUND(AVERAGE(AB750:AE750),0)),"",ROUND(AVERAGE(AB750:AE750),0))))</f>
        <v/>
      </c>
      <c r="AG750" s="31" t="str">
        <f t="shared" ca="1" si="142"/>
        <v/>
      </c>
      <c r="AH750" s="20"/>
    </row>
    <row r="751" spans="1:41" x14ac:dyDescent="0.25">
      <c r="A751" s="34">
        <v>8</v>
      </c>
      <c r="B751" s="60" t="str">
        <f>IF(DATOS!$B$24="","",DATOS!$B$24)</f>
        <v>CARRASCO GUTIERREZ, Lukas Adriano</v>
      </c>
      <c r="D751" s="35"/>
      <c r="E751" s="36"/>
      <c r="F751" s="36"/>
      <c r="G751" s="36"/>
      <c r="H751" s="150" t="str">
        <f t="shared" si="131"/>
        <v/>
      </c>
      <c r="I751" s="28" t="str">
        <f t="shared" si="132"/>
        <v/>
      </c>
      <c r="J751" s="35"/>
      <c r="K751" s="36"/>
      <c r="L751" s="36"/>
      <c r="M751" s="36"/>
      <c r="N751" s="150" t="str">
        <f t="shared" si="133"/>
        <v/>
      </c>
      <c r="O751" s="28" t="str">
        <f t="shared" si="134"/>
        <v/>
      </c>
      <c r="P751" s="35"/>
      <c r="Q751" s="36"/>
      <c r="R751" s="36"/>
      <c r="S751" s="36"/>
      <c r="T751" s="150" t="str">
        <f t="shared" si="135"/>
        <v/>
      </c>
      <c r="U751" s="28" t="str">
        <f t="shared" si="136"/>
        <v/>
      </c>
      <c r="V751" s="35"/>
      <c r="W751" s="36"/>
      <c r="X751" s="36"/>
      <c r="Y751" s="36"/>
      <c r="Z751" s="150" t="str">
        <f t="shared" si="137"/>
        <v/>
      </c>
      <c r="AA751" s="28" t="str">
        <f t="shared" si="138"/>
        <v/>
      </c>
      <c r="AB751" s="37" t="str">
        <f t="shared" si="139"/>
        <v/>
      </c>
      <c r="AC751" s="38" t="str">
        <f t="shared" si="140"/>
        <v/>
      </c>
      <c r="AD751" s="38" t="str">
        <f t="shared" si="141"/>
        <v/>
      </c>
      <c r="AE751" s="38" t="str">
        <f>IF($B751="","",IF(DATOS!$B$12="Trimestre","",IF(Z751="","",Z751)))</f>
        <v/>
      </c>
      <c r="AF751" s="150" t="str">
        <f ca="1">IF(B751="","",IF(DATOS!$W$14-TODAY()&gt;0,"",IF(ISERROR(ROUND(AVERAGE(AB751:AE751),0)),"",ROUND(AVERAGE(AB751:AE751),0))))</f>
        <v/>
      </c>
      <c r="AG751" s="31" t="str">
        <f t="shared" ca="1" si="142"/>
        <v/>
      </c>
      <c r="AK751" s="23"/>
      <c r="AL751" s="24"/>
      <c r="AM751" s="24"/>
    </row>
    <row r="752" spans="1:41" x14ac:dyDescent="0.25">
      <c r="A752" s="34">
        <v>9</v>
      </c>
      <c r="B752" s="60" t="str">
        <f>IF(DATOS!$B$25="","",DATOS!$B$25)</f>
        <v>CCORISAPRA LOPEZ, Gabriel</v>
      </c>
      <c r="D752" s="35"/>
      <c r="E752" s="36"/>
      <c r="F752" s="36"/>
      <c r="G752" s="36"/>
      <c r="H752" s="150" t="str">
        <f t="shared" si="131"/>
        <v/>
      </c>
      <c r="I752" s="28" t="str">
        <f t="shared" si="132"/>
        <v/>
      </c>
      <c r="J752" s="35"/>
      <c r="K752" s="36"/>
      <c r="L752" s="36"/>
      <c r="M752" s="36"/>
      <c r="N752" s="150" t="str">
        <f t="shared" si="133"/>
        <v/>
      </c>
      <c r="O752" s="28" t="str">
        <f t="shared" si="134"/>
        <v/>
      </c>
      <c r="P752" s="35"/>
      <c r="Q752" s="36"/>
      <c r="R752" s="36"/>
      <c r="S752" s="36"/>
      <c r="T752" s="150" t="str">
        <f t="shared" si="135"/>
        <v/>
      </c>
      <c r="U752" s="28" t="str">
        <f t="shared" si="136"/>
        <v/>
      </c>
      <c r="V752" s="35"/>
      <c r="W752" s="36"/>
      <c r="X752" s="36"/>
      <c r="Y752" s="36"/>
      <c r="Z752" s="150" t="str">
        <f t="shared" si="137"/>
        <v/>
      </c>
      <c r="AA752" s="28" t="str">
        <f t="shared" si="138"/>
        <v/>
      </c>
      <c r="AB752" s="37" t="str">
        <f t="shared" si="139"/>
        <v/>
      </c>
      <c r="AC752" s="38" t="str">
        <f t="shared" si="140"/>
        <v/>
      </c>
      <c r="AD752" s="38" t="str">
        <f t="shared" si="141"/>
        <v/>
      </c>
      <c r="AE752" s="38" t="str">
        <f>IF($B752="","",IF(DATOS!$B$12="Trimestre","",IF(Z752="","",Z752)))</f>
        <v/>
      </c>
      <c r="AF752" s="150" t="str">
        <f ca="1">IF(B752="","",IF(DATOS!$W$14-TODAY()&gt;0,"",IF(ISERROR(ROUND(AVERAGE(AB752:AE752),0)),"",ROUND(AVERAGE(AB752:AE752),0))))</f>
        <v/>
      </c>
      <c r="AG752" s="31" t="str">
        <f t="shared" ca="1" si="142"/>
        <v/>
      </c>
      <c r="AH752" s="39"/>
      <c r="AI752" s="39"/>
      <c r="AJ752" s="39"/>
      <c r="AK752" s="32"/>
      <c r="AL752" s="33"/>
      <c r="AM752" s="33"/>
    </row>
    <row r="753" spans="1:39" x14ac:dyDescent="0.25">
      <c r="A753" s="34">
        <v>10</v>
      </c>
      <c r="B753" s="60" t="str">
        <f>IF(DATOS!$B$26="","",DATOS!$B$26)</f>
        <v>CHAMPI LIZARME, Eimi</v>
      </c>
      <c r="D753" s="35"/>
      <c r="E753" s="36"/>
      <c r="F753" s="36"/>
      <c r="G753" s="36"/>
      <c r="H753" s="150" t="str">
        <f t="shared" si="131"/>
        <v/>
      </c>
      <c r="I753" s="28" t="str">
        <f t="shared" si="132"/>
        <v/>
      </c>
      <c r="J753" s="35"/>
      <c r="K753" s="36"/>
      <c r="L753" s="36"/>
      <c r="M753" s="36"/>
      <c r="N753" s="150" t="str">
        <f t="shared" si="133"/>
        <v/>
      </c>
      <c r="O753" s="28" t="str">
        <f t="shared" si="134"/>
        <v/>
      </c>
      <c r="P753" s="35"/>
      <c r="Q753" s="36"/>
      <c r="R753" s="36"/>
      <c r="S753" s="36"/>
      <c r="T753" s="150" t="str">
        <f t="shared" si="135"/>
        <v/>
      </c>
      <c r="U753" s="28" t="str">
        <f t="shared" si="136"/>
        <v/>
      </c>
      <c r="V753" s="35"/>
      <c r="W753" s="36"/>
      <c r="X753" s="36"/>
      <c r="Y753" s="36"/>
      <c r="Z753" s="150" t="str">
        <f t="shared" si="137"/>
        <v/>
      </c>
      <c r="AA753" s="28" t="str">
        <f t="shared" si="138"/>
        <v/>
      </c>
      <c r="AB753" s="37" t="str">
        <f t="shared" si="139"/>
        <v/>
      </c>
      <c r="AC753" s="38" t="str">
        <f t="shared" si="140"/>
        <v/>
      </c>
      <c r="AD753" s="38" t="str">
        <f t="shared" si="141"/>
        <v/>
      </c>
      <c r="AE753" s="38" t="str">
        <f>IF($B753="","",IF(DATOS!$B$12="Trimestre","",IF(Z753="","",Z753)))</f>
        <v/>
      </c>
      <c r="AF753" s="150" t="str">
        <f ca="1">IF(B753="","",IF(DATOS!$W$14-TODAY()&gt;0,"",IF(ISERROR(ROUND(AVERAGE(AB753:AE753),0)),"",ROUND(AVERAGE(AB753:AE753),0))))</f>
        <v/>
      </c>
      <c r="AG753" s="31" t="str">
        <f t="shared" ca="1" si="142"/>
        <v/>
      </c>
      <c r="AH753" s="39"/>
      <c r="AI753" s="39"/>
      <c r="AJ753" s="39"/>
      <c r="AK753" s="32"/>
      <c r="AL753" s="33"/>
      <c r="AM753" s="33"/>
    </row>
    <row r="754" spans="1:39" x14ac:dyDescent="0.25">
      <c r="A754" s="34">
        <v>11</v>
      </c>
      <c r="B754" s="60" t="str">
        <f>IF(DATOS!$B$27="","",DATOS!$B$27)</f>
        <v>DEL POZO VILLANO, Victor Benito</v>
      </c>
      <c r="D754" s="35"/>
      <c r="E754" s="36"/>
      <c r="F754" s="36"/>
      <c r="G754" s="36"/>
      <c r="H754" s="150" t="str">
        <f t="shared" si="131"/>
        <v/>
      </c>
      <c r="I754" s="28" t="str">
        <f t="shared" si="132"/>
        <v/>
      </c>
      <c r="J754" s="35"/>
      <c r="K754" s="36"/>
      <c r="L754" s="36"/>
      <c r="M754" s="36"/>
      <c r="N754" s="150" t="str">
        <f t="shared" si="133"/>
        <v/>
      </c>
      <c r="O754" s="28" t="str">
        <f t="shared" si="134"/>
        <v/>
      </c>
      <c r="P754" s="35"/>
      <c r="Q754" s="36"/>
      <c r="R754" s="36"/>
      <c r="S754" s="36"/>
      <c r="T754" s="150" t="str">
        <f t="shared" si="135"/>
        <v/>
      </c>
      <c r="U754" s="28" t="str">
        <f t="shared" si="136"/>
        <v/>
      </c>
      <c r="V754" s="35"/>
      <c r="W754" s="36"/>
      <c r="X754" s="36"/>
      <c r="Y754" s="36"/>
      <c r="Z754" s="150" t="str">
        <f t="shared" si="137"/>
        <v/>
      </c>
      <c r="AA754" s="28" t="str">
        <f t="shared" si="138"/>
        <v/>
      </c>
      <c r="AB754" s="37" t="str">
        <f t="shared" si="139"/>
        <v/>
      </c>
      <c r="AC754" s="38" t="str">
        <f t="shared" si="140"/>
        <v/>
      </c>
      <c r="AD754" s="38" t="str">
        <f t="shared" si="141"/>
        <v/>
      </c>
      <c r="AE754" s="38" t="str">
        <f>IF($B754="","",IF(DATOS!$B$12="Trimestre","",IF(Z754="","",Z754)))</f>
        <v/>
      </c>
      <c r="AF754" s="150" t="str">
        <f ca="1">IF(B754="","",IF(DATOS!$W$14-TODAY()&gt;0,"",IF(ISERROR(ROUND(AVERAGE(AB754:AE754),0)),"",ROUND(AVERAGE(AB754:AE754),0))))</f>
        <v/>
      </c>
      <c r="AG754" s="31" t="str">
        <f t="shared" ca="1" si="142"/>
        <v/>
      </c>
      <c r="AH754" s="39"/>
      <c r="AI754" s="39"/>
      <c r="AJ754" s="39"/>
      <c r="AK754" s="32"/>
      <c r="AL754" s="33"/>
      <c r="AM754" s="33"/>
    </row>
    <row r="755" spans="1:39" x14ac:dyDescent="0.25">
      <c r="A755" s="34">
        <v>12</v>
      </c>
      <c r="B755" s="60" t="str">
        <f>IF(DATOS!$B$28="","",DATOS!$B$28)</f>
        <v>DIAZ RIVAS, Andrea Paola</v>
      </c>
      <c r="D755" s="35"/>
      <c r="E755" s="36"/>
      <c r="F755" s="36"/>
      <c r="G755" s="36"/>
      <c r="H755" s="150" t="str">
        <f t="shared" si="131"/>
        <v/>
      </c>
      <c r="I755" s="28" t="str">
        <f t="shared" si="132"/>
        <v/>
      </c>
      <c r="J755" s="35"/>
      <c r="K755" s="36"/>
      <c r="L755" s="36"/>
      <c r="M755" s="36"/>
      <c r="N755" s="150" t="str">
        <f t="shared" si="133"/>
        <v/>
      </c>
      <c r="O755" s="28" t="str">
        <f t="shared" si="134"/>
        <v/>
      </c>
      <c r="P755" s="35"/>
      <c r="Q755" s="36"/>
      <c r="R755" s="36"/>
      <c r="S755" s="36"/>
      <c r="T755" s="150" t="str">
        <f t="shared" si="135"/>
        <v/>
      </c>
      <c r="U755" s="28" t="str">
        <f t="shared" si="136"/>
        <v/>
      </c>
      <c r="V755" s="35"/>
      <c r="W755" s="36"/>
      <c r="X755" s="36"/>
      <c r="Y755" s="36"/>
      <c r="Z755" s="150" t="str">
        <f t="shared" si="137"/>
        <v/>
      </c>
      <c r="AA755" s="28" t="str">
        <f t="shared" si="138"/>
        <v/>
      </c>
      <c r="AB755" s="37" t="str">
        <f t="shared" si="139"/>
        <v/>
      </c>
      <c r="AC755" s="38" t="str">
        <f t="shared" si="140"/>
        <v/>
      </c>
      <c r="AD755" s="38" t="str">
        <f t="shared" si="141"/>
        <v/>
      </c>
      <c r="AE755" s="38" t="str">
        <f>IF($B755="","",IF(DATOS!$B$12="Trimestre","",IF(Z755="","",Z755)))</f>
        <v/>
      </c>
      <c r="AF755" s="150" t="str">
        <f ca="1">IF(B755="","",IF(DATOS!$W$14-TODAY()&gt;0,"",IF(ISERROR(ROUND(AVERAGE(AB755:AE755),0)),"",ROUND(AVERAGE(AB755:AE755),0))))</f>
        <v/>
      </c>
      <c r="AG755" s="31" t="str">
        <f t="shared" ca="1" si="142"/>
        <v/>
      </c>
      <c r="AH755" s="39"/>
      <c r="AI755" s="39"/>
      <c r="AJ755" s="39"/>
      <c r="AK755" s="32"/>
      <c r="AL755" s="33"/>
      <c r="AM755" s="33"/>
    </row>
    <row r="756" spans="1:39" x14ac:dyDescent="0.25">
      <c r="A756" s="34">
        <v>13</v>
      </c>
      <c r="B756" s="60" t="str">
        <f>IF(DATOS!$B$29="","",DATOS!$B$29)</f>
        <v>ESPINOZA FRANCO, Flor Thalia</v>
      </c>
      <c r="D756" s="35"/>
      <c r="E756" s="36"/>
      <c r="F756" s="36"/>
      <c r="G756" s="36"/>
      <c r="H756" s="150" t="str">
        <f t="shared" si="131"/>
        <v/>
      </c>
      <c r="I756" s="28" t="str">
        <f t="shared" si="132"/>
        <v/>
      </c>
      <c r="J756" s="35"/>
      <c r="K756" s="36"/>
      <c r="L756" s="36"/>
      <c r="M756" s="36"/>
      <c r="N756" s="150" t="str">
        <f t="shared" si="133"/>
        <v/>
      </c>
      <c r="O756" s="28" t="str">
        <f t="shared" si="134"/>
        <v/>
      </c>
      <c r="P756" s="35"/>
      <c r="Q756" s="36"/>
      <c r="R756" s="36"/>
      <c r="S756" s="36"/>
      <c r="T756" s="150" t="str">
        <f t="shared" si="135"/>
        <v/>
      </c>
      <c r="U756" s="28" t="str">
        <f t="shared" si="136"/>
        <v/>
      </c>
      <c r="V756" s="35"/>
      <c r="W756" s="36"/>
      <c r="X756" s="36"/>
      <c r="Y756" s="36"/>
      <c r="Z756" s="150" t="str">
        <f t="shared" si="137"/>
        <v/>
      </c>
      <c r="AA756" s="28" t="str">
        <f t="shared" si="138"/>
        <v/>
      </c>
      <c r="AB756" s="37" t="str">
        <f t="shared" si="139"/>
        <v/>
      </c>
      <c r="AC756" s="38" t="str">
        <f t="shared" si="140"/>
        <v/>
      </c>
      <c r="AD756" s="38" t="str">
        <f t="shared" si="141"/>
        <v/>
      </c>
      <c r="AE756" s="38" t="str">
        <f>IF($B756="","",IF(DATOS!$B$12="Trimestre","",IF(Z756="","",Z756)))</f>
        <v/>
      </c>
      <c r="AF756" s="150" t="str">
        <f ca="1">IF(B756="","",IF(DATOS!$W$14-TODAY()&gt;0,"",IF(ISERROR(ROUND(AVERAGE(AB756:AE756),0)),"",ROUND(AVERAGE(AB756:AE756),0))))</f>
        <v/>
      </c>
      <c r="AG756" s="31" t="str">
        <f t="shared" ca="1" si="142"/>
        <v/>
      </c>
    </row>
    <row r="757" spans="1:39" x14ac:dyDescent="0.25">
      <c r="A757" s="34">
        <v>14</v>
      </c>
      <c r="B757" s="60" t="str">
        <f>IF(DATOS!$B$30="","",DATOS!$B$30)</f>
        <v>FRANCO MITMA, Mayte Araceli</v>
      </c>
      <c r="D757" s="35"/>
      <c r="E757" s="36"/>
      <c r="F757" s="36"/>
      <c r="G757" s="36"/>
      <c r="H757" s="150" t="str">
        <f t="shared" si="131"/>
        <v/>
      </c>
      <c r="I757" s="28" t="str">
        <f t="shared" si="132"/>
        <v/>
      </c>
      <c r="J757" s="35"/>
      <c r="K757" s="36"/>
      <c r="L757" s="36"/>
      <c r="M757" s="36"/>
      <c r="N757" s="150" t="str">
        <f t="shared" si="133"/>
        <v/>
      </c>
      <c r="O757" s="28" t="str">
        <f t="shared" si="134"/>
        <v/>
      </c>
      <c r="P757" s="35"/>
      <c r="Q757" s="36"/>
      <c r="R757" s="36"/>
      <c r="S757" s="36"/>
      <c r="T757" s="150" t="str">
        <f t="shared" si="135"/>
        <v/>
      </c>
      <c r="U757" s="28" t="str">
        <f t="shared" si="136"/>
        <v/>
      </c>
      <c r="V757" s="35"/>
      <c r="W757" s="36"/>
      <c r="X757" s="36"/>
      <c r="Y757" s="36"/>
      <c r="Z757" s="150" t="str">
        <f t="shared" si="137"/>
        <v/>
      </c>
      <c r="AA757" s="28" t="str">
        <f t="shared" si="138"/>
        <v/>
      </c>
      <c r="AB757" s="37" t="str">
        <f t="shared" si="139"/>
        <v/>
      </c>
      <c r="AC757" s="38" t="str">
        <f t="shared" si="140"/>
        <v/>
      </c>
      <c r="AD757" s="38" t="str">
        <f t="shared" si="141"/>
        <v/>
      </c>
      <c r="AE757" s="38" t="str">
        <f>IF($B757="","",IF(DATOS!$B$12="Trimestre","",IF(Z757="","",Z757)))</f>
        <v/>
      </c>
      <c r="AF757" s="150" t="str">
        <f ca="1">IF(B757="","",IF(DATOS!$W$14-TODAY()&gt;0,"",IF(ISERROR(ROUND(AVERAGE(AB757:AE757),0)),"",ROUND(AVERAGE(AB757:AE757),0))))</f>
        <v/>
      </c>
      <c r="AG757" s="31" t="str">
        <f t="shared" ca="1" si="142"/>
        <v/>
      </c>
    </row>
    <row r="758" spans="1:39" x14ac:dyDescent="0.25">
      <c r="A758" s="34">
        <v>15</v>
      </c>
      <c r="B758" s="60" t="str">
        <f>IF(DATOS!$B$31="","",DATOS!$B$31)</f>
        <v>GALINDO SANCHEZ, Jose Luis</v>
      </c>
      <c r="D758" s="35"/>
      <c r="E758" s="36"/>
      <c r="F758" s="36"/>
      <c r="G758" s="36"/>
      <c r="H758" s="150" t="str">
        <f t="shared" si="131"/>
        <v/>
      </c>
      <c r="I758" s="28" t="str">
        <f t="shared" si="132"/>
        <v/>
      </c>
      <c r="J758" s="35"/>
      <c r="K758" s="36"/>
      <c r="L758" s="36"/>
      <c r="M758" s="36"/>
      <c r="N758" s="150" t="str">
        <f t="shared" si="133"/>
        <v/>
      </c>
      <c r="O758" s="28" t="str">
        <f t="shared" si="134"/>
        <v/>
      </c>
      <c r="P758" s="35"/>
      <c r="Q758" s="36"/>
      <c r="R758" s="36"/>
      <c r="S758" s="36"/>
      <c r="T758" s="150" t="str">
        <f t="shared" si="135"/>
        <v/>
      </c>
      <c r="U758" s="28" t="str">
        <f t="shared" si="136"/>
        <v/>
      </c>
      <c r="V758" s="35"/>
      <c r="W758" s="36"/>
      <c r="X758" s="36"/>
      <c r="Y758" s="36"/>
      <c r="Z758" s="150" t="str">
        <f t="shared" si="137"/>
        <v/>
      </c>
      <c r="AA758" s="28" t="str">
        <f t="shared" si="138"/>
        <v/>
      </c>
      <c r="AB758" s="37" t="str">
        <f t="shared" si="139"/>
        <v/>
      </c>
      <c r="AC758" s="38" t="str">
        <f t="shared" si="140"/>
        <v/>
      </c>
      <c r="AD758" s="38" t="str">
        <f t="shared" si="141"/>
        <v/>
      </c>
      <c r="AE758" s="38" t="str">
        <f>IF($B758="","",IF(DATOS!$B$12="Trimestre","",IF(Z758="","",Z758)))</f>
        <v/>
      </c>
      <c r="AF758" s="150" t="str">
        <f ca="1">IF(B758="","",IF(DATOS!$W$14-TODAY()&gt;0,"",IF(ISERROR(ROUND(AVERAGE(AB758:AE758),0)),"",ROUND(AVERAGE(AB758:AE758),0))))</f>
        <v/>
      </c>
      <c r="AG758" s="31" t="str">
        <f t="shared" ca="1" si="142"/>
        <v/>
      </c>
    </row>
    <row r="759" spans="1:39" x14ac:dyDescent="0.25">
      <c r="A759" s="34">
        <v>16</v>
      </c>
      <c r="B759" s="60" t="str">
        <f>IF(DATOS!$B$32="","",DATOS!$B$32)</f>
        <v>GODOY ORTEGA, Isaac Alain</v>
      </c>
      <c r="D759" s="35"/>
      <c r="E759" s="36"/>
      <c r="F759" s="36"/>
      <c r="G759" s="36"/>
      <c r="H759" s="150" t="str">
        <f t="shared" si="131"/>
        <v/>
      </c>
      <c r="I759" s="28" t="str">
        <f t="shared" si="132"/>
        <v/>
      </c>
      <c r="J759" s="35"/>
      <c r="K759" s="36"/>
      <c r="L759" s="36"/>
      <c r="M759" s="36"/>
      <c r="N759" s="150" t="str">
        <f t="shared" si="133"/>
        <v/>
      </c>
      <c r="O759" s="28" t="str">
        <f t="shared" si="134"/>
        <v/>
      </c>
      <c r="P759" s="35"/>
      <c r="Q759" s="36"/>
      <c r="R759" s="36"/>
      <c r="S759" s="36"/>
      <c r="T759" s="150" t="str">
        <f t="shared" si="135"/>
        <v/>
      </c>
      <c r="U759" s="28" t="str">
        <f t="shared" si="136"/>
        <v/>
      </c>
      <c r="V759" s="35"/>
      <c r="W759" s="36"/>
      <c r="X759" s="36"/>
      <c r="Y759" s="36"/>
      <c r="Z759" s="150" t="str">
        <f t="shared" si="137"/>
        <v/>
      </c>
      <c r="AA759" s="28" t="str">
        <f t="shared" si="138"/>
        <v/>
      </c>
      <c r="AB759" s="37" t="str">
        <f t="shared" si="139"/>
        <v/>
      </c>
      <c r="AC759" s="38" t="str">
        <f t="shared" si="140"/>
        <v/>
      </c>
      <c r="AD759" s="38" t="str">
        <f t="shared" si="141"/>
        <v/>
      </c>
      <c r="AE759" s="38" t="str">
        <f>IF($B759="","",IF(DATOS!$B$12="Trimestre","",IF(Z759="","",Z759)))</f>
        <v/>
      </c>
      <c r="AF759" s="150" t="str">
        <f ca="1">IF(B759="","",IF(DATOS!$W$14-TODAY()&gt;0,"",IF(ISERROR(ROUND(AVERAGE(AB759:AE759),0)),"",ROUND(AVERAGE(AB759:AE759),0))))</f>
        <v/>
      </c>
      <c r="AG759" s="31" t="str">
        <f t="shared" ca="1" si="142"/>
        <v/>
      </c>
    </row>
    <row r="760" spans="1:39" x14ac:dyDescent="0.25">
      <c r="A760" s="34">
        <v>17</v>
      </c>
      <c r="B760" s="60" t="str">
        <f>IF(DATOS!$B$33="","",DATOS!$B$33)</f>
        <v>GONZALES CAMPOS, Adriano Elliam</v>
      </c>
      <c r="D760" s="35"/>
      <c r="E760" s="36"/>
      <c r="F760" s="36"/>
      <c r="G760" s="36"/>
      <c r="H760" s="150" t="str">
        <f t="shared" si="131"/>
        <v/>
      </c>
      <c r="I760" s="28" t="str">
        <f t="shared" si="132"/>
        <v/>
      </c>
      <c r="J760" s="35"/>
      <c r="K760" s="36"/>
      <c r="L760" s="36"/>
      <c r="M760" s="36"/>
      <c r="N760" s="150" t="str">
        <f t="shared" si="133"/>
        <v/>
      </c>
      <c r="O760" s="28" t="str">
        <f t="shared" si="134"/>
        <v/>
      </c>
      <c r="P760" s="35"/>
      <c r="Q760" s="36"/>
      <c r="R760" s="36"/>
      <c r="S760" s="36"/>
      <c r="T760" s="150" t="str">
        <f t="shared" si="135"/>
        <v/>
      </c>
      <c r="U760" s="28" t="str">
        <f t="shared" si="136"/>
        <v/>
      </c>
      <c r="V760" s="35"/>
      <c r="W760" s="36"/>
      <c r="X760" s="36"/>
      <c r="Y760" s="36"/>
      <c r="Z760" s="150" t="str">
        <f t="shared" si="137"/>
        <v/>
      </c>
      <c r="AA760" s="28" t="str">
        <f t="shared" si="138"/>
        <v/>
      </c>
      <c r="AB760" s="37" t="str">
        <f t="shared" si="139"/>
        <v/>
      </c>
      <c r="AC760" s="38" t="str">
        <f t="shared" si="140"/>
        <v/>
      </c>
      <c r="AD760" s="38" t="str">
        <f t="shared" si="141"/>
        <v/>
      </c>
      <c r="AE760" s="38" t="str">
        <f>IF($B760="","",IF(DATOS!$B$12="Trimestre","",IF(Z760="","",Z760)))</f>
        <v/>
      </c>
      <c r="AF760" s="150" t="str">
        <f ca="1">IF(B760="","",IF(DATOS!$W$14-TODAY()&gt;0,"",IF(ISERROR(ROUND(AVERAGE(AB760:AE760),0)),"",ROUND(AVERAGE(AB760:AE760),0))))</f>
        <v/>
      </c>
      <c r="AG760" s="31" t="str">
        <f t="shared" ca="1" si="142"/>
        <v/>
      </c>
    </row>
    <row r="761" spans="1:39" x14ac:dyDescent="0.25">
      <c r="A761" s="34">
        <v>18</v>
      </c>
      <c r="B761" s="60" t="str">
        <f>IF(DATOS!$B$34="","",DATOS!$B$34)</f>
        <v>GUTIERREZ AYVAR, Jorge Alex</v>
      </c>
      <c r="D761" s="35"/>
      <c r="E761" s="36"/>
      <c r="F761" s="36"/>
      <c r="G761" s="36"/>
      <c r="H761" s="150" t="str">
        <f t="shared" si="131"/>
        <v/>
      </c>
      <c r="I761" s="28" t="str">
        <f t="shared" si="132"/>
        <v/>
      </c>
      <c r="J761" s="35"/>
      <c r="K761" s="36"/>
      <c r="L761" s="36"/>
      <c r="M761" s="36"/>
      <c r="N761" s="150" t="str">
        <f t="shared" si="133"/>
        <v/>
      </c>
      <c r="O761" s="28" t="str">
        <f t="shared" si="134"/>
        <v/>
      </c>
      <c r="P761" s="35"/>
      <c r="Q761" s="36"/>
      <c r="R761" s="36"/>
      <c r="S761" s="36"/>
      <c r="T761" s="150" t="str">
        <f t="shared" si="135"/>
        <v/>
      </c>
      <c r="U761" s="28" t="str">
        <f t="shared" si="136"/>
        <v/>
      </c>
      <c r="V761" s="35"/>
      <c r="W761" s="36"/>
      <c r="X761" s="36"/>
      <c r="Y761" s="36"/>
      <c r="Z761" s="150" t="str">
        <f t="shared" si="137"/>
        <v/>
      </c>
      <c r="AA761" s="28" t="str">
        <f t="shared" si="138"/>
        <v/>
      </c>
      <c r="AB761" s="37" t="str">
        <f t="shared" si="139"/>
        <v/>
      </c>
      <c r="AC761" s="38" t="str">
        <f t="shared" si="140"/>
        <v/>
      </c>
      <c r="AD761" s="38" t="str">
        <f t="shared" si="141"/>
        <v/>
      </c>
      <c r="AE761" s="38" t="str">
        <f>IF($B761="","",IF(DATOS!$B$12="Trimestre","",IF(Z761="","",Z761)))</f>
        <v/>
      </c>
      <c r="AF761" s="150" t="str">
        <f ca="1">IF(B761="","",IF(DATOS!$W$14-TODAY()&gt;0,"",IF(ISERROR(ROUND(AVERAGE(AB761:AE761),0)),"",ROUND(AVERAGE(AB761:AE761),0))))</f>
        <v/>
      </c>
      <c r="AG761" s="31" t="str">
        <f t="shared" ca="1" si="142"/>
        <v/>
      </c>
    </row>
    <row r="762" spans="1:39" x14ac:dyDescent="0.25">
      <c r="A762" s="34">
        <v>19</v>
      </c>
      <c r="B762" s="60" t="str">
        <f>IF(DATOS!$B$35="","",DATOS!$B$35)</f>
        <v>LLOCCLLA QUISPE, Jimena Margoth</v>
      </c>
      <c r="D762" s="35"/>
      <c r="E762" s="36"/>
      <c r="F762" s="36"/>
      <c r="G762" s="36"/>
      <c r="H762" s="150" t="str">
        <f t="shared" si="131"/>
        <v/>
      </c>
      <c r="I762" s="28" t="str">
        <f t="shared" si="132"/>
        <v/>
      </c>
      <c r="J762" s="35"/>
      <c r="K762" s="36"/>
      <c r="L762" s="36"/>
      <c r="M762" s="36"/>
      <c r="N762" s="150" t="str">
        <f t="shared" si="133"/>
        <v/>
      </c>
      <c r="O762" s="28" t="str">
        <f t="shared" si="134"/>
        <v/>
      </c>
      <c r="P762" s="35"/>
      <c r="Q762" s="36"/>
      <c r="R762" s="36"/>
      <c r="S762" s="36"/>
      <c r="T762" s="150" t="str">
        <f t="shared" si="135"/>
        <v/>
      </c>
      <c r="U762" s="28" t="str">
        <f t="shared" si="136"/>
        <v/>
      </c>
      <c r="V762" s="35"/>
      <c r="W762" s="36"/>
      <c r="X762" s="36"/>
      <c r="Y762" s="36"/>
      <c r="Z762" s="150" t="str">
        <f t="shared" si="137"/>
        <v/>
      </c>
      <c r="AA762" s="28" t="str">
        <f t="shared" si="138"/>
        <v/>
      </c>
      <c r="AB762" s="37" t="str">
        <f t="shared" si="139"/>
        <v/>
      </c>
      <c r="AC762" s="38" t="str">
        <f t="shared" si="140"/>
        <v/>
      </c>
      <c r="AD762" s="38" t="str">
        <f t="shared" si="141"/>
        <v/>
      </c>
      <c r="AE762" s="38" t="str">
        <f>IF($B762="","",IF(DATOS!$B$12="Trimestre","",IF(Z762="","",Z762)))</f>
        <v/>
      </c>
      <c r="AF762" s="150" t="str">
        <f ca="1">IF(B762="","",IF(DATOS!$W$14-TODAY()&gt;0,"",IF(ISERROR(ROUND(AVERAGE(AB762:AE762),0)),"",ROUND(AVERAGE(AB762:AE762),0))))</f>
        <v/>
      </c>
      <c r="AG762" s="31" t="str">
        <f t="shared" ca="1" si="142"/>
        <v/>
      </c>
    </row>
    <row r="763" spans="1:39" x14ac:dyDescent="0.25">
      <c r="A763" s="34">
        <v>20</v>
      </c>
      <c r="B763" s="60" t="str">
        <f>IF(DATOS!$B$36="","",DATOS!$B$36)</f>
        <v>MEDINA CAMPOS, Sumaizhi Libertad</v>
      </c>
      <c r="D763" s="35"/>
      <c r="E763" s="36"/>
      <c r="F763" s="36"/>
      <c r="G763" s="36"/>
      <c r="H763" s="150" t="str">
        <f t="shared" si="131"/>
        <v/>
      </c>
      <c r="I763" s="28" t="str">
        <f t="shared" si="132"/>
        <v/>
      </c>
      <c r="J763" s="35"/>
      <c r="K763" s="36"/>
      <c r="L763" s="36"/>
      <c r="M763" s="36"/>
      <c r="N763" s="150" t="str">
        <f t="shared" si="133"/>
        <v/>
      </c>
      <c r="O763" s="28" t="str">
        <f t="shared" si="134"/>
        <v/>
      </c>
      <c r="P763" s="35"/>
      <c r="Q763" s="36"/>
      <c r="R763" s="36"/>
      <c r="S763" s="36"/>
      <c r="T763" s="150" t="str">
        <f t="shared" si="135"/>
        <v/>
      </c>
      <c r="U763" s="28" t="str">
        <f t="shared" si="136"/>
        <v/>
      </c>
      <c r="V763" s="35"/>
      <c r="W763" s="36"/>
      <c r="X763" s="36"/>
      <c r="Y763" s="36"/>
      <c r="Z763" s="150" t="str">
        <f t="shared" si="137"/>
        <v/>
      </c>
      <c r="AA763" s="28" t="str">
        <f t="shared" si="138"/>
        <v/>
      </c>
      <c r="AB763" s="37" t="str">
        <f t="shared" si="139"/>
        <v/>
      </c>
      <c r="AC763" s="38" t="str">
        <f t="shared" si="140"/>
        <v/>
      </c>
      <c r="AD763" s="38" t="str">
        <f t="shared" si="141"/>
        <v/>
      </c>
      <c r="AE763" s="38" t="str">
        <f>IF($B763="","",IF(DATOS!$B$12="Trimestre","",IF(Z763="","",Z763)))</f>
        <v/>
      </c>
      <c r="AF763" s="150" t="str">
        <f ca="1">IF(B763="","",IF(DATOS!$W$14-TODAY()&gt;0,"",IF(ISERROR(ROUND(AVERAGE(AB763:AE763),0)),"",ROUND(AVERAGE(AB763:AE763),0))))</f>
        <v/>
      </c>
      <c r="AG763" s="31" t="str">
        <f t="shared" ca="1" si="142"/>
        <v/>
      </c>
    </row>
    <row r="764" spans="1:39" x14ac:dyDescent="0.25">
      <c r="A764" s="34">
        <v>21</v>
      </c>
      <c r="B764" s="60" t="str">
        <f>IF(DATOS!$B$37="","",DATOS!$B$37)</f>
        <v>MITMA AREVALO, Mildred Esli</v>
      </c>
      <c r="D764" s="35"/>
      <c r="E764" s="36"/>
      <c r="F764" s="36"/>
      <c r="G764" s="36"/>
      <c r="H764" s="150" t="str">
        <f t="shared" si="131"/>
        <v/>
      </c>
      <c r="I764" s="28" t="str">
        <f t="shared" si="132"/>
        <v/>
      </c>
      <c r="J764" s="35"/>
      <c r="K764" s="36"/>
      <c r="L764" s="36"/>
      <c r="M764" s="36"/>
      <c r="N764" s="150" t="str">
        <f t="shared" si="133"/>
        <v/>
      </c>
      <c r="O764" s="28" t="str">
        <f t="shared" si="134"/>
        <v/>
      </c>
      <c r="P764" s="35"/>
      <c r="Q764" s="36"/>
      <c r="R764" s="36"/>
      <c r="S764" s="36"/>
      <c r="T764" s="150" t="str">
        <f t="shared" si="135"/>
        <v/>
      </c>
      <c r="U764" s="28" t="str">
        <f t="shared" si="136"/>
        <v/>
      </c>
      <c r="V764" s="35"/>
      <c r="W764" s="36"/>
      <c r="X764" s="36"/>
      <c r="Y764" s="36"/>
      <c r="Z764" s="150" t="str">
        <f t="shared" si="137"/>
        <v/>
      </c>
      <c r="AA764" s="28" t="str">
        <f t="shared" si="138"/>
        <v/>
      </c>
      <c r="AB764" s="37" t="str">
        <f t="shared" si="139"/>
        <v/>
      </c>
      <c r="AC764" s="38" t="str">
        <f t="shared" si="140"/>
        <v/>
      </c>
      <c r="AD764" s="38" t="str">
        <f t="shared" si="141"/>
        <v/>
      </c>
      <c r="AE764" s="38" t="str">
        <f>IF($B764="","",IF(DATOS!$B$12="Trimestre","",IF(Z764="","",Z764)))</f>
        <v/>
      </c>
      <c r="AF764" s="150" t="str">
        <f ca="1">IF(B764="","",IF(DATOS!$W$14-TODAY()&gt;0,"",IF(ISERROR(ROUND(AVERAGE(AB764:AE764),0)),"",ROUND(AVERAGE(AB764:AE764),0))))</f>
        <v/>
      </c>
      <c r="AG764" s="31" t="str">
        <f t="shared" ca="1" si="142"/>
        <v/>
      </c>
    </row>
    <row r="765" spans="1:39" x14ac:dyDescent="0.25">
      <c r="A765" s="34">
        <v>22</v>
      </c>
      <c r="B765" s="60" t="str">
        <f>IF(DATOS!$B$38="","",DATOS!$B$38)</f>
        <v>NOLASCO SANCHEZ, Rogelio</v>
      </c>
      <c r="D765" s="35"/>
      <c r="E765" s="36"/>
      <c r="F765" s="36"/>
      <c r="G765" s="36"/>
      <c r="H765" s="150" t="str">
        <f t="shared" si="131"/>
        <v/>
      </c>
      <c r="I765" s="28" t="str">
        <f t="shared" si="132"/>
        <v/>
      </c>
      <c r="J765" s="35"/>
      <c r="K765" s="36"/>
      <c r="L765" s="36"/>
      <c r="M765" s="36"/>
      <c r="N765" s="150" t="str">
        <f t="shared" si="133"/>
        <v/>
      </c>
      <c r="O765" s="28" t="str">
        <f t="shared" si="134"/>
        <v/>
      </c>
      <c r="P765" s="35"/>
      <c r="Q765" s="36"/>
      <c r="R765" s="36"/>
      <c r="S765" s="36"/>
      <c r="T765" s="150" t="str">
        <f t="shared" si="135"/>
        <v/>
      </c>
      <c r="U765" s="28" t="str">
        <f t="shared" si="136"/>
        <v/>
      </c>
      <c r="V765" s="35"/>
      <c r="W765" s="36"/>
      <c r="X765" s="36"/>
      <c r="Y765" s="36"/>
      <c r="Z765" s="150" t="str">
        <f t="shared" si="137"/>
        <v/>
      </c>
      <c r="AA765" s="28" t="str">
        <f t="shared" si="138"/>
        <v/>
      </c>
      <c r="AB765" s="37" t="str">
        <f t="shared" si="139"/>
        <v/>
      </c>
      <c r="AC765" s="38" t="str">
        <f t="shared" si="140"/>
        <v/>
      </c>
      <c r="AD765" s="38" t="str">
        <f t="shared" si="141"/>
        <v/>
      </c>
      <c r="AE765" s="38" t="str">
        <f>IF($B765="","",IF(DATOS!$B$12="Trimestre","",IF(Z765="","",Z765)))</f>
        <v/>
      </c>
      <c r="AF765" s="150" t="str">
        <f ca="1">IF(B765="","",IF(DATOS!$W$14-TODAY()&gt;0,"",IF(ISERROR(ROUND(AVERAGE(AB765:AE765),0)),"",ROUND(AVERAGE(AB765:AE765),0))))</f>
        <v/>
      </c>
      <c r="AG765" s="31" t="str">
        <f t="shared" ca="1" si="142"/>
        <v/>
      </c>
    </row>
    <row r="766" spans="1:39" x14ac:dyDescent="0.25">
      <c r="A766" s="34">
        <v>23</v>
      </c>
      <c r="B766" s="60" t="str">
        <f>IF(DATOS!$B$39="","",DATOS!$B$39)</f>
        <v>ORTIZ PEÑALOZA, Anghelina Brigitte</v>
      </c>
      <c r="D766" s="35"/>
      <c r="E766" s="36"/>
      <c r="F766" s="36"/>
      <c r="G766" s="36"/>
      <c r="H766" s="150" t="str">
        <f t="shared" si="131"/>
        <v/>
      </c>
      <c r="I766" s="28" t="str">
        <f t="shared" si="132"/>
        <v/>
      </c>
      <c r="J766" s="35"/>
      <c r="K766" s="36"/>
      <c r="L766" s="36"/>
      <c r="M766" s="36"/>
      <c r="N766" s="150" t="str">
        <f t="shared" si="133"/>
        <v/>
      </c>
      <c r="O766" s="28" t="str">
        <f t="shared" si="134"/>
        <v/>
      </c>
      <c r="P766" s="35"/>
      <c r="Q766" s="36"/>
      <c r="R766" s="36"/>
      <c r="S766" s="36"/>
      <c r="T766" s="150" t="str">
        <f t="shared" si="135"/>
        <v/>
      </c>
      <c r="U766" s="28" t="str">
        <f t="shared" si="136"/>
        <v/>
      </c>
      <c r="V766" s="35"/>
      <c r="W766" s="36"/>
      <c r="X766" s="36"/>
      <c r="Y766" s="36"/>
      <c r="Z766" s="150" t="str">
        <f t="shared" si="137"/>
        <v/>
      </c>
      <c r="AA766" s="28" t="str">
        <f t="shared" si="138"/>
        <v/>
      </c>
      <c r="AB766" s="37" t="str">
        <f t="shared" si="139"/>
        <v/>
      </c>
      <c r="AC766" s="38" t="str">
        <f t="shared" si="140"/>
        <v/>
      </c>
      <c r="AD766" s="38" t="str">
        <f t="shared" si="141"/>
        <v/>
      </c>
      <c r="AE766" s="38" t="str">
        <f>IF($B766="","",IF(DATOS!$B$12="Trimestre","",IF(Z766="","",Z766)))</f>
        <v/>
      </c>
      <c r="AF766" s="150" t="str">
        <f ca="1">IF(B766="","",IF(DATOS!$W$14-TODAY()&gt;0,"",IF(ISERROR(ROUND(AVERAGE(AB766:AE766),0)),"",ROUND(AVERAGE(AB766:AE766),0))))</f>
        <v/>
      </c>
      <c r="AG766" s="31" t="str">
        <f t="shared" ca="1" si="142"/>
        <v/>
      </c>
    </row>
    <row r="767" spans="1:39" x14ac:dyDescent="0.25">
      <c r="A767" s="34">
        <v>24</v>
      </c>
      <c r="B767" s="60" t="str">
        <f>IF(DATOS!$B$40="","",DATOS!$B$40)</f>
        <v>OSCCO ATAO, Antony</v>
      </c>
      <c r="D767" s="35"/>
      <c r="E767" s="36"/>
      <c r="F767" s="36"/>
      <c r="G767" s="36"/>
      <c r="H767" s="150" t="str">
        <f t="shared" si="131"/>
        <v/>
      </c>
      <c r="I767" s="28" t="str">
        <f t="shared" si="132"/>
        <v/>
      </c>
      <c r="J767" s="35"/>
      <c r="K767" s="36"/>
      <c r="L767" s="36"/>
      <c r="M767" s="36"/>
      <c r="N767" s="150" t="str">
        <f t="shared" si="133"/>
        <v/>
      </c>
      <c r="O767" s="28" t="str">
        <f t="shared" si="134"/>
        <v/>
      </c>
      <c r="P767" s="35"/>
      <c r="Q767" s="36"/>
      <c r="R767" s="36"/>
      <c r="S767" s="36"/>
      <c r="T767" s="150" t="str">
        <f t="shared" si="135"/>
        <v/>
      </c>
      <c r="U767" s="28" t="str">
        <f t="shared" si="136"/>
        <v/>
      </c>
      <c r="V767" s="35"/>
      <c r="W767" s="36"/>
      <c r="X767" s="36"/>
      <c r="Y767" s="36"/>
      <c r="Z767" s="150" t="str">
        <f t="shared" si="137"/>
        <v/>
      </c>
      <c r="AA767" s="28" t="str">
        <f t="shared" si="138"/>
        <v/>
      </c>
      <c r="AB767" s="37" t="str">
        <f t="shared" si="139"/>
        <v/>
      </c>
      <c r="AC767" s="38" t="str">
        <f t="shared" si="140"/>
        <v/>
      </c>
      <c r="AD767" s="38" t="str">
        <f t="shared" si="141"/>
        <v/>
      </c>
      <c r="AE767" s="38" t="str">
        <f>IF($B767="","",IF(DATOS!$B$12="Trimestre","",IF(Z767="","",Z767)))</f>
        <v/>
      </c>
      <c r="AF767" s="150" t="str">
        <f ca="1">IF(B767="","",IF(DATOS!$W$14-TODAY()&gt;0,"",IF(ISERROR(ROUND(AVERAGE(AB767:AE767),0)),"",ROUND(AVERAGE(AB767:AE767),0))))</f>
        <v/>
      </c>
      <c r="AG767" s="31" t="str">
        <f t="shared" ca="1" si="142"/>
        <v/>
      </c>
    </row>
    <row r="768" spans="1:39" x14ac:dyDescent="0.25">
      <c r="A768" s="34">
        <v>25</v>
      </c>
      <c r="B768" s="60" t="str">
        <f>IF(DATOS!$B$41="","",DATOS!$B$41)</f>
        <v>PAREDES VELASQUE, Angel Andre</v>
      </c>
      <c r="D768" s="35"/>
      <c r="E768" s="36"/>
      <c r="F768" s="36"/>
      <c r="G768" s="36"/>
      <c r="H768" s="150" t="str">
        <f t="shared" si="131"/>
        <v/>
      </c>
      <c r="I768" s="28" t="str">
        <f t="shared" si="132"/>
        <v/>
      </c>
      <c r="J768" s="35"/>
      <c r="K768" s="36"/>
      <c r="L768" s="36"/>
      <c r="M768" s="36"/>
      <c r="N768" s="150" t="str">
        <f t="shared" si="133"/>
        <v/>
      </c>
      <c r="O768" s="28" t="str">
        <f t="shared" si="134"/>
        <v/>
      </c>
      <c r="P768" s="35"/>
      <c r="Q768" s="36"/>
      <c r="R768" s="36"/>
      <c r="S768" s="36"/>
      <c r="T768" s="150" t="str">
        <f t="shared" si="135"/>
        <v/>
      </c>
      <c r="U768" s="28" t="str">
        <f t="shared" si="136"/>
        <v/>
      </c>
      <c r="V768" s="35"/>
      <c r="W768" s="36"/>
      <c r="X768" s="36"/>
      <c r="Y768" s="36"/>
      <c r="Z768" s="150" t="str">
        <f t="shared" si="137"/>
        <v/>
      </c>
      <c r="AA768" s="28" t="str">
        <f t="shared" si="138"/>
        <v/>
      </c>
      <c r="AB768" s="37" t="str">
        <f t="shared" si="139"/>
        <v/>
      </c>
      <c r="AC768" s="38" t="str">
        <f t="shared" si="140"/>
        <v/>
      </c>
      <c r="AD768" s="38" t="str">
        <f t="shared" si="141"/>
        <v/>
      </c>
      <c r="AE768" s="38" t="str">
        <f>IF($B768="","",IF(DATOS!$B$12="Trimestre","",IF(Z768="","",Z768)))</f>
        <v/>
      </c>
      <c r="AF768" s="150" t="str">
        <f ca="1">IF(B768="","",IF(DATOS!$W$14-TODAY()&gt;0,"",IF(ISERROR(ROUND(AVERAGE(AB768:AE768),0)),"",ROUND(AVERAGE(AB768:AE768),0))))</f>
        <v/>
      </c>
      <c r="AG768" s="31" t="str">
        <f t="shared" ca="1" si="142"/>
        <v/>
      </c>
    </row>
    <row r="769" spans="1:33" x14ac:dyDescent="0.25">
      <c r="A769" s="34">
        <v>26</v>
      </c>
      <c r="B769" s="60" t="str">
        <f>IF(DATOS!$B$42="","",DATOS!$B$42)</f>
        <v>PAREDES YACO, Jhael Alejandro</v>
      </c>
      <c r="D769" s="35"/>
      <c r="E769" s="36"/>
      <c r="F769" s="36"/>
      <c r="G769" s="36"/>
      <c r="H769" s="150" t="str">
        <f t="shared" si="131"/>
        <v/>
      </c>
      <c r="I769" s="28" t="str">
        <f t="shared" si="132"/>
        <v/>
      </c>
      <c r="J769" s="35"/>
      <c r="K769" s="36"/>
      <c r="L769" s="36"/>
      <c r="M769" s="36"/>
      <c r="N769" s="150" t="str">
        <f t="shared" si="133"/>
        <v/>
      </c>
      <c r="O769" s="28" t="str">
        <f t="shared" si="134"/>
        <v/>
      </c>
      <c r="P769" s="35"/>
      <c r="Q769" s="36"/>
      <c r="R769" s="36"/>
      <c r="S769" s="36"/>
      <c r="T769" s="150" t="str">
        <f t="shared" si="135"/>
        <v/>
      </c>
      <c r="U769" s="28" t="str">
        <f t="shared" si="136"/>
        <v/>
      </c>
      <c r="V769" s="35"/>
      <c r="W769" s="36"/>
      <c r="X769" s="36"/>
      <c r="Y769" s="36"/>
      <c r="Z769" s="150" t="str">
        <f t="shared" si="137"/>
        <v/>
      </c>
      <c r="AA769" s="28" t="str">
        <f t="shared" si="138"/>
        <v/>
      </c>
      <c r="AB769" s="37" t="str">
        <f t="shared" si="139"/>
        <v/>
      </c>
      <c r="AC769" s="38" t="str">
        <f t="shared" si="140"/>
        <v/>
      </c>
      <c r="AD769" s="38" t="str">
        <f t="shared" si="141"/>
        <v/>
      </c>
      <c r="AE769" s="38" t="str">
        <f>IF($B769="","",IF(DATOS!$B$12="Trimestre","",IF(Z769="","",Z769)))</f>
        <v/>
      </c>
      <c r="AF769" s="150" t="str">
        <f ca="1">IF(B769="","",IF(DATOS!$W$14-TODAY()&gt;0,"",IF(ISERROR(ROUND(AVERAGE(AB769:AE769),0)),"",ROUND(AVERAGE(AB769:AE769),0))))</f>
        <v/>
      </c>
      <c r="AG769" s="31" t="str">
        <f t="shared" ca="1" si="142"/>
        <v/>
      </c>
    </row>
    <row r="770" spans="1:33" x14ac:dyDescent="0.25">
      <c r="A770" s="34">
        <v>27</v>
      </c>
      <c r="B770" s="60" t="str">
        <f>IF(DATOS!$B$43="","",DATOS!$B$43)</f>
        <v>PEDRAZA PORRAS, Milagros</v>
      </c>
      <c r="D770" s="35"/>
      <c r="E770" s="36"/>
      <c r="F770" s="36"/>
      <c r="G770" s="36"/>
      <c r="H770" s="150" t="str">
        <f t="shared" si="131"/>
        <v/>
      </c>
      <c r="I770" s="28" t="str">
        <f t="shared" si="132"/>
        <v/>
      </c>
      <c r="J770" s="35"/>
      <c r="K770" s="36"/>
      <c r="L770" s="36"/>
      <c r="M770" s="36"/>
      <c r="N770" s="150" t="str">
        <f t="shared" si="133"/>
        <v/>
      </c>
      <c r="O770" s="28" t="str">
        <f t="shared" si="134"/>
        <v/>
      </c>
      <c r="P770" s="35"/>
      <c r="Q770" s="36"/>
      <c r="R770" s="36"/>
      <c r="S770" s="36"/>
      <c r="T770" s="150" t="str">
        <f t="shared" si="135"/>
        <v/>
      </c>
      <c r="U770" s="28" t="str">
        <f t="shared" si="136"/>
        <v/>
      </c>
      <c r="V770" s="35"/>
      <c r="W770" s="36"/>
      <c r="X770" s="36"/>
      <c r="Y770" s="36"/>
      <c r="Z770" s="150" t="str">
        <f t="shared" si="137"/>
        <v/>
      </c>
      <c r="AA770" s="28" t="str">
        <f t="shared" si="138"/>
        <v/>
      </c>
      <c r="AB770" s="37" t="str">
        <f t="shared" si="139"/>
        <v/>
      </c>
      <c r="AC770" s="38" t="str">
        <f t="shared" si="140"/>
        <v/>
      </c>
      <c r="AD770" s="38" t="str">
        <f t="shared" si="141"/>
        <v/>
      </c>
      <c r="AE770" s="38" t="str">
        <f>IF($B770="","",IF(DATOS!$B$12="Trimestre","",IF(Z770="","",Z770)))</f>
        <v/>
      </c>
      <c r="AF770" s="150" t="str">
        <f ca="1">IF(B770="","",IF(DATOS!$W$14-TODAY()&gt;0,"",IF(ISERROR(ROUND(AVERAGE(AB770:AE770),0)),"",ROUND(AVERAGE(AB770:AE770),0))))</f>
        <v/>
      </c>
      <c r="AG770" s="31" t="str">
        <f t="shared" ca="1" si="142"/>
        <v/>
      </c>
    </row>
    <row r="771" spans="1:33" x14ac:dyDescent="0.25">
      <c r="A771" s="34">
        <v>28</v>
      </c>
      <c r="B771" s="60" t="str">
        <f>IF(DATOS!$B$44="","",DATOS!$B$44)</f>
        <v>RIVERA PACHECO, Milene Octalis</v>
      </c>
      <c r="D771" s="35"/>
      <c r="E771" s="36"/>
      <c r="F771" s="36"/>
      <c r="G771" s="36"/>
      <c r="H771" s="150" t="str">
        <f t="shared" si="131"/>
        <v/>
      </c>
      <c r="I771" s="28" t="str">
        <f t="shared" si="132"/>
        <v/>
      </c>
      <c r="J771" s="35"/>
      <c r="K771" s="36"/>
      <c r="L771" s="36"/>
      <c r="M771" s="36"/>
      <c r="N771" s="150" t="str">
        <f t="shared" si="133"/>
        <v/>
      </c>
      <c r="O771" s="28" t="str">
        <f t="shared" si="134"/>
        <v/>
      </c>
      <c r="P771" s="35"/>
      <c r="Q771" s="36"/>
      <c r="R771" s="36"/>
      <c r="S771" s="36"/>
      <c r="T771" s="150" t="str">
        <f t="shared" si="135"/>
        <v/>
      </c>
      <c r="U771" s="28" t="str">
        <f t="shared" si="136"/>
        <v/>
      </c>
      <c r="V771" s="35"/>
      <c r="W771" s="36"/>
      <c r="X771" s="36"/>
      <c r="Y771" s="36"/>
      <c r="Z771" s="150" t="str">
        <f t="shared" si="137"/>
        <v/>
      </c>
      <c r="AA771" s="28" t="str">
        <f t="shared" si="138"/>
        <v/>
      </c>
      <c r="AB771" s="37" t="str">
        <f t="shared" si="139"/>
        <v/>
      </c>
      <c r="AC771" s="38" t="str">
        <f t="shared" si="140"/>
        <v/>
      </c>
      <c r="AD771" s="38" t="str">
        <f t="shared" si="141"/>
        <v/>
      </c>
      <c r="AE771" s="38" t="str">
        <f>IF($B771="","",IF(DATOS!$B$12="Trimestre","",IF(Z771="","",Z771)))</f>
        <v/>
      </c>
      <c r="AF771" s="150" t="str">
        <f ca="1">IF(B771="","",IF(DATOS!$W$14-TODAY()&gt;0,"",IF(ISERROR(ROUND(AVERAGE(AB771:AE771),0)),"",ROUND(AVERAGE(AB771:AE771),0))))</f>
        <v/>
      </c>
      <c r="AG771" s="31" t="str">
        <f t="shared" ca="1" si="142"/>
        <v/>
      </c>
    </row>
    <row r="772" spans="1:33" x14ac:dyDescent="0.25">
      <c r="A772" s="34">
        <v>29</v>
      </c>
      <c r="B772" s="60" t="str">
        <f>IF(DATOS!$B$45="","",DATOS!$B$45)</f>
        <v>ROJAS CARRILLO, Jhon Marcelino</v>
      </c>
      <c r="D772" s="35"/>
      <c r="E772" s="36"/>
      <c r="F772" s="36"/>
      <c r="G772" s="36"/>
      <c r="H772" s="150" t="str">
        <f t="shared" si="131"/>
        <v/>
      </c>
      <c r="I772" s="28" t="str">
        <f t="shared" si="132"/>
        <v/>
      </c>
      <c r="J772" s="35"/>
      <c r="K772" s="36"/>
      <c r="L772" s="36"/>
      <c r="M772" s="36"/>
      <c r="N772" s="150" t="str">
        <f t="shared" si="133"/>
        <v/>
      </c>
      <c r="O772" s="28" t="str">
        <f t="shared" si="134"/>
        <v/>
      </c>
      <c r="P772" s="35"/>
      <c r="Q772" s="36"/>
      <c r="R772" s="36"/>
      <c r="S772" s="36"/>
      <c r="T772" s="150" t="str">
        <f t="shared" si="135"/>
        <v/>
      </c>
      <c r="U772" s="28" t="str">
        <f t="shared" si="136"/>
        <v/>
      </c>
      <c r="V772" s="35"/>
      <c r="W772" s="36"/>
      <c r="X772" s="36"/>
      <c r="Y772" s="36"/>
      <c r="Z772" s="150" t="str">
        <f t="shared" si="137"/>
        <v/>
      </c>
      <c r="AA772" s="28" t="str">
        <f t="shared" si="138"/>
        <v/>
      </c>
      <c r="AB772" s="37" t="str">
        <f t="shared" si="139"/>
        <v/>
      </c>
      <c r="AC772" s="38" t="str">
        <f t="shared" si="140"/>
        <v/>
      </c>
      <c r="AD772" s="38" t="str">
        <f t="shared" si="141"/>
        <v/>
      </c>
      <c r="AE772" s="38" t="str">
        <f>IF($B772="","",IF(DATOS!$B$12="Trimestre","",IF(Z772="","",Z772)))</f>
        <v/>
      </c>
      <c r="AF772" s="150" t="str">
        <f ca="1">IF(B772="","",IF(DATOS!$W$14-TODAY()&gt;0,"",IF(ISERROR(ROUND(AVERAGE(AB772:AE772),0)),"",ROUND(AVERAGE(AB772:AE772),0))))</f>
        <v/>
      </c>
      <c r="AG772" s="31" t="str">
        <f t="shared" ca="1" si="142"/>
        <v/>
      </c>
    </row>
    <row r="773" spans="1:33" x14ac:dyDescent="0.25">
      <c r="A773" s="34">
        <v>30</v>
      </c>
      <c r="B773" s="60" t="str">
        <f>IF(DATOS!$B$46="","",DATOS!$B$46)</f>
        <v>ROSALES PUMAPILLO, Harasely Milagros</v>
      </c>
      <c r="D773" s="35"/>
      <c r="E773" s="36"/>
      <c r="F773" s="36"/>
      <c r="G773" s="36"/>
      <c r="H773" s="150" t="str">
        <f t="shared" si="131"/>
        <v/>
      </c>
      <c r="I773" s="28" t="str">
        <f t="shared" si="132"/>
        <v/>
      </c>
      <c r="J773" s="35"/>
      <c r="K773" s="36"/>
      <c r="L773" s="36"/>
      <c r="M773" s="36"/>
      <c r="N773" s="150" t="str">
        <f t="shared" si="133"/>
        <v/>
      </c>
      <c r="O773" s="28" t="str">
        <f t="shared" si="134"/>
        <v/>
      </c>
      <c r="P773" s="35"/>
      <c r="Q773" s="36"/>
      <c r="R773" s="36"/>
      <c r="S773" s="36"/>
      <c r="T773" s="150" t="str">
        <f t="shared" si="135"/>
        <v/>
      </c>
      <c r="U773" s="28" t="str">
        <f t="shared" si="136"/>
        <v/>
      </c>
      <c r="V773" s="35"/>
      <c r="W773" s="36"/>
      <c r="X773" s="36"/>
      <c r="Y773" s="36"/>
      <c r="Z773" s="150" t="str">
        <f t="shared" si="137"/>
        <v/>
      </c>
      <c r="AA773" s="28" t="str">
        <f t="shared" si="138"/>
        <v/>
      </c>
      <c r="AB773" s="37" t="str">
        <f t="shared" si="139"/>
        <v/>
      </c>
      <c r="AC773" s="38" t="str">
        <f t="shared" si="140"/>
        <v/>
      </c>
      <c r="AD773" s="38" t="str">
        <f t="shared" si="141"/>
        <v/>
      </c>
      <c r="AE773" s="38" t="str">
        <f>IF($B773="","",IF(DATOS!$B$12="Trimestre","",IF(Z773="","",Z773)))</f>
        <v/>
      </c>
      <c r="AF773" s="150" t="str">
        <f ca="1">IF(B773="","",IF(DATOS!$W$14-TODAY()&gt;0,"",IF(ISERROR(ROUND(AVERAGE(AB773:AE773),0)),"",ROUND(AVERAGE(AB773:AE773),0))))</f>
        <v/>
      </c>
      <c r="AG773" s="31" t="str">
        <f t="shared" ca="1" si="142"/>
        <v/>
      </c>
    </row>
    <row r="774" spans="1:33" x14ac:dyDescent="0.25">
      <c r="A774" s="34">
        <v>31</v>
      </c>
      <c r="B774" s="60" t="str">
        <f>IF(DATOS!$B$47="","",DATOS!$B$47)</f>
        <v>TAIRO TAPIA, Erwin Amstron</v>
      </c>
      <c r="D774" s="35"/>
      <c r="E774" s="36"/>
      <c r="F774" s="36"/>
      <c r="G774" s="36"/>
      <c r="H774" s="150" t="str">
        <f t="shared" si="131"/>
        <v/>
      </c>
      <c r="I774" s="28" t="str">
        <f t="shared" si="132"/>
        <v/>
      </c>
      <c r="J774" s="35"/>
      <c r="K774" s="36"/>
      <c r="L774" s="36"/>
      <c r="M774" s="36"/>
      <c r="N774" s="150" t="str">
        <f t="shared" si="133"/>
        <v/>
      </c>
      <c r="O774" s="28" t="str">
        <f t="shared" si="134"/>
        <v/>
      </c>
      <c r="P774" s="35"/>
      <c r="Q774" s="36"/>
      <c r="R774" s="36"/>
      <c r="S774" s="36"/>
      <c r="T774" s="150" t="str">
        <f t="shared" si="135"/>
        <v/>
      </c>
      <c r="U774" s="28" t="str">
        <f t="shared" si="136"/>
        <v/>
      </c>
      <c r="V774" s="35"/>
      <c r="W774" s="36"/>
      <c r="X774" s="36"/>
      <c r="Y774" s="36"/>
      <c r="Z774" s="150" t="str">
        <f t="shared" si="137"/>
        <v/>
      </c>
      <c r="AA774" s="28" t="str">
        <f t="shared" si="138"/>
        <v/>
      </c>
      <c r="AB774" s="37" t="str">
        <f t="shared" si="139"/>
        <v/>
      </c>
      <c r="AC774" s="38" t="str">
        <f t="shared" si="140"/>
        <v/>
      </c>
      <c r="AD774" s="38" t="str">
        <f t="shared" si="141"/>
        <v/>
      </c>
      <c r="AE774" s="38" t="str">
        <f>IF($B774="","",IF(DATOS!$B$12="Trimestre","",IF(Z774="","",Z774)))</f>
        <v/>
      </c>
      <c r="AF774" s="150" t="str">
        <f ca="1">IF(B774="","",IF(DATOS!$W$14-TODAY()&gt;0,"",IF(ISERROR(ROUND(AVERAGE(AB774:AE774),0)),"",ROUND(AVERAGE(AB774:AE774),0))))</f>
        <v/>
      </c>
      <c r="AG774" s="31" t="str">
        <f t="shared" ca="1" si="142"/>
        <v/>
      </c>
    </row>
    <row r="775" spans="1:33" x14ac:dyDescent="0.25">
      <c r="A775" s="34">
        <v>32</v>
      </c>
      <c r="B775" s="60" t="str">
        <f>IF(DATOS!$B$48="","",DATOS!$B$48)</f>
        <v>VERA VIGURIA, Sebastian Adriano</v>
      </c>
      <c r="D775" s="35"/>
      <c r="E775" s="36"/>
      <c r="F775" s="36"/>
      <c r="G775" s="36"/>
      <c r="H775" s="150" t="str">
        <f t="shared" si="131"/>
        <v/>
      </c>
      <c r="I775" s="28" t="str">
        <f t="shared" si="132"/>
        <v/>
      </c>
      <c r="J775" s="35"/>
      <c r="K775" s="36"/>
      <c r="L775" s="36"/>
      <c r="M775" s="36"/>
      <c r="N775" s="150" t="str">
        <f t="shared" si="133"/>
        <v/>
      </c>
      <c r="O775" s="28" t="str">
        <f t="shared" si="134"/>
        <v/>
      </c>
      <c r="P775" s="35"/>
      <c r="Q775" s="36"/>
      <c r="R775" s="36"/>
      <c r="S775" s="36"/>
      <c r="T775" s="150" t="str">
        <f t="shared" si="135"/>
        <v/>
      </c>
      <c r="U775" s="28" t="str">
        <f t="shared" si="136"/>
        <v/>
      </c>
      <c r="V775" s="35"/>
      <c r="W775" s="36"/>
      <c r="X775" s="36"/>
      <c r="Y775" s="36"/>
      <c r="Z775" s="150" t="str">
        <f t="shared" si="137"/>
        <v/>
      </c>
      <c r="AA775" s="28" t="str">
        <f t="shared" si="138"/>
        <v/>
      </c>
      <c r="AB775" s="37" t="str">
        <f t="shared" si="139"/>
        <v/>
      </c>
      <c r="AC775" s="38" t="str">
        <f t="shared" si="140"/>
        <v/>
      </c>
      <c r="AD775" s="38" t="str">
        <f t="shared" si="141"/>
        <v/>
      </c>
      <c r="AE775" s="38" t="str">
        <f>IF($B775="","",IF(DATOS!$B$12="Trimestre","",IF(Z775="","",Z775)))</f>
        <v/>
      </c>
      <c r="AF775" s="150" t="str">
        <f ca="1">IF(B775="","",IF(DATOS!$W$14-TODAY()&gt;0,"",IF(ISERROR(ROUND(AVERAGE(AB775:AE775),0)),"",ROUND(AVERAGE(AB775:AE775),0))))</f>
        <v/>
      </c>
      <c r="AG775" s="31" t="str">
        <f t="shared" ca="1" si="142"/>
        <v/>
      </c>
    </row>
    <row r="776" spans="1:33" x14ac:dyDescent="0.25">
      <c r="A776" s="34">
        <v>33</v>
      </c>
      <c r="B776" s="60" t="str">
        <f>IF(DATOS!$B$49="","",DATOS!$B$49)</f>
        <v>ZUÑIGA CCORISAPRA, Milagros</v>
      </c>
      <c r="D776" s="35"/>
      <c r="E776" s="36"/>
      <c r="F776" s="36"/>
      <c r="G776" s="36"/>
      <c r="H776" s="150" t="str">
        <f t="shared" si="131"/>
        <v/>
      </c>
      <c r="I776" s="28" t="str">
        <f t="shared" si="132"/>
        <v/>
      </c>
      <c r="J776" s="35"/>
      <c r="K776" s="36"/>
      <c r="L776" s="36"/>
      <c r="M776" s="36"/>
      <c r="N776" s="150" t="str">
        <f t="shared" si="133"/>
        <v/>
      </c>
      <c r="O776" s="28" t="str">
        <f t="shared" si="134"/>
        <v/>
      </c>
      <c r="P776" s="35"/>
      <c r="Q776" s="36"/>
      <c r="R776" s="36"/>
      <c r="S776" s="36"/>
      <c r="T776" s="150" t="str">
        <f t="shared" si="135"/>
        <v/>
      </c>
      <c r="U776" s="28" t="str">
        <f t="shared" si="136"/>
        <v/>
      </c>
      <c r="V776" s="35"/>
      <c r="W776" s="36"/>
      <c r="X776" s="36"/>
      <c r="Y776" s="36"/>
      <c r="Z776" s="150" t="str">
        <f t="shared" si="137"/>
        <v/>
      </c>
      <c r="AA776" s="28" t="str">
        <f t="shared" si="138"/>
        <v/>
      </c>
      <c r="AB776" s="37" t="str">
        <f t="shared" si="139"/>
        <v/>
      </c>
      <c r="AC776" s="38" t="str">
        <f t="shared" si="140"/>
        <v/>
      </c>
      <c r="AD776" s="38" t="str">
        <f t="shared" si="141"/>
        <v/>
      </c>
      <c r="AE776" s="38" t="str">
        <f>IF($B776="","",IF(DATOS!$B$12="Trimestre","",IF(Z776="","",Z776)))</f>
        <v/>
      </c>
      <c r="AF776" s="150" t="str">
        <f ca="1">IF(B776="","",IF(DATOS!$W$14-TODAY()&gt;0,"",IF(ISERROR(ROUND(AVERAGE(AB776:AE776),0)),"",ROUND(AVERAGE(AB776:AE776),0))))</f>
        <v/>
      </c>
      <c r="AG776" s="31" t="str">
        <f t="shared" ca="1" si="142"/>
        <v/>
      </c>
    </row>
    <row r="777" spans="1:33" x14ac:dyDescent="0.25">
      <c r="A777" s="34">
        <v>34</v>
      </c>
      <c r="B777" s="60" t="str">
        <f>IF(DATOS!$B$50="","",DATOS!$B$50)</f>
        <v/>
      </c>
      <c r="D777" s="35"/>
      <c r="E777" s="36"/>
      <c r="F777" s="36"/>
      <c r="G777" s="36"/>
      <c r="H777" s="150" t="str">
        <f t="shared" si="131"/>
        <v/>
      </c>
      <c r="I777" s="28" t="str">
        <f t="shared" si="132"/>
        <v/>
      </c>
      <c r="J777" s="35"/>
      <c r="K777" s="36"/>
      <c r="L777" s="36"/>
      <c r="M777" s="36"/>
      <c r="N777" s="150" t="str">
        <f t="shared" si="133"/>
        <v/>
      </c>
      <c r="O777" s="28" t="str">
        <f t="shared" si="134"/>
        <v/>
      </c>
      <c r="P777" s="35"/>
      <c r="Q777" s="36"/>
      <c r="R777" s="36"/>
      <c r="S777" s="36"/>
      <c r="T777" s="150" t="str">
        <f t="shared" si="135"/>
        <v/>
      </c>
      <c r="U777" s="28" t="str">
        <f t="shared" si="136"/>
        <v/>
      </c>
      <c r="V777" s="35"/>
      <c r="W777" s="36"/>
      <c r="X777" s="36"/>
      <c r="Y777" s="36"/>
      <c r="Z777" s="150" t="str">
        <f t="shared" si="137"/>
        <v/>
      </c>
      <c r="AA777" s="28" t="str">
        <f t="shared" si="138"/>
        <v/>
      </c>
      <c r="AB777" s="37" t="str">
        <f t="shared" si="139"/>
        <v/>
      </c>
      <c r="AC777" s="38" t="str">
        <f t="shared" si="140"/>
        <v/>
      </c>
      <c r="AD777" s="38" t="str">
        <f t="shared" si="141"/>
        <v/>
      </c>
      <c r="AE777" s="38" t="str">
        <f>IF($B777="","",IF(DATOS!$B$12="Trimestre","",IF(Z777="","",Z777)))</f>
        <v/>
      </c>
      <c r="AF777" s="150" t="str">
        <f ca="1">IF(B777="","",IF(DATOS!$W$14-TODAY()&gt;0,"",IF(ISERROR(ROUND(AVERAGE(AB777:AE777),0)),"",ROUND(AVERAGE(AB777:AE777),0))))</f>
        <v/>
      </c>
      <c r="AG777" s="31" t="str">
        <f t="shared" ca="1" si="142"/>
        <v/>
      </c>
    </row>
    <row r="778" spans="1:33" x14ac:dyDescent="0.25">
      <c r="A778" s="34">
        <v>35</v>
      </c>
      <c r="B778" s="60" t="str">
        <f>IF(DATOS!$B$51="","",DATOS!$B$51)</f>
        <v/>
      </c>
      <c r="D778" s="35"/>
      <c r="E778" s="36"/>
      <c r="F778" s="36"/>
      <c r="G778" s="36"/>
      <c r="H778" s="150" t="str">
        <f t="shared" si="131"/>
        <v/>
      </c>
      <c r="I778" s="28" t="str">
        <f t="shared" si="132"/>
        <v/>
      </c>
      <c r="J778" s="35"/>
      <c r="K778" s="36"/>
      <c r="L778" s="36"/>
      <c r="M778" s="36"/>
      <c r="N778" s="150" t="str">
        <f t="shared" si="133"/>
        <v/>
      </c>
      <c r="O778" s="28" t="str">
        <f t="shared" si="134"/>
        <v/>
      </c>
      <c r="P778" s="35"/>
      <c r="Q778" s="36"/>
      <c r="R778" s="36"/>
      <c r="S778" s="36"/>
      <c r="T778" s="150" t="str">
        <f t="shared" si="135"/>
        <v/>
      </c>
      <c r="U778" s="28" t="str">
        <f t="shared" si="136"/>
        <v/>
      </c>
      <c r="V778" s="35"/>
      <c r="W778" s="36"/>
      <c r="X778" s="36"/>
      <c r="Y778" s="36"/>
      <c r="Z778" s="150" t="str">
        <f t="shared" si="137"/>
        <v/>
      </c>
      <c r="AA778" s="28" t="str">
        <f t="shared" si="138"/>
        <v/>
      </c>
      <c r="AB778" s="37" t="str">
        <f t="shared" si="139"/>
        <v/>
      </c>
      <c r="AC778" s="38" t="str">
        <f t="shared" si="140"/>
        <v/>
      </c>
      <c r="AD778" s="38" t="str">
        <f t="shared" si="141"/>
        <v/>
      </c>
      <c r="AE778" s="38" t="str">
        <f>IF($B778="","",IF(DATOS!$B$12="Trimestre","",IF(Z778="","",Z778)))</f>
        <v/>
      </c>
      <c r="AF778" s="150" t="str">
        <f ca="1">IF(B778="","",IF(DATOS!$W$14-TODAY()&gt;0,"",IF(ISERROR(ROUND(AVERAGE(AB778:AE778),0)),"",ROUND(AVERAGE(AB778:AE778),0))))</f>
        <v/>
      </c>
      <c r="AG778" s="31" t="str">
        <f t="shared" ca="1" si="142"/>
        <v/>
      </c>
    </row>
    <row r="779" spans="1:33" x14ac:dyDescent="0.25">
      <c r="A779" s="34">
        <v>36</v>
      </c>
      <c r="B779" s="60" t="str">
        <f>IF(DATOS!$B$52="","",DATOS!$B$52)</f>
        <v/>
      </c>
      <c r="D779" s="35"/>
      <c r="E779" s="36"/>
      <c r="F779" s="36"/>
      <c r="G779" s="36"/>
      <c r="H779" s="150" t="str">
        <f t="shared" si="131"/>
        <v/>
      </c>
      <c r="I779" s="28" t="str">
        <f t="shared" si="132"/>
        <v/>
      </c>
      <c r="J779" s="35"/>
      <c r="K779" s="36"/>
      <c r="L779" s="36"/>
      <c r="M779" s="36"/>
      <c r="N779" s="150" t="str">
        <f t="shared" si="133"/>
        <v/>
      </c>
      <c r="O779" s="28" t="str">
        <f t="shared" si="134"/>
        <v/>
      </c>
      <c r="P779" s="35"/>
      <c r="Q779" s="36"/>
      <c r="R779" s="36"/>
      <c r="S779" s="36"/>
      <c r="T779" s="150" t="str">
        <f t="shared" si="135"/>
        <v/>
      </c>
      <c r="U779" s="28" t="str">
        <f t="shared" si="136"/>
        <v/>
      </c>
      <c r="V779" s="35"/>
      <c r="W779" s="36"/>
      <c r="X779" s="36"/>
      <c r="Y779" s="36"/>
      <c r="Z779" s="150" t="str">
        <f t="shared" si="137"/>
        <v/>
      </c>
      <c r="AA779" s="28" t="str">
        <f t="shared" si="138"/>
        <v/>
      </c>
      <c r="AB779" s="37" t="str">
        <f t="shared" si="139"/>
        <v/>
      </c>
      <c r="AC779" s="38" t="str">
        <f t="shared" si="140"/>
        <v/>
      </c>
      <c r="AD779" s="38" t="str">
        <f t="shared" si="141"/>
        <v/>
      </c>
      <c r="AE779" s="38" t="str">
        <f>IF($B779="","",IF(DATOS!$B$12="Trimestre","",IF(Z779="","",Z779)))</f>
        <v/>
      </c>
      <c r="AF779" s="150" t="str">
        <f ca="1">IF(B779="","",IF(DATOS!$W$14-TODAY()&gt;0,"",IF(ISERROR(ROUND(AVERAGE(AB779:AE779),0)),"",ROUND(AVERAGE(AB779:AE779),0))))</f>
        <v/>
      </c>
      <c r="AG779" s="31" t="str">
        <f t="shared" ca="1" si="142"/>
        <v/>
      </c>
    </row>
    <row r="780" spans="1:33" x14ac:dyDescent="0.25">
      <c r="A780" s="34">
        <v>37</v>
      </c>
      <c r="B780" s="60" t="str">
        <f>IF(DATOS!$B$53="","",DATOS!$B$53)</f>
        <v/>
      </c>
      <c r="D780" s="35"/>
      <c r="E780" s="36"/>
      <c r="F780" s="36"/>
      <c r="G780" s="36"/>
      <c r="H780" s="150" t="str">
        <f t="shared" si="131"/>
        <v/>
      </c>
      <c r="I780" s="28" t="str">
        <f t="shared" si="132"/>
        <v/>
      </c>
      <c r="J780" s="35"/>
      <c r="K780" s="36"/>
      <c r="L780" s="36"/>
      <c r="M780" s="36"/>
      <c r="N780" s="150" t="str">
        <f t="shared" si="133"/>
        <v/>
      </c>
      <c r="O780" s="28" t="str">
        <f t="shared" si="134"/>
        <v/>
      </c>
      <c r="P780" s="35"/>
      <c r="Q780" s="36"/>
      <c r="R780" s="36"/>
      <c r="S780" s="36"/>
      <c r="T780" s="150" t="str">
        <f t="shared" si="135"/>
        <v/>
      </c>
      <c r="U780" s="28" t="str">
        <f t="shared" si="136"/>
        <v/>
      </c>
      <c r="V780" s="35"/>
      <c r="W780" s="36"/>
      <c r="X780" s="36"/>
      <c r="Y780" s="36"/>
      <c r="Z780" s="150" t="str">
        <f t="shared" si="137"/>
        <v/>
      </c>
      <c r="AA780" s="28" t="str">
        <f t="shared" si="138"/>
        <v/>
      </c>
      <c r="AB780" s="37" t="str">
        <f t="shared" si="139"/>
        <v/>
      </c>
      <c r="AC780" s="38" t="str">
        <f t="shared" si="140"/>
        <v/>
      </c>
      <c r="AD780" s="38" t="str">
        <f t="shared" si="141"/>
        <v/>
      </c>
      <c r="AE780" s="38" t="str">
        <f>IF($B780="","",IF(DATOS!$B$12="Trimestre","",IF(Z780="","",Z780)))</f>
        <v/>
      </c>
      <c r="AF780" s="150" t="str">
        <f ca="1">IF(B780="","",IF(DATOS!$W$14-TODAY()&gt;0,"",IF(ISERROR(ROUND(AVERAGE(AB780:AE780),0)),"",ROUND(AVERAGE(AB780:AE780),0))))</f>
        <v/>
      </c>
      <c r="AG780" s="31" t="str">
        <f t="shared" ca="1" si="142"/>
        <v/>
      </c>
    </row>
    <row r="781" spans="1:33" x14ac:dyDescent="0.25">
      <c r="A781" s="34">
        <v>38</v>
      </c>
      <c r="B781" s="60" t="str">
        <f>IF(DATOS!$B$54="","",DATOS!$B$54)</f>
        <v/>
      </c>
      <c r="D781" s="35"/>
      <c r="E781" s="36"/>
      <c r="F781" s="36"/>
      <c r="G781" s="36"/>
      <c r="H781" s="150" t="str">
        <f t="shared" si="131"/>
        <v/>
      </c>
      <c r="I781" s="28" t="str">
        <f t="shared" si="132"/>
        <v/>
      </c>
      <c r="J781" s="35"/>
      <c r="K781" s="36"/>
      <c r="L781" s="36"/>
      <c r="M781" s="36"/>
      <c r="N781" s="150" t="str">
        <f t="shared" si="133"/>
        <v/>
      </c>
      <c r="O781" s="28" t="str">
        <f t="shared" si="134"/>
        <v/>
      </c>
      <c r="P781" s="35"/>
      <c r="Q781" s="36"/>
      <c r="R781" s="36"/>
      <c r="S781" s="36"/>
      <c r="T781" s="150" t="str">
        <f t="shared" si="135"/>
        <v/>
      </c>
      <c r="U781" s="28" t="str">
        <f t="shared" si="136"/>
        <v/>
      </c>
      <c r="V781" s="35"/>
      <c r="W781" s="36"/>
      <c r="X781" s="36"/>
      <c r="Y781" s="36"/>
      <c r="Z781" s="150" t="str">
        <f t="shared" si="137"/>
        <v/>
      </c>
      <c r="AA781" s="28" t="str">
        <f t="shared" si="138"/>
        <v/>
      </c>
      <c r="AB781" s="37" t="str">
        <f t="shared" si="139"/>
        <v/>
      </c>
      <c r="AC781" s="38" t="str">
        <f t="shared" si="140"/>
        <v/>
      </c>
      <c r="AD781" s="38" t="str">
        <f t="shared" si="141"/>
        <v/>
      </c>
      <c r="AE781" s="38" t="str">
        <f>IF($B781="","",IF(DATOS!$B$12="Trimestre","",IF(Z781="","",Z781)))</f>
        <v/>
      </c>
      <c r="AF781" s="150" t="str">
        <f ca="1">IF(B781="","",IF(DATOS!$W$14-TODAY()&gt;0,"",IF(ISERROR(ROUND(AVERAGE(AB781:AE781),0)),"",ROUND(AVERAGE(AB781:AE781),0))))</f>
        <v/>
      </c>
      <c r="AG781" s="31" t="str">
        <f t="shared" ca="1" si="142"/>
        <v/>
      </c>
    </row>
    <row r="782" spans="1:33" x14ac:dyDescent="0.25">
      <c r="A782" s="34">
        <v>39</v>
      </c>
      <c r="B782" s="60" t="str">
        <f>IF(DATOS!$B$55="","",DATOS!$B$55)</f>
        <v/>
      </c>
      <c r="D782" s="35"/>
      <c r="E782" s="36"/>
      <c r="F782" s="36"/>
      <c r="G782" s="36"/>
      <c r="H782" s="150" t="str">
        <f t="shared" si="131"/>
        <v/>
      </c>
      <c r="I782" s="28" t="str">
        <f t="shared" si="132"/>
        <v/>
      </c>
      <c r="J782" s="35"/>
      <c r="K782" s="36"/>
      <c r="L782" s="36"/>
      <c r="M782" s="36"/>
      <c r="N782" s="150" t="str">
        <f t="shared" si="133"/>
        <v/>
      </c>
      <c r="O782" s="28" t="str">
        <f t="shared" si="134"/>
        <v/>
      </c>
      <c r="P782" s="35"/>
      <c r="Q782" s="36"/>
      <c r="R782" s="36"/>
      <c r="S782" s="36"/>
      <c r="T782" s="150" t="str">
        <f t="shared" si="135"/>
        <v/>
      </c>
      <c r="U782" s="28" t="str">
        <f t="shared" si="136"/>
        <v/>
      </c>
      <c r="V782" s="35"/>
      <c r="W782" s="36"/>
      <c r="X782" s="36"/>
      <c r="Y782" s="36"/>
      <c r="Z782" s="150" t="str">
        <f t="shared" si="137"/>
        <v/>
      </c>
      <c r="AA782" s="28" t="str">
        <f t="shared" si="138"/>
        <v/>
      </c>
      <c r="AB782" s="37" t="str">
        <f t="shared" si="139"/>
        <v/>
      </c>
      <c r="AC782" s="38" t="str">
        <f t="shared" si="140"/>
        <v/>
      </c>
      <c r="AD782" s="38" t="str">
        <f t="shared" si="141"/>
        <v/>
      </c>
      <c r="AE782" s="38" t="str">
        <f>IF($B782="","",IF(DATOS!$B$12="Trimestre","",IF(Z782="","",Z782)))</f>
        <v/>
      </c>
      <c r="AF782" s="150" t="str">
        <f ca="1">IF(B782="","",IF(DATOS!$W$14-TODAY()&gt;0,"",IF(ISERROR(ROUND(AVERAGE(AB782:AE782),0)),"",ROUND(AVERAGE(AB782:AE782),0))))</f>
        <v/>
      </c>
      <c r="AG782" s="31" t="str">
        <f t="shared" ca="1" si="142"/>
        <v/>
      </c>
    </row>
    <row r="783" spans="1:33" x14ac:dyDescent="0.25">
      <c r="A783" s="34">
        <v>40</v>
      </c>
      <c r="B783" s="60" t="str">
        <f>IF(DATOS!$B$56="","",DATOS!$B$56)</f>
        <v/>
      </c>
      <c r="D783" s="35"/>
      <c r="E783" s="36"/>
      <c r="F783" s="36"/>
      <c r="G783" s="36"/>
      <c r="H783" s="150" t="str">
        <f t="shared" si="131"/>
        <v/>
      </c>
      <c r="I783" s="28" t="str">
        <f t="shared" si="132"/>
        <v/>
      </c>
      <c r="J783" s="35"/>
      <c r="K783" s="36"/>
      <c r="L783" s="36"/>
      <c r="M783" s="36"/>
      <c r="N783" s="150" t="str">
        <f t="shared" si="133"/>
        <v/>
      </c>
      <c r="O783" s="28" t="str">
        <f t="shared" si="134"/>
        <v/>
      </c>
      <c r="P783" s="35"/>
      <c r="Q783" s="36"/>
      <c r="R783" s="36"/>
      <c r="S783" s="36"/>
      <c r="T783" s="150" t="str">
        <f t="shared" si="135"/>
        <v/>
      </c>
      <c r="U783" s="28" t="str">
        <f t="shared" si="136"/>
        <v/>
      </c>
      <c r="V783" s="35"/>
      <c r="W783" s="36"/>
      <c r="X783" s="36"/>
      <c r="Y783" s="36"/>
      <c r="Z783" s="150" t="str">
        <f t="shared" si="137"/>
        <v/>
      </c>
      <c r="AA783" s="28" t="str">
        <f t="shared" si="138"/>
        <v/>
      </c>
      <c r="AB783" s="37" t="str">
        <f t="shared" si="139"/>
        <v/>
      </c>
      <c r="AC783" s="38" t="str">
        <f t="shared" si="140"/>
        <v/>
      </c>
      <c r="AD783" s="38" t="str">
        <f t="shared" si="141"/>
        <v/>
      </c>
      <c r="AE783" s="38" t="str">
        <f>IF($B783="","",IF(DATOS!$B$12="Trimestre","",IF(Z783="","",Z783)))</f>
        <v/>
      </c>
      <c r="AF783" s="150" t="str">
        <f ca="1">IF(B783="","",IF(DATOS!$W$14-TODAY()&gt;0,"",IF(ISERROR(ROUND(AVERAGE(AB783:AE783),0)),"",ROUND(AVERAGE(AB783:AE783),0))))</f>
        <v/>
      </c>
      <c r="AG783" s="31" t="str">
        <f t="shared" ca="1" si="142"/>
        <v/>
      </c>
    </row>
    <row r="784" spans="1:33" x14ac:dyDescent="0.25">
      <c r="A784" s="34">
        <v>41</v>
      </c>
      <c r="B784" s="60" t="str">
        <f>IF(DATOS!$B$57="","",DATOS!$B$57)</f>
        <v/>
      </c>
      <c r="D784" s="35"/>
      <c r="E784" s="36"/>
      <c r="F784" s="36"/>
      <c r="G784" s="36"/>
      <c r="H784" s="150" t="str">
        <f t="shared" si="131"/>
        <v/>
      </c>
      <c r="I784" s="28" t="str">
        <f t="shared" si="132"/>
        <v/>
      </c>
      <c r="J784" s="35"/>
      <c r="K784" s="36"/>
      <c r="L784" s="36"/>
      <c r="M784" s="36"/>
      <c r="N784" s="150" t="str">
        <f t="shared" si="133"/>
        <v/>
      </c>
      <c r="O784" s="28" t="str">
        <f t="shared" si="134"/>
        <v/>
      </c>
      <c r="P784" s="35"/>
      <c r="Q784" s="36"/>
      <c r="R784" s="36"/>
      <c r="S784" s="36"/>
      <c r="T784" s="150" t="str">
        <f t="shared" si="135"/>
        <v/>
      </c>
      <c r="U784" s="28" t="str">
        <f t="shared" si="136"/>
        <v/>
      </c>
      <c r="V784" s="35"/>
      <c r="W784" s="36"/>
      <c r="X784" s="36"/>
      <c r="Y784" s="36"/>
      <c r="Z784" s="150" t="str">
        <f t="shared" si="137"/>
        <v/>
      </c>
      <c r="AA784" s="28" t="str">
        <f t="shared" si="138"/>
        <v/>
      </c>
      <c r="AB784" s="37" t="str">
        <f t="shared" si="139"/>
        <v/>
      </c>
      <c r="AC784" s="38" t="str">
        <f t="shared" si="140"/>
        <v/>
      </c>
      <c r="AD784" s="38" t="str">
        <f t="shared" si="141"/>
        <v/>
      </c>
      <c r="AE784" s="38" t="str">
        <f>IF($B784="","",IF(DATOS!$B$12="Trimestre","",IF(Z784="","",Z784)))</f>
        <v/>
      </c>
      <c r="AF784" s="150" t="str">
        <f ca="1">IF(B784="","",IF(DATOS!$W$14-TODAY()&gt;0,"",IF(ISERROR(ROUND(AVERAGE(AB784:AE784),0)),"",ROUND(AVERAGE(AB784:AE784),0))))</f>
        <v/>
      </c>
      <c r="AG784" s="31" t="str">
        <f t="shared" ca="1" si="142"/>
        <v/>
      </c>
    </row>
    <row r="785" spans="1:33" x14ac:dyDescent="0.25">
      <c r="A785" s="34">
        <v>42</v>
      </c>
      <c r="B785" s="60" t="str">
        <f>IF(DATOS!$B$58="","",DATOS!$B$58)</f>
        <v/>
      </c>
      <c r="D785" s="35"/>
      <c r="E785" s="36"/>
      <c r="F785" s="36"/>
      <c r="G785" s="36"/>
      <c r="H785" s="150" t="str">
        <f t="shared" si="131"/>
        <v/>
      </c>
      <c r="I785" s="28" t="str">
        <f t="shared" si="132"/>
        <v/>
      </c>
      <c r="J785" s="35"/>
      <c r="K785" s="36"/>
      <c r="L785" s="36"/>
      <c r="M785" s="36"/>
      <c r="N785" s="150" t="str">
        <f t="shared" si="133"/>
        <v/>
      </c>
      <c r="O785" s="28" t="str">
        <f t="shared" si="134"/>
        <v/>
      </c>
      <c r="P785" s="35"/>
      <c r="Q785" s="36"/>
      <c r="R785" s="36"/>
      <c r="S785" s="36"/>
      <c r="T785" s="150" t="str">
        <f t="shared" si="135"/>
        <v/>
      </c>
      <c r="U785" s="28" t="str">
        <f t="shared" si="136"/>
        <v/>
      </c>
      <c r="V785" s="35"/>
      <c r="W785" s="36"/>
      <c r="X785" s="36"/>
      <c r="Y785" s="36"/>
      <c r="Z785" s="150" t="str">
        <f t="shared" si="137"/>
        <v/>
      </c>
      <c r="AA785" s="28" t="str">
        <f t="shared" si="138"/>
        <v/>
      </c>
      <c r="AB785" s="37" t="str">
        <f t="shared" si="139"/>
        <v/>
      </c>
      <c r="AC785" s="38" t="str">
        <f t="shared" si="140"/>
        <v/>
      </c>
      <c r="AD785" s="38" t="str">
        <f t="shared" si="141"/>
        <v/>
      </c>
      <c r="AE785" s="38" t="str">
        <f>IF($B785="","",IF(DATOS!$B$12="Trimestre","",IF(Z785="","",Z785)))</f>
        <v/>
      </c>
      <c r="AF785" s="150" t="str">
        <f ca="1">IF(B785="","",IF(DATOS!$W$14-TODAY()&gt;0,"",IF(ISERROR(ROUND(AVERAGE(AB785:AE785),0)),"",ROUND(AVERAGE(AB785:AE785),0))))</f>
        <v/>
      </c>
      <c r="AG785" s="31" t="str">
        <f t="shared" ca="1" si="142"/>
        <v/>
      </c>
    </row>
    <row r="786" spans="1:33" x14ac:dyDescent="0.25">
      <c r="A786" s="34">
        <v>43</v>
      </c>
      <c r="B786" s="60" t="str">
        <f>IF(DATOS!$B$59="","",DATOS!$B$59)</f>
        <v/>
      </c>
      <c r="D786" s="35"/>
      <c r="E786" s="36"/>
      <c r="F786" s="36"/>
      <c r="G786" s="36"/>
      <c r="H786" s="150" t="str">
        <f t="shared" si="131"/>
        <v/>
      </c>
      <c r="I786" s="28" t="str">
        <f t="shared" si="132"/>
        <v/>
      </c>
      <c r="J786" s="35"/>
      <c r="K786" s="36"/>
      <c r="L786" s="36"/>
      <c r="M786" s="36"/>
      <c r="N786" s="150" t="str">
        <f t="shared" si="133"/>
        <v/>
      </c>
      <c r="O786" s="28" t="str">
        <f t="shared" si="134"/>
        <v/>
      </c>
      <c r="P786" s="35"/>
      <c r="Q786" s="36"/>
      <c r="R786" s="36"/>
      <c r="S786" s="36"/>
      <c r="T786" s="150" t="str">
        <f t="shared" si="135"/>
        <v/>
      </c>
      <c r="U786" s="28" t="str">
        <f t="shared" si="136"/>
        <v/>
      </c>
      <c r="V786" s="35"/>
      <c r="W786" s="36"/>
      <c r="X786" s="36"/>
      <c r="Y786" s="36"/>
      <c r="Z786" s="150" t="str">
        <f t="shared" si="137"/>
        <v/>
      </c>
      <c r="AA786" s="28" t="str">
        <f t="shared" si="138"/>
        <v/>
      </c>
      <c r="AB786" s="37" t="str">
        <f t="shared" si="139"/>
        <v/>
      </c>
      <c r="AC786" s="38" t="str">
        <f t="shared" si="140"/>
        <v/>
      </c>
      <c r="AD786" s="38" t="str">
        <f t="shared" si="141"/>
        <v/>
      </c>
      <c r="AE786" s="38" t="str">
        <f>IF($B786="","",IF(DATOS!$B$12="Trimestre","",IF(Z786="","",Z786)))</f>
        <v/>
      </c>
      <c r="AF786" s="150" t="str">
        <f ca="1">IF(B786="","",IF(DATOS!$W$14-TODAY()&gt;0,"",IF(ISERROR(ROUND(AVERAGE(AB786:AE786),0)),"",ROUND(AVERAGE(AB786:AE786),0))))</f>
        <v/>
      </c>
      <c r="AG786" s="31" t="str">
        <f t="shared" ca="1" si="142"/>
        <v/>
      </c>
    </row>
    <row r="787" spans="1:33" x14ac:dyDescent="0.25">
      <c r="A787" s="34">
        <v>44</v>
      </c>
      <c r="B787" s="60" t="str">
        <f>IF(DATOS!$B$60="","",DATOS!$B$60)</f>
        <v/>
      </c>
      <c r="D787" s="35"/>
      <c r="E787" s="36"/>
      <c r="F787" s="36"/>
      <c r="G787" s="36"/>
      <c r="H787" s="150" t="str">
        <f t="shared" si="131"/>
        <v/>
      </c>
      <c r="I787" s="28" t="str">
        <f t="shared" si="132"/>
        <v/>
      </c>
      <c r="J787" s="35"/>
      <c r="K787" s="36"/>
      <c r="L787" s="36"/>
      <c r="M787" s="36"/>
      <c r="N787" s="150" t="str">
        <f t="shared" si="133"/>
        <v/>
      </c>
      <c r="O787" s="28" t="str">
        <f t="shared" si="134"/>
        <v/>
      </c>
      <c r="P787" s="35"/>
      <c r="Q787" s="36"/>
      <c r="R787" s="36"/>
      <c r="S787" s="36"/>
      <c r="T787" s="150" t="str">
        <f t="shared" si="135"/>
        <v/>
      </c>
      <c r="U787" s="28" t="str">
        <f t="shared" si="136"/>
        <v/>
      </c>
      <c r="V787" s="35"/>
      <c r="W787" s="36"/>
      <c r="X787" s="36"/>
      <c r="Y787" s="36"/>
      <c r="Z787" s="150" t="str">
        <f t="shared" si="137"/>
        <v/>
      </c>
      <c r="AA787" s="28" t="str">
        <f t="shared" si="138"/>
        <v/>
      </c>
      <c r="AB787" s="37" t="str">
        <f t="shared" si="139"/>
        <v/>
      </c>
      <c r="AC787" s="38" t="str">
        <f t="shared" si="140"/>
        <v/>
      </c>
      <c r="AD787" s="38" t="str">
        <f t="shared" si="141"/>
        <v/>
      </c>
      <c r="AE787" s="38" t="str">
        <f>IF($B787="","",IF(DATOS!$B$12="Trimestre","",IF(Z787="","",Z787)))</f>
        <v/>
      </c>
      <c r="AF787" s="150" t="str">
        <f ca="1">IF(B787="","",IF(DATOS!$W$14-TODAY()&gt;0,"",IF(ISERROR(ROUND(AVERAGE(AB787:AE787),0)),"",ROUND(AVERAGE(AB787:AE787),0))))</f>
        <v/>
      </c>
      <c r="AG787" s="31" t="str">
        <f t="shared" ca="1" si="142"/>
        <v/>
      </c>
    </row>
    <row r="788" spans="1:33" ht="15.75" thickBot="1" x14ac:dyDescent="0.3">
      <c r="A788" s="40">
        <v>45</v>
      </c>
      <c r="B788" s="61" t="str">
        <f>IF(DATOS!$B$61="","",DATOS!$B$61)</f>
        <v/>
      </c>
      <c r="D788" s="41"/>
      <c r="E788" s="42"/>
      <c r="F788" s="42"/>
      <c r="G788" s="42"/>
      <c r="H788" s="151" t="str">
        <f t="shared" si="131"/>
        <v/>
      </c>
      <c r="I788" s="28" t="str">
        <f t="shared" si="132"/>
        <v/>
      </c>
      <c r="J788" s="41"/>
      <c r="K788" s="42"/>
      <c r="L788" s="42"/>
      <c r="M788" s="42"/>
      <c r="N788" s="151" t="str">
        <f t="shared" si="133"/>
        <v/>
      </c>
      <c r="O788" s="28" t="str">
        <f t="shared" si="134"/>
        <v/>
      </c>
      <c r="P788" s="41"/>
      <c r="Q788" s="42"/>
      <c r="R788" s="42"/>
      <c r="S788" s="42"/>
      <c r="T788" s="151" t="str">
        <f t="shared" si="135"/>
        <v/>
      </c>
      <c r="U788" s="28" t="str">
        <f t="shared" si="136"/>
        <v/>
      </c>
      <c r="V788" s="41"/>
      <c r="W788" s="42"/>
      <c r="X788" s="42"/>
      <c r="Y788" s="42"/>
      <c r="Z788" s="151" t="str">
        <f t="shared" si="137"/>
        <v/>
      </c>
      <c r="AA788" s="28" t="str">
        <f t="shared" si="138"/>
        <v/>
      </c>
      <c r="AB788" s="43" t="str">
        <f t="shared" si="139"/>
        <v/>
      </c>
      <c r="AC788" s="44" t="str">
        <f t="shared" si="140"/>
        <v/>
      </c>
      <c r="AD788" s="44" t="str">
        <f t="shared" si="141"/>
        <v/>
      </c>
      <c r="AE788" s="44" t="str">
        <f>IF($B788="","",IF(DATOS!$B$12="Trimestre","",IF(Z788="","",Z788)))</f>
        <v/>
      </c>
      <c r="AF788" s="151" t="str">
        <f ca="1">IF(B788="","",IF(DATOS!$W$14-TODAY()&gt;0,"",IF(ISERROR(ROUND(AVERAGE(AB788:AE788),0)),"",ROUND(AVERAGE(AB788:AE788),0))))</f>
        <v/>
      </c>
      <c r="AG788" s="31" t="str">
        <f t="shared" ca="1" si="142"/>
        <v/>
      </c>
    </row>
    <row r="789" spans="1:33" ht="3.75" customHeight="1" thickTop="1" thickBot="1" x14ac:dyDescent="0.3"/>
    <row r="790" spans="1:33" ht="15.75" thickTop="1" x14ac:dyDescent="0.25">
      <c r="B790" s="267" t="str">
        <f>"Nivel de logro del Área de "&amp;B740</f>
        <v>Nivel de logro del Área de Se desenvuelve en los entornos virtuales generados por las TIC</v>
      </c>
      <c r="D790" s="249" t="s">
        <v>216</v>
      </c>
      <c r="E790" s="250"/>
      <c r="F790" s="250"/>
      <c r="G790" s="250"/>
      <c r="H790" s="251"/>
      <c r="J790" s="249" t="s">
        <v>147</v>
      </c>
      <c r="K790" s="250"/>
      <c r="L790" s="250"/>
      <c r="M790" s="250"/>
      <c r="N790" s="251"/>
      <c r="P790" s="249" t="s">
        <v>148</v>
      </c>
      <c r="Q790" s="250"/>
      <c r="R790" s="250"/>
      <c r="S790" s="250"/>
      <c r="T790" s="251"/>
      <c r="V790" s="249" t="s">
        <v>149</v>
      </c>
      <c r="W790" s="250"/>
      <c r="X790" s="250"/>
      <c r="Y790" s="250"/>
      <c r="Z790" s="251"/>
      <c r="AB790" s="264" t="s">
        <v>130</v>
      </c>
      <c r="AC790" s="265"/>
      <c r="AD790" s="265"/>
      <c r="AE790" s="265"/>
      <c r="AF790" s="266"/>
    </row>
    <row r="791" spans="1:33" ht="15.75" thickBot="1" x14ac:dyDescent="0.3">
      <c r="B791" s="268"/>
      <c r="D791" s="228" t="s">
        <v>123</v>
      </c>
      <c r="E791" s="229"/>
      <c r="F791" s="229" t="s">
        <v>124</v>
      </c>
      <c r="G791" s="229"/>
      <c r="H791" s="230"/>
      <c r="J791" s="228" t="s">
        <v>123</v>
      </c>
      <c r="K791" s="229"/>
      <c r="L791" s="229" t="s">
        <v>124</v>
      </c>
      <c r="M791" s="229"/>
      <c r="N791" s="230"/>
      <c r="P791" s="228" t="s">
        <v>123</v>
      </c>
      <c r="Q791" s="229"/>
      <c r="R791" s="229" t="s">
        <v>124</v>
      </c>
      <c r="S791" s="229"/>
      <c r="T791" s="230"/>
      <c r="V791" s="228" t="s">
        <v>123</v>
      </c>
      <c r="W791" s="229"/>
      <c r="X791" s="229" t="s">
        <v>124</v>
      </c>
      <c r="Y791" s="229"/>
      <c r="Z791" s="230"/>
      <c r="AB791" s="235" t="s">
        <v>123</v>
      </c>
      <c r="AC791" s="236"/>
      <c r="AD791" s="236" t="s">
        <v>124</v>
      </c>
      <c r="AE791" s="236"/>
      <c r="AF791" s="237"/>
    </row>
    <row r="792" spans="1:33" ht="15.75" thickTop="1" x14ac:dyDescent="0.25">
      <c r="B792" s="45" t="s">
        <v>129</v>
      </c>
      <c r="D792" s="220" t="str">
        <f>IF(COUNTBLANK(I744:I788)=45,"",COUNTIF(I744:I788,4))</f>
        <v/>
      </c>
      <c r="E792" s="221"/>
      <c r="F792" s="222" t="str">
        <f>IF(ISERROR(D792/SUM(D792:E795)),"",D792/SUM(D792:E795))</f>
        <v/>
      </c>
      <c r="G792" s="222"/>
      <c r="H792" s="223"/>
      <c r="J792" s="220" t="str">
        <f>IF(COUNTBLANK(O744:O788)=45,"",COUNTIF(O744:O788,4))</f>
        <v/>
      </c>
      <c r="K792" s="221"/>
      <c r="L792" s="222" t="str">
        <f>IF(ISERROR(J792/SUM(J792:K795)),"",J792/SUM(J792:K795))</f>
        <v/>
      </c>
      <c r="M792" s="222"/>
      <c r="N792" s="223"/>
      <c r="P792" s="220" t="str">
        <f>IF(COUNTBLANK(U744:U788)=45,"",COUNTIF(U744:U788,4))</f>
        <v/>
      </c>
      <c r="Q792" s="221"/>
      <c r="R792" s="222" t="str">
        <f>IF(ISERROR(P792/SUM(P792:Q795)),"",P792/SUM(P792:Q795))</f>
        <v/>
      </c>
      <c r="S792" s="222"/>
      <c r="T792" s="223"/>
      <c r="V792" s="220" t="str">
        <f>IF(COUNTBLANK(AA744:AA788)=45,"",COUNTIF(AA744:AA788,4))</f>
        <v/>
      </c>
      <c r="W792" s="221"/>
      <c r="X792" s="222" t="str">
        <f>IF(ISERROR(V792/SUM(V792:W795)),"",V792/SUM(V792:W795))</f>
        <v/>
      </c>
      <c r="Y792" s="222"/>
      <c r="Z792" s="223"/>
      <c r="AB792" s="220" t="str">
        <f ca="1">IF(COUNTBLANK(AG744:AG788)=45,"",COUNTIF(AG744:AG788,4))</f>
        <v/>
      </c>
      <c r="AC792" s="221"/>
      <c r="AD792" s="222" t="str">
        <f ca="1">IF(ISERROR(AB792/SUM(AB792:AC795)),"",AB792/SUM(AB792:AC795))</f>
        <v/>
      </c>
      <c r="AE792" s="222"/>
      <c r="AF792" s="223"/>
    </row>
    <row r="793" spans="1:33" x14ac:dyDescent="0.25">
      <c r="B793" s="45" t="s">
        <v>125</v>
      </c>
      <c r="D793" s="224" t="str">
        <f>IF(COUNTBLANK(I744:I788)=45,"",COUNTIF(I744:I788,3))</f>
        <v/>
      </c>
      <c r="E793" s="225"/>
      <c r="F793" s="226" t="str">
        <f>IF(ISERROR(D793/SUM(D792:E795)),"",D793/SUM(D792:E795))</f>
        <v/>
      </c>
      <c r="G793" s="226"/>
      <c r="H793" s="227"/>
      <c r="J793" s="224" t="str">
        <f>IF(COUNTBLANK(O744:O788)=45,"",COUNTIF(O744:O788,3))</f>
        <v/>
      </c>
      <c r="K793" s="225"/>
      <c r="L793" s="226" t="str">
        <f>IF(ISERROR(J793/SUM(J792:K795)),"",J793/SUM(J792:K795))</f>
        <v/>
      </c>
      <c r="M793" s="226"/>
      <c r="N793" s="227"/>
      <c r="P793" s="224" t="str">
        <f>IF(COUNTBLANK(U744:U788)=45,"",COUNTIF(U744:U788,3))</f>
        <v/>
      </c>
      <c r="Q793" s="225"/>
      <c r="R793" s="226" t="str">
        <f>IF(ISERROR(P793/SUM(P792:Q795)),"",P793/SUM(P792:Q795))</f>
        <v/>
      </c>
      <c r="S793" s="226"/>
      <c r="T793" s="227"/>
      <c r="V793" s="224" t="str">
        <f>IF(COUNTBLANK(AA744:AA788)=45,"",COUNTIF(AA744:AA788,3))</f>
        <v/>
      </c>
      <c r="W793" s="225"/>
      <c r="X793" s="226" t="str">
        <f>IF(ISERROR(V793/SUM(V792:W795)),"",V793/SUM(V792:W795))</f>
        <v/>
      </c>
      <c r="Y793" s="226"/>
      <c r="Z793" s="227"/>
      <c r="AB793" s="224" t="str">
        <f ca="1">IF(COUNTBLANK(AG744:AG788)=45,"",COUNTIF(AG744:AG788,3))</f>
        <v/>
      </c>
      <c r="AC793" s="225"/>
      <c r="AD793" s="226" t="str">
        <f ca="1">IF(ISERROR(AB793/SUM(AB792:AC795)),"",AB793/SUM(AB792:AC795))</f>
        <v/>
      </c>
      <c r="AE793" s="226"/>
      <c r="AF793" s="227"/>
    </row>
    <row r="794" spans="1:33" x14ac:dyDescent="0.25">
      <c r="B794" s="45" t="s">
        <v>126</v>
      </c>
      <c r="D794" s="224" t="str">
        <f>IF(COUNTBLANK(I744:I788)=45,"",COUNTIF(I744:I788,2))</f>
        <v/>
      </c>
      <c r="E794" s="225"/>
      <c r="F794" s="226" t="str">
        <f>IF(ISERROR(D794/SUM(D792:E795)),"",D794/SUM(D792:E795))</f>
        <v/>
      </c>
      <c r="G794" s="226"/>
      <c r="H794" s="227"/>
      <c r="J794" s="224" t="str">
        <f>IF(COUNTBLANK(O744:O788)=45,"",COUNTIF(O744:O788,2))</f>
        <v/>
      </c>
      <c r="K794" s="225"/>
      <c r="L794" s="226" t="str">
        <f>IF(ISERROR(J794/SUM(J792:K795)),"",J794/SUM(J792:K795))</f>
        <v/>
      </c>
      <c r="M794" s="226"/>
      <c r="N794" s="227"/>
      <c r="P794" s="224" t="str">
        <f>IF(COUNTBLANK(U744:U788)=45,"",COUNTIF(U744:U788,2))</f>
        <v/>
      </c>
      <c r="Q794" s="225"/>
      <c r="R794" s="226" t="str">
        <f>IF(ISERROR(P794/SUM(P792:Q795)),"",P794/SUM(P792:Q795))</f>
        <v/>
      </c>
      <c r="S794" s="226"/>
      <c r="T794" s="227"/>
      <c r="V794" s="224" t="str">
        <f>IF(COUNTBLANK(AA744:AA788)=45,"",COUNTIF(AA744:AA788,2))</f>
        <v/>
      </c>
      <c r="W794" s="225"/>
      <c r="X794" s="226" t="str">
        <f>IF(ISERROR(V794/SUM(V792:W795)),"",V794/SUM(V792:W795))</f>
        <v/>
      </c>
      <c r="Y794" s="226"/>
      <c r="Z794" s="227"/>
      <c r="AB794" s="224" t="str">
        <f ca="1">IF(COUNTBLANK(AG744:AG788)=45,"",COUNTIF(AG744:AG788,2))</f>
        <v/>
      </c>
      <c r="AC794" s="225"/>
      <c r="AD794" s="226" t="str">
        <f ca="1">IF(ISERROR(AB794/SUM(AB792:AC795)),"",AB794/SUM(AB792:AC795))</f>
        <v/>
      </c>
      <c r="AE794" s="226"/>
      <c r="AF794" s="227"/>
    </row>
    <row r="795" spans="1:33" ht="15.75" thickBot="1" x14ac:dyDescent="0.3">
      <c r="B795" s="45" t="s">
        <v>127</v>
      </c>
      <c r="D795" s="213" t="str">
        <f>IF(COUNTBLANK(I744:I788)=45,"",COUNTIF(I744:I788,1))</f>
        <v/>
      </c>
      <c r="E795" s="214"/>
      <c r="F795" s="215" t="str">
        <f>IF(ISERROR(D795/SUM(D792:E795)),"",D795/SUM(D792:E795))</f>
        <v/>
      </c>
      <c r="G795" s="215"/>
      <c r="H795" s="216"/>
      <c r="J795" s="213" t="str">
        <f>IF(COUNTBLANK(O744:O788)=45,"",COUNTIF(O744:O788,1))</f>
        <v/>
      </c>
      <c r="K795" s="214"/>
      <c r="L795" s="215" t="str">
        <f>IF(ISERROR(J795/SUM(J792:K795)),"",J795/SUM(J792:K795))</f>
        <v/>
      </c>
      <c r="M795" s="215"/>
      <c r="N795" s="216"/>
      <c r="P795" s="213" t="str">
        <f>IF(COUNTBLANK(U744:U788)=45,"",COUNTIF(U744:U788,1))</f>
        <v/>
      </c>
      <c r="Q795" s="214"/>
      <c r="R795" s="215" t="str">
        <f>IF(ISERROR(P795/SUM(P792:Q795)),"",P795/SUM(P792:Q795))</f>
        <v/>
      </c>
      <c r="S795" s="215"/>
      <c r="T795" s="216"/>
      <c r="V795" s="213" t="str">
        <f>IF(COUNTBLANK(AA744:AA788)=45,"",COUNTIF(AA744:AA788,1))</f>
        <v/>
      </c>
      <c r="W795" s="214"/>
      <c r="X795" s="215" t="str">
        <f>IF(ISERROR(V795/SUM(V792:W795)),"",V795/SUM(V792:W795))</f>
        <v/>
      </c>
      <c r="Y795" s="215"/>
      <c r="Z795" s="216"/>
      <c r="AB795" s="213" t="str">
        <f ca="1">IF(COUNTBLANK(AG744:AG788)=45,"",COUNTIF(AG744:AG788,1))</f>
        <v/>
      </c>
      <c r="AC795" s="214"/>
      <c r="AD795" s="215" t="str">
        <f ca="1">IF(ISERROR(AB795/SUM(AB792:AC795)),"",AB795/SUM(AB792:AC795))</f>
        <v/>
      </c>
      <c r="AE795" s="215"/>
      <c r="AF795" s="216"/>
    </row>
    <row r="796" spans="1:33" ht="6" customHeight="1" thickTop="1" thickBot="1" x14ac:dyDescent="0.3">
      <c r="B796" s="46"/>
      <c r="D796" s="47"/>
      <c r="E796" s="48"/>
      <c r="F796" s="48"/>
      <c r="G796" s="48"/>
    </row>
    <row r="797" spans="1:33" ht="16.5" thickTop="1" thickBot="1" x14ac:dyDescent="0.3">
      <c r="B797" s="49" t="s">
        <v>133</v>
      </c>
      <c r="D797" s="217" t="s">
        <v>123</v>
      </c>
      <c r="E797" s="218"/>
      <c r="F797" s="218" t="s">
        <v>124</v>
      </c>
      <c r="G797" s="218"/>
      <c r="H797" s="219"/>
      <c r="K797" s="231" t="s">
        <v>134</v>
      </c>
      <c r="L797" s="231"/>
      <c r="M797" s="231"/>
      <c r="N797" s="231"/>
      <c r="O797" s="231"/>
      <c r="P797" s="231"/>
      <c r="Q797" s="231"/>
      <c r="R797" s="231"/>
      <c r="S797" s="231"/>
      <c r="T797" s="232" t="str">
        <f ca="1">IF(COUNTBLANK(AF744:AF788)=45,"",MAX(AF744:AF788))</f>
        <v/>
      </c>
      <c r="U797" s="232"/>
      <c r="V797" s="232"/>
    </row>
    <row r="798" spans="1:33" ht="16.5" thickTop="1" thickBot="1" x14ac:dyDescent="0.3">
      <c r="B798" s="45" t="s">
        <v>132</v>
      </c>
      <c r="D798" s="220">
        <f>IF(COUNTBLANK(B744:B788)=45,"",45-COUNTBLANK(B744:B788))</f>
        <v>33</v>
      </c>
      <c r="E798" s="221"/>
      <c r="F798" s="222">
        <f>IF(ISERROR(D798/D798),"",D798/D798)</f>
        <v>1</v>
      </c>
      <c r="G798" s="222"/>
      <c r="H798" s="223"/>
      <c r="K798" s="233" t="s">
        <v>135</v>
      </c>
      <c r="L798" s="233"/>
      <c r="M798" s="233"/>
      <c r="N798" s="233"/>
      <c r="O798" s="233"/>
      <c r="P798" s="233"/>
      <c r="Q798" s="233"/>
      <c r="R798" s="233"/>
      <c r="S798" s="233"/>
      <c r="T798" s="246" t="str">
        <f ca="1">IF(COUNTBLANK(AF744:AF788)=45,"",ROUND(AVERAGE(AF744:AF788),2))</f>
        <v/>
      </c>
      <c r="U798" s="247"/>
      <c r="V798" s="248"/>
    </row>
    <row r="799" spans="1:33" x14ac:dyDescent="0.25">
      <c r="B799" s="45" t="s">
        <v>121</v>
      </c>
      <c r="D799" s="224" t="str">
        <f ca="1">IF(COUNTBLANK(AF744:AF788)=45,"",45-COUNTBLANK(AF744:AF788))</f>
        <v/>
      </c>
      <c r="E799" s="225"/>
      <c r="F799" s="226" t="str">
        <f ca="1">IF(ISERROR(D799/D798),"",D799/D798)</f>
        <v/>
      </c>
      <c r="G799" s="226"/>
      <c r="H799" s="227"/>
      <c r="K799" s="231" t="s">
        <v>136</v>
      </c>
      <c r="L799" s="231"/>
      <c r="M799" s="231"/>
      <c r="N799" s="231"/>
      <c r="O799" s="231"/>
      <c r="P799" s="231"/>
      <c r="Q799" s="231"/>
      <c r="R799" s="231"/>
      <c r="S799" s="231"/>
      <c r="T799" s="232" t="str">
        <f ca="1">IF(COUNTBLANK(AF744:AF788)=45,"",MIN(AF744:AF788))</f>
        <v/>
      </c>
      <c r="U799" s="232"/>
      <c r="V799" s="232"/>
    </row>
    <row r="800" spans="1:33" x14ac:dyDescent="0.25">
      <c r="B800" s="45" t="s">
        <v>128</v>
      </c>
      <c r="D800" s="224" t="str">
        <f ca="1">IF(COUNTBLANK(AF744:AF788)=45,"",D798-D799)</f>
        <v/>
      </c>
      <c r="E800" s="225"/>
      <c r="F800" s="226" t="str">
        <f ca="1">IF(ISERROR(D800/D798),"",D800/D798)</f>
        <v/>
      </c>
      <c r="G800" s="226"/>
      <c r="H800" s="227"/>
    </row>
    <row r="801" spans="1:41" x14ac:dyDescent="0.25">
      <c r="B801" s="45" t="s">
        <v>122</v>
      </c>
      <c r="D801" s="224" t="str">
        <f ca="1">IF(COUNTBLANK(AF744:AF788)=45,"",COUNTIF(AF744:AF788,"&gt;=11"))</f>
        <v/>
      </c>
      <c r="E801" s="225"/>
      <c r="F801" s="226" t="str">
        <f ca="1">IF(ISERROR(D801/D799),"",D801/D799)</f>
        <v/>
      </c>
      <c r="G801" s="226"/>
      <c r="H801" s="227"/>
    </row>
    <row r="802" spans="1:41" ht="15.75" thickBot="1" x14ac:dyDescent="0.3">
      <c r="B802" s="45" t="s">
        <v>131</v>
      </c>
      <c r="D802" s="213" t="str">
        <f ca="1">IF(COUNTBLANK(AF744:AF788)=45,"",COUNTIF(AF744:AF788,"&lt;11"))</f>
        <v/>
      </c>
      <c r="E802" s="214"/>
      <c r="F802" s="215" t="str">
        <f ca="1">IF(ISERROR(D802/D799),"",D802/D799)</f>
        <v/>
      </c>
      <c r="G802" s="215"/>
      <c r="H802" s="216"/>
    </row>
    <row r="803" spans="1:41" ht="15.75" thickTop="1" x14ac:dyDescent="0.25"/>
    <row r="805" spans="1:41" ht="18.75" x14ac:dyDescent="0.3">
      <c r="A805" s="234" t="str">
        <f>"CONSOLIDADO DE NOTAS - 2019 - "&amp;B807</f>
        <v>CONSOLIDADO DE NOTAS - 2019 - Comportamiento</v>
      </c>
      <c r="B805" s="234"/>
      <c r="C805" s="234"/>
      <c r="D805" s="234"/>
      <c r="E805" s="234"/>
      <c r="F805" s="234"/>
      <c r="G805" s="234"/>
      <c r="H805" s="234"/>
      <c r="I805" s="234"/>
      <c r="J805" s="234"/>
      <c r="K805" s="234"/>
      <c r="L805" s="234"/>
      <c r="M805" s="234"/>
      <c r="N805" s="234"/>
      <c r="O805" s="234"/>
      <c r="P805" s="234"/>
      <c r="Q805" s="234"/>
      <c r="R805" s="234"/>
      <c r="S805" s="234"/>
      <c r="T805" s="234"/>
      <c r="U805" s="234"/>
      <c r="V805" s="234"/>
      <c r="W805" s="234"/>
      <c r="X805" s="234"/>
      <c r="Y805" s="234"/>
      <c r="Z805" s="234"/>
      <c r="AA805" s="234"/>
      <c r="AB805" s="234"/>
      <c r="AC805" s="234"/>
      <c r="AD805" s="234"/>
      <c r="AE805" s="234"/>
      <c r="AF805" s="234"/>
      <c r="AG805" s="234"/>
      <c r="AH805" s="234"/>
    </row>
    <row r="806" spans="1:41" ht="8.25" customHeight="1" x14ac:dyDescent="0.25">
      <c r="B806" s="15">
        <f ca="1">TODAY()</f>
        <v>43613</v>
      </c>
    </row>
    <row r="807" spans="1:41" ht="15.75" thickBot="1" x14ac:dyDescent="0.3">
      <c r="B807" s="16" t="s">
        <v>145</v>
      </c>
      <c r="AF807" s="17" t="str">
        <f>IF(AND(DATOS!$B$10="",DATOS!$B$11=""),"",DATOS!$B$10&amp;DATOS!$B$11)</f>
        <v/>
      </c>
    </row>
    <row r="808" spans="1:41" ht="15.75" customHeight="1" thickTop="1" x14ac:dyDescent="0.25">
      <c r="A808" s="238" t="s">
        <v>19</v>
      </c>
      <c r="B808" s="241" t="s">
        <v>18</v>
      </c>
      <c r="D808" s="238" t="s">
        <v>176</v>
      </c>
      <c r="E808" s="244"/>
      <c r="F808" s="244"/>
      <c r="G808" s="244"/>
      <c r="H808" s="259" t="s">
        <v>180</v>
      </c>
      <c r="I808" s="18"/>
      <c r="J808" s="238" t="s">
        <v>177</v>
      </c>
      <c r="K808" s="244"/>
      <c r="L808" s="244"/>
      <c r="M808" s="244"/>
      <c r="N808" s="259" t="s">
        <v>181</v>
      </c>
      <c r="O808" s="18"/>
      <c r="P808" s="238" t="s">
        <v>178</v>
      </c>
      <c r="Q808" s="244"/>
      <c r="R808" s="244"/>
      <c r="S808" s="244"/>
      <c r="T808" s="259" t="s">
        <v>182</v>
      </c>
      <c r="U808" s="18"/>
      <c r="V808" s="238" t="s">
        <v>179</v>
      </c>
      <c r="W808" s="244"/>
      <c r="X808" s="244"/>
      <c r="Y808" s="244"/>
      <c r="Z808" s="259" t="s">
        <v>183</v>
      </c>
      <c r="AA808" s="18"/>
      <c r="AB808" s="252" t="s">
        <v>61</v>
      </c>
      <c r="AC808" s="253"/>
      <c r="AD808" s="253"/>
      <c r="AE808" s="253"/>
      <c r="AF808" s="256" t="s">
        <v>62</v>
      </c>
    </row>
    <row r="809" spans="1:41" ht="16.5" customHeight="1" x14ac:dyDescent="0.25">
      <c r="A809" s="239"/>
      <c r="B809" s="242"/>
      <c r="D809" s="239"/>
      <c r="E809" s="245"/>
      <c r="F809" s="245"/>
      <c r="G809" s="245"/>
      <c r="H809" s="260"/>
      <c r="I809" s="19"/>
      <c r="J809" s="239"/>
      <c r="K809" s="245"/>
      <c r="L809" s="245"/>
      <c r="M809" s="245"/>
      <c r="N809" s="260"/>
      <c r="O809" s="19"/>
      <c r="P809" s="239"/>
      <c r="Q809" s="245"/>
      <c r="R809" s="245"/>
      <c r="S809" s="245"/>
      <c r="T809" s="260"/>
      <c r="U809" s="19"/>
      <c r="V809" s="239"/>
      <c r="W809" s="245"/>
      <c r="X809" s="245"/>
      <c r="Y809" s="245"/>
      <c r="Z809" s="260"/>
      <c r="AA809" s="19"/>
      <c r="AB809" s="254"/>
      <c r="AC809" s="255"/>
      <c r="AD809" s="255"/>
      <c r="AE809" s="255"/>
      <c r="AF809" s="257"/>
      <c r="AH809" s="20"/>
    </row>
    <row r="810" spans="1:41" ht="16.5" customHeight="1" thickBot="1" x14ac:dyDescent="0.3">
      <c r="A810" s="240"/>
      <c r="B810" s="243"/>
      <c r="D810" s="21" t="s">
        <v>20</v>
      </c>
      <c r="E810" s="22" t="s">
        <v>21</v>
      </c>
      <c r="F810" s="22" t="s">
        <v>22</v>
      </c>
      <c r="G810" s="22" t="s">
        <v>23</v>
      </c>
      <c r="H810" s="261"/>
      <c r="I810" s="19"/>
      <c r="J810" s="21" t="s">
        <v>20</v>
      </c>
      <c r="K810" s="22" t="s">
        <v>21</v>
      </c>
      <c r="L810" s="22" t="s">
        <v>22</v>
      </c>
      <c r="M810" s="22" t="s">
        <v>23</v>
      </c>
      <c r="N810" s="261"/>
      <c r="O810" s="19"/>
      <c r="P810" s="21" t="s">
        <v>20</v>
      </c>
      <c r="Q810" s="22" t="s">
        <v>21</v>
      </c>
      <c r="R810" s="22" t="s">
        <v>22</v>
      </c>
      <c r="S810" s="22" t="s">
        <v>23</v>
      </c>
      <c r="T810" s="261"/>
      <c r="U810" s="19"/>
      <c r="V810" s="21" t="s">
        <v>20</v>
      </c>
      <c r="W810" s="22" t="s">
        <v>21</v>
      </c>
      <c r="X810" s="22" t="s">
        <v>22</v>
      </c>
      <c r="Y810" s="22" t="s">
        <v>23</v>
      </c>
      <c r="Z810" s="261"/>
      <c r="AA810" s="19"/>
      <c r="AB810" s="21">
        <v>1</v>
      </c>
      <c r="AC810" s="22">
        <v>2</v>
      </c>
      <c r="AD810" s="22">
        <v>3</v>
      </c>
      <c r="AE810" s="22">
        <v>4</v>
      </c>
      <c r="AF810" s="258"/>
      <c r="AM810" s="23"/>
      <c r="AN810" s="24"/>
      <c r="AO810" s="24"/>
    </row>
    <row r="811" spans="1:41" ht="15.75" thickTop="1" x14ac:dyDescent="0.25">
      <c r="A811" s="25">
        <v>1</v>
      </c>
      <c r="B811" s="59" t="str">
        <f>IF(DATOS!$B$17="","",DATOS!$B$17)</f>
        <v>ABOLLANEDA RIVERA, Leomar</v>
      </c>
      <c r="D811" s="26"/>
      <c r="E811" s="27"/>
      <c r="F811" s="27"/>
      <c r="G811" s="27"/>
      <c r="H811" s="155"/>
      <c r="I811" s="28" t="str">
        <f>IF(H811="","",IF(H811="AD","AD",IF(H811="A","A",IF(H811="B","B","C"))))</f>
        <v/>
      </c>
      <c r="J811" s="26"/>
      <c r="K811" s="27"/>
      <c r="L811" s="27"/>
      <c r="M811" s="27"/>
      <c r="N811" s="155"/>
      <c r="O811" s="28" t="str">
        <f>IF(N811="","",IF(N811="AD","AD",IF(N811="A","A",IF(N811="B","B","C"))))</f>
        <v/>
      </c>
      <c r="P811" s="26"/>
      <c r="Q811" s="27"/>
      <c r="R811" s="27"/>
      <c r="S811" s="27"/>
      <c r="T811" s="152"/>
      <c r="U811" s="28" t="str">
        <f>IF(T811="","",IF(T811="AD","AD",IF(T811="A","A",IF(T811="B","B","C"))))</f>
        <v/>
      </c>
      <c r="V811" s="26"/>
      <c r="W811" s="27"/>
      <c r="X811" s="27"/>
      <c r="Y811" s="27"/>
      <c r="Z811" s="152"/>
      <c r="AA811" s="28" t="str">
        <f>IF(Z811="","",IF(Z811="AD","AD",IF(Z811="A","A",IF(Z811="B","B","C"))))</f>
        <v/>
      </c>
      <c r="AB811" s="50" t="str">
        <f>IF($B811="","",IF(H811="","",H811))</f>
        <v/>
      </c>
      <c r="AC811" s="51" t="str">
        <f>IF($B811="","",IF(N811="","",N811))</f>
        <v/>
      </c>
      <c r="AD811" s="51" t="str">
        <f>IF($B811="","",IF(T811="","",T811))</f>
        <v/>
      </c>
      <c r="AE811" s="51" t="str">
        <f>IF($B811="","",IF(DATOS!$B$12="Trimestre","",IF(Z811="","",Z811)))</f>
        <v/>
      </c>
      <c r="AF811" s="158" t="str">
        <f ca="1">IF(DATOS!$W$14-TODAY()&gt;0,"",IF(NOTAS!AE811="",NOTAS!AD811,NOTAS!AE811))</f>
        <v/>
      </c>
      <c r="AG811" s="31" t="str">
        <f ca="1">IF(AF811="","",IF(AF811="AD","AD",IF(AF811="A","A",IF(AF811="B","B","C"))))</f>
        <v/>
      </c>
      <c r="AH811" s="24"/>
      <c r="AI811" s="24"/>
      <c r="AJ811" s="24"/>
      <c r="AK811" s="24"/>
      <c r="AL811" s="24"/>
      <c r="AM811" s="32"/>
      <c r="AN811" s="33"/>
      <c r="AO811" s="33"/>
    </row>
    <row r="812" spans="1:41" x14ac:dyDescent="0.25">
      <c r="A812" s="34">
        <v>2</v>
      </c>
      <c r="B812" s="60" t="str">
        <f>IF(DATOS!$B$18="","",DATOS!$B$18)</f>
        <v>ALCARRAZ PEREZ, Fransy Danai</v>
      </c>
      <c r="D812" s="35"/>
      <c r="E812" s="36"/>
      <c r="F812" s="36"/>
      <c r="G812" s="36"/>
      <c r="H812" s="156"/>
      <c r="I812" s="28" t="str">
        <f t="shared" ref="I812:I855" si="143">IF(H812="","",IF(H812="AD","AD",IF(H812="A","A",IF(H812="B","B","C"))))</f>
        <v/>
      </c>
      <c r="J812" s="35"/>
      <c r="K812" s="36"/>
      <c r="L812" s="36"/>
      <c r="M812" s="36"/>
      <c r="N812" s="156"/>
      <c r="O812" s="28" t="str">
        <f t="shared" ref="O812:O855" si="144">IF(N812="","",IF(N812="AD","AD",IF(N812="A","A",IF(N812="B","B","C"))))</f>
        <v/>
      </c>
      <c r="P812" s="35"/>
      <c r="Q812" s="36"/>
      <c r="R812" s="36"/>
      <c r="S812" s="36"/>
      <c r="T812" s="153"/>
      <c r="U812" s="28" t="str">
        <f t="shared" ref="U812:U855" si="145">IF(T812="","",IF(T812="AD","AD",IF(T812="A","A",IF(T812="B","B","C"))))</f>
        <v/>
      </c>
      <c r="V812" s="35"/>
      <c r="W812" s="36"/>
      <c r="X812" s="36"/>
      <c r="Y812" s="36"/>
      <c r="Z812" s="153"/>
      <c r="AA812" s="28" t="str">
        <f t="shared" ref="AA812:AA855" si="146">IF(Z812="","",IF(Z812="AD","AD",IF(Z812="A","A",IF(Z812="B","B","C"))))</f>
        <v/>
      </c>
      <c r="AB812" s="52" t="str">
        <f t="shared" ref="AB812:AB855" si="147">IF($B812="","",IF(H812="","",H812))</f>
        <v/>
      </c>
      <c r="AC812" s="53" t="str">
        <f t="shared" ref="AC812:AC855" si="148">IF($B812="","",IF(N812="","",N812))</f>
        <v/>
      </c>
      <c r="AD812" s="53" t="str">
        <f t="shared" ref="AD812:AD855" si="149">IF($B812="","",IF(T812="","",T812))</f>
        <v/>
      </c>
      <c r="AE812" s="53" t="str">
        <f>IF($B812="","",IF(DATOS!$B$12="Trimestre","",IF(Z812="","",Z812)))</f>
        <v/>
      </c>
      <c r="AF812" s="159" t="str">
        <f ca="1">IF(DATOS!$W$14-TODAY()&gt;0,"",IF(NOTAS!AE812="",NOTAS!AD812,NOTAS!AE812))</f>
        <v/>
      </c>
      <c r="AG812" s="31" t="str">
        <f t="shared" ref="AG812:AG855" ca="1" si="150">IF(AF812="","",IF(AF812="AD","AD",IF(AF812="A","A",IF(AF812="B","B","C"))))</f>
        <v/>
      </c>
      <c r="AH812" s="24"/>
      <c r="AI812" s="24"/>
      <c r="AJ812" s="24"/>
      <c r="AK812" s="24"/>
      <c r="AL812" s="24"/>
      <c r="AM812" s="32"/>
      <c r="AN812" s="33"/>
      <c r="AO812" s="33"/>
    </row>
    <row r="813" spans="1:41" x14ac:dyDescent="0.25">
      <c r="A813" s="34">
        <v>3</v>
      </c>
      <c r="B813" s="60" t="str">
        <f>IF(DATOS!$B$19="","",DATOS!$B$19)</f>
        <v>ANDIA NAVARRO, Angie Claribel</v>
      </c>
      <c r="D813" s="35"/>
      <c r="E813" s="36"/>
      <c r="F813" s="36"/>
      <c r="G813" s="36"/>
      <c r="H813" s="156"/>
      <c r="I813" s="28" t="str">
        <f t="shared" si="143"/>
        <v/>
      </c>
      <c r="J813" s="35"/>
      <c r="K813" s="36"/>
      <c r="L813" s="36"/>
      <c r="M813" s="36"/>
      <c r="N813" s="156"/>
      <c r="O813" s="28" t="str">
        <f t="shared" si="144"/>
        <v/>
      </c>
      <c r="P813" s="35"/>
      <c r="Q813" s="36"/>
      <c r="R813" s="36"/>
      <c r="S813" s="36"/>
      <c r="T813" s="153"/>
      <c r="U813" s="28" t="str">
        <f t="shared" si="145"/>
        <v/>
      </c>
      <c r="V813" s="35"/>
      <c r="W813" s="36"/>
      <c r="X813" s="36"/>
      <c r="Y813" s="36"/>
      <c r="Z813" s="153"/>
      <c r="AA813" s="28" t="str">
        <f t="shared" si="146"/>
        <v/>
      </c>
      <c r="AB813" s="52" t="str">
        <f t="shared" si="147"/>
        <v/>
      </c>
      <c r="AC813" s="53" t="str">
        <f t="shared" si="148"/>
        <v/>
      </c>
      <c r="AD813" s="53" t="str">
        <f t="shared" si="149"/>
        <v/>
      </c>
      <c r="AE813" s="53" t="str">
        <f>IF($B813="","",IF(DATOS!$B$12="Trimestre","",IF(Z813="","",Z813)))</f>
        <v/>
      </c>
      <c r="AF813" s="159" t="str">
        <f ca="1">IF(DATOS!$W$14-TODAY()&gt;0,"",IF(NOTAS!AE813="",NOTAS!AD813,NOTAS!AE813))</f>
        <v/>
      </c>
      <c r="AG813" s="31" t="str">
        <f t="shared" ca="1" si="150"/>
        <v/>
      </c>
      <c r="AH813" s="24"/>
      <c r="AI813" s="24"/>
      <c r="AJ813" s="24"/>
      <c r="AK813" s="24"/>
      <c r="AL813" s="24"/>
      <c r="AM813" s="32"/>
      <c r="AN813" s="33"/>
      <c r="AO813" s="33"/>
    </row>
    <row r="814" spans="1:41" x14ac:dyDescent="0.25">
      <c r="A814" s="34">
        <v>4</v>
      </c>
      <c r="B814" s="60" t="str">
        <f>IF(DATOS!$B$20="","",DATOS!$B$20)</f>
        <v>BENAVENTE DIAZ, Hipollytte Brandon</v>
      </c>
      <c r="D814" s="35"/>
      <c r="E814" s="36"/>
      <c r="F814" s="36"/>
      <c r="G814" s="36"/>
      <c r="H814" s="156"/>
      <c r="I814" s="28" t="str">
        <f t="shared" si="143"/>
        <v/>
      </c>
      <c r="J814" s="35"/>
      <c r="K814" s="36"/>
      <c r="L814" s="36"/>
      <c r="M814" s="36"/>
      <c r="N814" s="156"/>
      <c r="O814" s="28" t="str">
        <f t="shared" si="144"/>
        <v/>
      </c>
      <c r="P814" s="35"/>
      <c r="Q814" s="36"/>
      <c r="R814" s="36"/>
      <c r="S814" s="36"/>
      <c r="T814" s="153"/>
      <c r="U814" s="28" t="str">
        <f t="shared" si="145"/>
        <v/>
      </c>
      <c r="V814" s="35"/>
      <c r="W814" s="36"/>
      <c r="X814" s="36"/>
      <c r="Y814" s="36"/>
      <c r="Z814" s="153"/>
      <c r="AA814" s="28" t="str">
        <f t="shared" si="146"/>
        <v/>
      </c>
      <c r="AB814" s="52" t="str">
        <f t="shared" si="147"/>
        <v/>
      </c>
      <c r="AC814" s="53" t="str">
        <f t="shared" si="148"/>
        <v/>
      </c>
      <c r="AD814" s="53" t="str">
        <f t="shared" si="149"/>
        <v/>
      </c>
      <c r="AE814" s="53" t="str">
        <f>IF($B814="","",IF(DATOS!$B$12="Trimestre","",IF(Z814="","",Z814)))</f>
        <v/>
      </c>
      <c r="AF814" s="159" t="str">
        <f ca="1">IF(DATOS!$W$14-TODAY()&gt;0,"",IF(NOTAS!AE814="",NOTAS!AD814,NOTAS!AE814))</f>
        <v/>
      </c>
      <c r="AG814" s="31" t="str">
        <f t="shared" ca="1" si="150"/>
        <v/>
      </c>
      <c r="AH814" s="24"/>
      <c r="AI814" s="24"/>
      <c r="AJ814" s="24"/>
      <c r="AK814" s="24"/>
      <c r="AL814" s="24"/>
      <c r="AM814" s="32"/>
      <c r="AN814" s="33"/>
      <c r="AO814" s="33"/>
    </row>
    <row r="815" spans="1:41" x14ac:dyDescent="0.25">
      <c r="A815" s="34">
        <v>5</v>
      </c>
      <c r="B815" s="60" t="str">
        <f>IF(DATOS!$B$21="","",DATOS!$B$21)</f>
        <v>BORDA ROMERO, Milagros</v>
      </c>
      <c r="D815" s="35"/>
      <c r="E815" s="36"/>
      <c r="F815" s="36"/>
      <c r="G815" s="36"/>
      <c r="H815" s="156"/>
      <c r="I815" s="28" t="str">
        <f t="shared" si="143"/>
        <v/>
      </c>
      <c r="J815" s="35"/>
      <c r="K815" s="36"/>
      <c r="L815" s="36"/>
      <c r="M815" s="36"/>
      <c r="N815" s="156"/>
      <c r="O815" s="28" t="str">
        <f t="shared" si="144"/>
        <v/>
      </c>
      <c r="P815" s="35"/>
      <c r="Q815" s="36"/>
      <c r="R815" s="36"/>
      <c r="S815" s="36"/>
      <c r="T815" s="153"/>
      <c r="U815" s="28" t="str">
        <f t="shared" si="145"/>
        <v/>
      </c>
      <c r="V815" s="35"/>
      <c r="W815" s="36"/>
      <c r="X815" s="36"/>
      <c r="Y815" s="36"/>
      <c r="Z815" s="153"/>
      <c r="AA815" s="28" t="str">
        <f t="shared" si="146"/>
        <v/>
      </c>
      <c r="AB815" s="52" t="str">
        <f t="shared" si="147"/>
        <v/>
      </c>
      <c r="AC815" s="53" t="str">
        <f t="shared" si="148"/>
        <v/>
      </c>
      <c r="AD815" s="53" t="str">
        <f t="shared" si="149"/>
        <v/>
      </c>
      <c r="AE815" s="53" t="str">
        <f>IF($B815="","",IF(DATOS!$B$12="Trimestre","",IF(Z815="","",Z815)))</f>
        <v/>
      </c>
      <c r="AF815" s="159" t="str">
        <f ca="1">IF(DATOS!$W$14-TODAY()&gt;0,"",IF(NOTAS!AE815="",NOTAS!AD815,NOTAS!AE815))</f>
        <v/>
      </c>
      <c r="AG815" s="31" t="str">
        <f t="shared" ca="1" si="150"/>
        <v/>
      </c>
      <c r="AH815" s="24"/>
      <c r="AI815" s="24"/>
      <c r="AJ815" s="24"/>
      <c r="AK815" s="24"/>
      <c r="AL815" s="24"/>
      <c r="AM815" s="32"/>
      <c r="AN815" s="33"/>
      <c r="AO815" s="33"/>
    </row>
    <row r="816" spans="1:41" x14ac:dyDescent="0.25">
      <c r="A816" s="34">
        <v>6</v>
      </c>
      <c r="B816" s="60" t="str">
        <f>IF(DATOS!$B$22="","",DATOS!$B$22)</f>
        <v>CAÑARI CCORIMANYA, Yanell Ariana</v>
      </c>
      <c r="D816" s="35"/>
      <c r="E816" s="36"/>
      <c r="F816" s="36"/>
      <c r="G816" s="36"/>
      <c r="H816" s="156"/>
      <c r="I816" s="28" t="str">
        <f t="shared" si="143"/>
        <v/>
      </c>
      <c r="J816" s="35"/>
      <c r="K816" s="36"/>
      <c r="L816" s="36"/>
      <c r="M816" s="36"/>
      <c r="N816" s="156"/>
      <c r="O816" s="28" t="str">
        <f t="shared" si="144"/>
        <v/>
      </c>
      <c r="P816" s="35"/>
      <c r="Q816" s="36"/>
      <c r="R816" s="36"/>
      <c r="S816" s="36"/>
      <c r="T816" s="153"/>
      <c r="U816" s="28" t="str">
        <f t="shared" si="145"/>
        <v/>
      </c>
      <c r="V816" s="35"/>
      <c r="W816" s="36"/>
      <c r="X816" s="36"/>
      <c r="Y816" s="36"/>
      <c r="Z816" s="153"/>
      <c r="AA816" s="28" t="str">
        <f t="shared" si="146"/>
        <v/>
      </c>
      <c r="AB816" s="52" t="str">
        <f t="shared" si="147"/>
        <v/>
      </c>
      <c r="AC816" s="53" t="str">
        <f t="shared" si="148"/>
        <v/>
      </c>
      <c r="AD816" s="53" t="str">
        <f t="shared" si="149"/>
        <v/>
      </c>
      <c r="AE816" s="53" t="str">
        <f>IF($B816="","",IF(DATOS!$B$12="Trimestre","",IF(Z816="","",Z816)))</f>
        <v/>
      </c>
      <c r="AF816" s="159" t="str">
        <f ca="1">IF(DATOS!$W$14-TODAY()&gt;0,"",IF(NOTAS!AE816="",NOTAS!AD816,NOTAS!AE816))</f>
        <v/>
      </c>
      <c r="AG816" s="31" t="str">
        <f t="shared" ca="1" si="150"/>
        <v/>
      </c>
    </row>
    <row r="817" spans="1:39" x14ac:dyDescent="0.25">
      <c r="A817" s="34">
        <v>7</v>
      </c>
      <c r="B817" s="60" t="str">
        <f>IF(DATOS!$B$23="","",DATOS!$B$23)</f>
        <v>CAÑARI HUAMAN, Illari Tuire</v>
      </c>
      <c r="D817" s="35"/>
      <c r="E817" s="36"/>
      <c r="F817" s="36"/>
      <c r="G817" s="36"/>
      <c r="H817" s="156"/>
      <c r="I817" s="28" t="str">
        <f t="shared" si="143"/>
        <v/>
      </c>
      <c r="J817" s="35"/>
      <c r="K817" s="36"/>
      <c r="L817" s="36"/>
      <c r="M817" s="36"/>
      <c r="N817" s="156"/>
      <c r="O817" s="28" t="str">
        <f t="shared" si="144"/>
        <v/>
      </c>
      <c r="P817" s="35"/>
      <c r="Q817" s="36"/>
      <c r="R817" s="36"/>
      <c r="S817" s="36"/>
      <c r="T817" s="153"/>
      <c r="U817" s="28" t="str">
        <f t="shared" si="145"/>
        <v/>
      </c>
      <c r="V817" s="35"/>
      <c r="W817" s="36"/>
      <c r="X817" s="36"/>
      <c r="Y817" s="36"/>
      <c r="Z817" s="153"/>
      <c r="AA817" s="28" t="str">
        <f t="shared" si="146"/>
        <v/>
      </c>
      <c r="AB817" s="52" t="str">
        <f t="shared" si="147"/>
        <v/>
      </c>
      <c r="AC817" s="53" t="str">
        <f t="shared" si="148"/>
        <v/>
      </c>
      <c r="AD817" s="53" t="str">
        <f t="shared" si="149"/>
        <v/>
      </c>
      <c r="AE817" s="53" t="str">
        <f>IF($B817="","",IF(DATOS!$B$12="Trimestre","",IF(Z817="","",Z817)))</f>
        <v/>
      </c>
      <c r="AF817" s="159" t="str">
        <f ca="1">IF(DATOS!$W$14-TODAY()&gt;0,"",IF(NOTAS!AE817="",NOTAS!AD817,NOTAS!AE817))</f>
        <v/>
      </c>
      <c r="AG817" s="31" t="str">
        <f t="shared" ca="1" si="150"/>
        <v/>
      </c>
      <c r="AH817" s="20"/>
    </row>
    <row r="818" spans="1:39" x14ac:dyDescent="0.25">
      <c r="A818" s="34">
        <v>8</v>
      </c>
      <c r="B818" s="60" t="str">
        <f>IF(DATOS!$B$24="","",DATOS!$B$24)</f>
        <v>CARRASCO GUTIERREZ, Lukas Adriano</v>
      </c>
      <c r="D818" s="35"/>
      <c r="E818" s="36"/>
      <c r="F818" s="36"/>
      <c r="G818" s="36"/>
      <c r="H818" s="156"/>
      <c r="I818" s="28" t="str">
        <f t="shared" si="143"/>
        <v/>
      </c>
      <c r="J818" s="35"/>
      <c r="K818" s="36"/>
      <c r="L818" s="36"/>
      <c r="M818" s="36"/>
      <c r="N818" s="156"/>
      <c r="O818" s="28" t="str">
        <f t="shared" si="144"/>
        <v/>
      </c>
      <c r="P818" s="35"/>
      <c r="Q818" s="36"/>
      <c r="R818" s="36"/>
      <c r="S818" s="36"/>
      <c r="T818" s="153"/>
      <c r="U818" s="28" t="str">
        <f t="shared" si="145"/>
        <v/>
      </c>
      <c r="V818" s="35"/>
      <c r="W818" s="36"/>
      <c r="X818" s="36"/>
      <c r="Y818" s="36"/>
      <c r="Z818" s="153"/>
      <c r="AA818" s="28" t="str">
        <f t="shared" si="146"/>
        <v/>
      </c>
      <c r="AB818" s="52" t="str">
        <f t="shared" si="147"/>
        <v/>
      </c>
      <c r="AC818" s="53" t="str">
        <f t="shared" si="148"/>
        <v/>
      </c>
      <c r="AD818" s="53" t="str">
        <f t="shared" si="149"/>
        <v/>
      </c>
      <c r="AE818" s="53" t="str">
        <f>IF($B818="","",IF(DATOS!$B$12="Trimestre","",IF(Z818="","",Z818)))</f>
        <v/>
      </c>
      <c r="AF818" s="159" t="str">
        <f ca="1">IF(DATOS!$W$14-TODAY()&gt;0,"",IF(NOTAS!AE818="",NOTAS!AD818,NOTAS!AE818))</f>
        <v/>
      </c>
      <c r="AG818" s="31" t="str">
        <f t="shared" ca="1" si="150"/>
        <v/>
      </c>
      <c r="AK818" s="23"/>
      <c r="AL818" s="24"/>
      <c r="AM818" s="24"/>
    </row>
    <row r="819" spans="1:39" x14ac:dyDescent="0.25">
      <c r="A819" s="34">
        <v>9</v>
      </c>
      <c r="B819" s="60" t="str">
        <f>IF(DATOS!$B$25="","",DATOS!$B$25)</f>
        <v>CCORISAPRA LOPEZ, Gabriel</v>
      </c>
      <c r="D819" s="35"/>
      <c r="E819" s="36"/>
      <c r="F819" s="36"/>
      <c r="G819" s="36"/>
      <c r="H819" s="156"/>
      <c r="I819" s="28" t="str">
        <f t="shared" si="143"/>
        <v/>
      </c>
      <c r="J819" s="35"/>
      <c r="K819" s="36"/>
      <c r="L819" s="36"/>
      <c r="M819" s="36"/>
      <c r="N819" s="156"/>
      <c r="O819" s="28" t="str">
        <f t="shared" si="144"/>
        <v/>
      </c>
      <c r="P819" s="35"/>
      <c r="Q819" s="36"/>
      <c r="R819" s="36"/>
      <c r="S819" s="36"/>
      <c r="T819" s="153"/>
      <c r="U819" s="28" t="str">
        <f t="shared" si="145"/>
        <v/>
      </c>
      <c r="V819" s="35"/>
      <c r="W819" s="36"/>
      <c r="X819" s="36"/>
      <c r="Y819" s="36"/>
      <c r="Z819" s="153"/>
      <c r="AA819" s="28" t="str">
        <f t="shared" si="146"/>
        <v/>
      </c>
      <c r="AB819" s="52" t="str">
        <f t="shared" si="147"/>
        <v/>
      </c>
      <c r="AC819" s="53" t="str">
        <f t="shared" si="148"/>
        <v/>
      </c>
      <c r="AD819" s="53" t="str">
        <f t="shared" si="149"/>
        <v/>
      </c>
      <c r="AE819" s="53" t="str">
        <f>IF($B819="","",IF(DATOS!$B$12="Trimestre","",IF(Z819="","",Z819)))</f>
        <v/>
      </c>
      <c r="AF819" s="159" t="str">
        <f ca="1">IF(DATOS!$W$14-TODAY()&gt;0,"",IF(NOTAS!AE819="",NOTAS!AD819,NOTAS!AE819))</f>
        <v/>
      </c>
      <c r="AG819" s="31" t="str">
        <f t="shared" ca="1" si="150"/>
        <v/>
      </c>
      <c r="AH819" s="39"/>
      <c r="AI819" s="39"/>
      <c r="AJ819" s="39"/>
      <c r="AK819" s="32"/>
      <c r="AL819" s="33"/>
      <c r="AM819" s="33"/>
    </row>
    <row r="820" spans="1:39" x14ac:dyDescent="0.25">
      <c r="A820" s="34">
        <v>10</v>
      </c>
      <c r="B820" s="60" t="str">
        <f>IF(DATOS!$B$26="","",DATOS!$B$26)</f>
        <v>CHAMPI LIZARME, Eimi</v>
      </c>
      <c r="D820" s="35"/>
      <c r="E820" s="36"/>
      <c r="F820" s="36"/>
      <c r="G820" s="36"/>
      <c r="H820" s="156"/>
      <c r="I820" s="28" t="str">
        <f t="shared" si="143"/>
        <v/>
      </c>
      <c r="J820" s="35"/>
      <c r="K820" s="36"/>
      <c r="L820" s="36"/>
      <c r="M820" s="36"/>
      <c r="N820" s="156"/>
      <c r="O820" s="28" t="str">
        <f t="shared" si="144"/>
        <v/>
      </c>
      <c r="P820" s="35"/>
      <c r="Q820" s="36"/>
      <c r="R820" s="36"/>
      <c r="S820" s="36"/>
      <c r="T820" s="153"/>
      <c r="U820" s="28" t="str">
        <f t="shared" si="145"/>
        <v/>
      </c>
      <c r="V820" s="35"/>
      <c r="W820" s="36"/>
      <c r="X820" s="36"/>
      <c r="Y820" s="36"/>
      <c r="Z820" s="153"/>
      <c r="AA820" s="28" t="str">
        <f t="shared" si="146"/>
        <v/>
      </c>
      <c r="AB820" s="52" t="str">
        <f t="shared" si="147"/>
        <v/>
      </c>
      <c r="AC820" s="53" t="str">
        <f t="shared" si="148"/>
        <v/>
      </c>
      <c r="AD820" s="53" t="str">
        <f t="shared" si="149"/>
        <v/>
      </c>
      <c r="AE820" s="53" t="str">
        <f>IF($B820="","",IF(DATOS!$B$12="Trimestre","",IF(Z820="","",Z820)))</f>
        <v/>
      </c>
      <c r="AF820" s="159" t="str">
        <f ca="1">IF(DATOS!$W$14-TODAY()&gt;0,"",IF(NOTAS!AE820="",NOTAS!AD820,NOTAS!AE820))</f>
        <v/>
      </c>
      <c r="AG820" s="31" t="str">
        <f t="shared" ca="1" si="150"/>
        <v/>
      </c>
      <c r="AH820" s="39"/>
      <c r="AI820" s="39"/>
      <c r="AJ820" s="39"/>
      <c r="AK820" s="32"/>
      <c r="AL820" s="33"/>
      <c r="AM820" s="33"/>
    </row>
    <row r="821" spans="1:39" x14ac:dyDescent="0.25">
      <c r="A821" s="34">
        <v>11</v>
      </c>
      <c r="B821" s="60" t="str">
        <f>IF(DATOS!$B$27="","",DATOS!$B$27)</f>
        <v>DEL POZO VILLANO, Victor Benito</v>
      </c>
      <c r="D821" s="35"/>
      <c r="E821" s="36"/>
      <c r="F821" s="36"/>
      <c r="G821" s="36"/>
      <c r="H821" s="156"/>
      <c r="I821" s="28" t="str">
        <f t="shared" si="143"/>
        <v/>
      </c>
      <c r="J821" s="35"/>
      <c r="K821" s="36"/>
      <c r="L821" s="36"/>
      <c r="M821" s="36"/>
      <c r="N821" s="156"/>
      <c r="O821" s="28" t="str">
        <f t="shared" si="144"/>
        <v/>
      </c>
      <c r="P821" s="35"/>
      <c r="Q821" s="36"/>
      <c r="R821" s="36"/>
      <c r="S821" s="36"/>
      <c r="T821" s="153"/>
      <c r="U821" s="28" t="str">
        <f t="shared" si="145"/>
        <v/>
      </c>
      <c r="V821" s="35"/>
      <c r="W821" s="36"/>
      <c r="X821" s="36"/>
      <c r="Y821" s="36"/>
      <c r="Z821" s="153"/>
      <c r="AA821" s="28" t="str">
        <f t="shared" si="146"/>
        <v/>
      </c>
      <c r="AB821" s="52" t="str">
        <f t="shared" si="147"/>
        <v/>
      </c>
      <c r="AC821" s="53" t="str">
        <f t="shared" si="148"/>
        <v/>
      </c>
      <c r="AD821" s="53" t="str">
        <f t="shared" si="149"/>
        <v/>
      </c>
      <c r="AE821" s="53" t="str">
        <f>IF($B821="","",IF(DATOS!$B$12="Trimestre","",IF(Z821="","",Z821)))</f>
        <v/>
      </c>
      <c r="AF821" s="159" t="str">
        <f ca="1">IF(DATOS!$W$14-TODAY()&gt;0,"",IF(NOTAS!AE821="",NOTAS!AD821,NOTAS!AE821))</f>
        <v/>
      </c>
      <c r="AG821" s="31" t="str">
        <f t="shared" ca="1" si="150"/>
        <v/>
      </c>
      <c r="AH821" s="39"/>
      <c r="AI821" s="39"/>
      <c r="AJ821" s="39"/>
      <c r="AK821" s="32"/>
      <c r="AL821" s="33"/>
      <c r="AM821" s="33"/>
    </row>
    <row r="822" spans="1:39" x14ac:dyDescent="0.25">
      <c r="A822" s="34">
        <v>12</v>
      </c>
      <c r="B822" s="60" t="str">
        <f>IF(DATOS!$B$28="","",DATOS!$B$28)</f>
        <v>DIAZ RIVAS, Andrea Paola</v>
      </c>
      <c r="D822" s="35"/>
      <c r="E822" s="36"/>
      <c r="F822" s="36"/>
      <c r="G822" s="36"/>
      <c r="H822" s="156"/>
      <c r="I822" s="28" t="str">
        <f t="shared" si="143"/>
        <v/>
      </c>
      <c r="J822" s="35"/>
      <c r="K822" s="36"/>
      <c r="L822" s="36"/>
      <c r="M822" s="36"/>
      <c r="N822" s="156"/>
      <c r="O822" s="28" t="str">
        <f t="shared" si="144"/>
        <v/>
      </c>
      <c r="P822" s="35"/>
      <c r="Q822" s="36"/>
      <c r="R822" s="36"/>
      <c r="S822" s="36"/>
      <c r="T822" s="153"/>
      <c r="U822" s="28" t="str">
        <f t="shared" si="145"/>
        <v/>
      </c>
      <c r="V822" s="35"/>
      <c r="W822" s="36"/>
      <c r="X822" s="36"/>
      <c r="Y822" s="36"/>
      <c r="Z822" s="153"/>
      <c r="AA822" s="28" t="str">
        <f t="shared" si="146"/>
        <v/>
      </c>
      <c r="AB822" s="52" t="str">
        <f t="shared" si="147"/>
        <v/>
      </c>
      <c r="AC822" s="53" t="str">
        <f t="shared" si="148"/>
        <v/>
      </c>
      <c r="AD822" s="53" t="str">
        <f t="shared" si="149"/>
        <v/>
      </c>
      <c r="AE822" s="53" t="str">
        <f>IF($B822="","",IF(DATOS!$B$12="Trimestre","",IF(Z822="","",Z822)))</f>
        <v/>
      </c>
      <c r="AF822" s="159" t="str">
        <f ca="1">IF(DATOS!$W$14-TODAY()&gt;0,"",IF(NOTAS!AE822="",NOTAS!AD822,NOTAS!AE822))</f>
        <v/>
      </c>
      <c r="AG822" s="31" t="str">
        <f t="shared" ca="1" si="150"/>
        <v/>
      </c>
      <c r="AH822" s="39"/>
      <c r="AI822" s="39"/>
      <c r="AJ822" s="39"/>
      <c r="AK822" s="32"/>
      <c r="AL822" s="33"/>
      <c r="AM822" s="33"/>
    </row>
    <row r="823" spans="1:39" x14ac:dyDescent="0.25">
      <c r="A823" s="34">
        <v>13</v>
      </c>
      <c r="B823" s="60" t="str">
        <f>IF(DATOS!$B$29="","",DATOS!$B$29)</f>
        <v>ESPINOZA FRANCO, Flor Thalia</v>
      </c>
      <c r="D823" s="35"/>
      <c r="E823" s="36"/>
      <c r="F823" s="36"/>
      <c r="G823" s="36"/>
      <c r="H823" s="156"/>
      <c r="I823" s="28" t="str">
        <f t="shared" si="143"/>
        <v/>
      </c>
      <c r="J823" s="35"/>
      <c r="K823" s="36"/>
      <c r="L823" s="36"/>
      <c r="M823" s="36"/>
      <c r="N823" s="156"/>
      <c r="O823" s="28" t="str">
        <f t="shared" si="144"/>
        <v/>
      </c>
      <c r="P823" s="35"/>
      <c r="Q823" s="36"/>
      <c r="R823" s="36"/>
      <c r="S823" s="36"/>
      <c r="T823" s="153"/>
      <c r="U823" s="28" t="str">
        <f t="shared" si="145"/>
        <v/>
      </c>
      <c r="V823" s="35"/>
      <c r="W823" s="36"/>
      <c r="X823" s="36"/>
      <c r="Y823" s="36"/>
      <c r="Z823" s="153"/>
      <c r="AA823" s="28" t="str">
        <f t="shared" si="146"/>
        <v/>
      </c>
      <c r="AB823" s="52" t="str">
        <f t="shared" si="147"/>
        <v/>
      </c>
      <c r="AC823" s="53" t="str">
        <f t="shared" si="148"/>
        <v/>
      </c>
      <c r="AD823" s="53" t="str">
        <f t="shared" si="149"/>
        <v/>
      </c>
      <c r="AE823" s="53" t="str">
        <f>IF($B823="","",IF(DATOS!$B$12="Trimestre","",IF(Z823="","",Z823)))</f>
        <v/>
      </c>
      <c r="AF823" s="159" t="str">
        <f ca="1">IF(DATOS!$W$14-TODAY()&gt;0,"",IF(NOTAS!AE823="",NOTAS!AD823,NOTAS!AE823))</f>
        <v/>
      </c>
      <c r="AG823" s="31" t="str">
        <f t="shared" ca="1" si="150"/>
        <v/>
      </c>
    </row>
    <row r="824" spans="1:39" x14ac:dyDescent="0.25">
      <c r="A824" s="34">
        <v>14</v>
      </c>
      <c r="B824" s="60" t="str">
        <f>IF(DATOS!$B$30="","",DATOS!$B$30)</f>
        <v>FRANCO MITMA, Mayte Araceli</v>
      </c>
      <c r="D824" s="35"/>
      <c r="E824" s="36"/>
      <c r="F824" s="36"/>
      <c r="G824" s="36"/>
      <c r="H824" s="156"/>
      <c r="I824" s="28" t="str">
        <f t="shared" si="143"/>
        <v/>
      </c>
      <c r="J824" s="35"/>
      <c r="K824" s="36"/>
      <c r="L824" s="36"/>
      <c r="M824" s="36"/>
      <c r="N824" s="156"/>
      <c r="O824" s="28" t="str">
        <f t="shared" si="144"/>
        <v/>
      </c>
      <c r="P824" s="35"/>
      <c r="Q824" s="36"/>
      <c r="R824" s="36"/>
      <c r="S824" s="36"/>
      <c r="T824" s="153"/>
      <c r="U824" s="28" t="str">
        <f t="shared" si="145"/>
        <v/>
      </c>
      <c r="V824" s="35"/>
      <c r="W824" s="36"/>
      <c r="X824" s="36"/>
      <c r="Y824" s="36"/>
      <c r="Z824" s="153"/>
      <c r="AA824" s="28" t="str">
        <f t="shared" si="146"/>
        <v/>
      </c>
      <c r="AB824" s="52" t="str">
        <f t="shared" si="147"/>
        <v/>
      </c>
      <c r="AC824" s="53" t="str">
        <f t="shared" si="148"/>
        <v/>
      </c>
      <c r="AD824" s="53" t="str">
        <f t="shared" si="149"/>
        <v/>
      </c>
      <c r="AE824" s="53" t="str">
        <f>IF($B824="","",IF(DATOS!$B$12="Trimestre","",IF(Z824="","",Z824)))</f>
        <v/>
      </c>
      <c r="AF824" s="159" t="str">
        <f ca="1">IF(DATOS!$W$14-TODAY()&gt;0,"",IF(NOTAS!AE824="",NOTAS!AD824,NOTAS!AE824))</f>
        <v/>
      </c>
      <c r="AG824" s="31" t="str">
        <f t="shared" ca="1" si="150"/>
        <v/>
      </c>
    </row>
    <row r="825" spans="1:39" x14ac:dyDescent="0.25">
      <c r="A825" s="34">
        <v>15</v>
      </c>
      <c r="B825" s="60" t="str">
        <f>IF(DATOS!$B$31="","",DATOS!$B$31)</f>
        <v>GALINDO SANCHEZ, Jose Luis</v>
      </c>
      <c r="D825" s="35"/>
      <c r="E825" s="36"/>
      <c r="F825" s="36"/>
      <c r="G825" s="36"/>
      <c r="H825" s="156"/>
      <c r="I825" s="28" t="str">
        <f t="shared" si="143"/>
        <v/>
      </c>
      <c r="J825" s="35"/>
      <c r="K825" s="36"/>
      <c r="L825" s="36"/>
      <c r="M825" s="36"/>
      <c r="N825" s="156"/>
      <c r="O825" s="28" t="str">
        <f t="shared" si="144"/>
        <v/>
      </c>
      <c r="P825" s="35"/>
      <c r="Q825" s="36"/>
      <c r="R825" s="36"/>
      <c r="S825" s="36"/>
      <c r="T825" s="153"/>
      <c r="U825" s="28" t="str">
        <f t="shared" si="145"/>
        <v/>
      </c>
      <c r="V825" s="35"/>
      <c r="W825" s="36"/>
      <c r="X825" s="36"/>
      <c r="Y825" s="36"/>
      <c r="Z825" s="153"/>
      <c r="AA825" s="28" t="str">
        <f t="shared" si="146"/>
        <v/>
      </c>
      <c r="AB825" s="52" t="str">
        <f t="shared" si="147"/>
        <v/>
      </c>
      <c r="AC825" s="53" t="str">
        <f t="shared" si="148"/>
        <v/>
      </c>
      <c r="AD825" s="53" t="str">
        <f t="shared" si="149"/>
        <v/>
      </c>
      <c r="AE825" s="53" t="str">
        <f>IF($B825="","",IF(DATOS!$B$12="Trimestre","",IF(Z825="","",Z825)))</f>
        <v/>
      </c>
      <c r="AF825" s="159" t="str">
        <f ca="1">IF(DATOS!$W$14-TODAY()&gt;0,"",IF(NOTAS!AE825="",NOTAS!AD825,NOTAS!AE825))</f>
        <v/>
      </c>
      <c r="AG825" s="31" t="str">
        <f t="shared" ca="1" si="150"/>
        <v/>
      </c>
    </row>
    <row r="826" spans="1:39" x14ac:dyDescent="0.25">
      <c r="A826" s="34">
        <v>16</v>
      </c>
      <c r="B826" s="60" t="str">
        <f>IF(DATOS!$B$32="","",DATOS!$B$32)</f>
        <v>GODOY ORTEGA, Isaac Alain</v>
      </c>
      <c r="D826" s="35"/>
      <c r="E826" s="36"/>
      <c r="F826" s="36"/>
      <c r="G826" s="36"/>
      <c r="H826" s="156"/>
      <c r="I826" s="28" t="str">
        <f t="shared" si="143"/>
        <v/>
      </c>
      <c r="J826" s="35"/>
      <c r="K826" s="36"/>
      <c r="L826" s="36"/>
      <c r="M826" s="36"/>
      <c r="N826" s="156"/>
      <c r="O826" s="28" t="str">
        <f t="shared" si="144"/>
        <v/>
      </c>
      <c r="P826" s="35"/>
      <c r="Q826" s="36"/>
      <c r="R826" s="36"/>
      <c r="S826" s="36"/>
      <c r="T826" s="153"/>
      <c r="U826" s="28" t="str">
        <f t="shared" si="145"/>
        <v/>
      </c>
      <c r="V826" s="35"/>
      <c r="W826" s="36"/>
      <c r="X826" s="36"/>
      <c r="Y826" s="36"/>
      <c r="Z826" s="153"/>
      <c r="AA826" s="28" t="str">
        <f t="shared" si="146"/>
        <v/>
      </c>
      <c r="AB826" s="52" t="str">
        <f t="shared" si="147"/>
        <v/>
      </c>
      <c r="AC826" s="53" t="str">
        <f t="shared" si="148"/>
        <v/>
      </c>
      <c r="AD826" s="53" t="str">
        <f t="shared" si="149"/>
        <v/>
      </c>
      <c r="AE826" s="53" t="str">
        <f>IF($B826="","",IF(DATOS!$B$12="Trimestre","",IF(Z826="","",Z826)))</f>
        <v/>
      </c>
      <c r="AF826" s="159" t="str">
        <f ca="1">IF(DATOS!$W$14-TODAY()&gt;0,"",IF(NOTAS!AE826="",NOTAS!AD826,NOTAS!AE826))</f>
        <v/>
      </c>
      <c r="AG826" s="31" t="str">
        <f t="shared" ca="1" si="150"/>
        <v/>
      </c>
    </row>
    <row r="827" spans="1:39" x14ac:dyDescent="0.25">
      <c r="A827" s="34">
        <v>17</v>
      </c>
      <c r="B827" s="60" t="str">
        <f>IF(DATOS!$B$33="","",DATOS!$B$33)</f>
        <v>GONZALES CAMPOS, Adriano Elliam</v>
      </c>
      <c r="D827" s="35"/>
      <c r="E827" s="36"/>
      <c r="F827" s="36"/>
      <c r="G827" s="36"/>
      <c r="H827" s="156"/>
      <c r="I827" s="28" t="str">
        <f t="shared" si="143"/>
        <v/>
      </c>
      <c r="J827" s="35"/>
      <c r="K827" s="36"/>
      <c r="L827" s="36"/>
      <c r="M827" s="36"/>
      <c r="N827" s="156"/>
      <c r="O827" s="28" t="str">
        <f t="shared" si="144"/>
        <v/>
      </c>
      <c r="P827" s="35"/>
      <c r="Q827" s="36"/>
      <c r="R827" s="36"/>
      <c r="S827" s="36"/>
      <c r="T827" s="153"/>
      <c r="U827" s="28" t="str">
        <f t="shared" si="145"/>
        <v/>
      </c>
      <c r="V827" s="35"/>
      <c r="W827" s="36"/>
      <c r="X827" s="36"/>
      <c r="Y827" s="36"/>
      <c r="Z827" s="153"/>
      <c r="AA827" s="28" t="str">
        <f t="shared" si="146"/>
        <v/>
      </c>
      <c r="AB827" s="52" t="str">
        <f t="shared" si="147"/>
        <v/>
      </c>
      <c r="AC827" s="53" t="str">
        <f t="shared" si="148"/>
        <v/>
      </c>
      <c r="AD827" s="53" t="str">
        <f t="shared" si="149"/>
        <v/>
      </c>
      <c r="AE827" s="53" t="str">
        <f>IF($B827="","",IF(DATOS!$B$12="Trimestre","",IF(Z827="","",Z827)))</f>
        <v/>
      </c>
      <c r="AF827" s="159" t="str">
        <f ca="1">IF(DATOS!$W$14-TODAY()&gt;0,"",IF(NOTAS!AE827="",NOTAS!AD827,NOTAS!AE827))</f>
        <v/>
      </c>
      <c r="AG827" s="31" t="str">
        <f t="shared" ca="1" si="150"/>
        <v/>
      </c>
    </row>
    <row r="828" spans="1:39" x14ac:dyDescent="0.25">
      <c r="A828" s="34">
        <v>18</v>
      </c>
      <c r="B828" s="60" t="str">
        <f>IF(DATOS!$B$34="","",DATOS!$B$34)</f>
        <v>GUTIERREZ AYVAR, Jorge Alex</v>
      </c>
      <c r="D828" s="35"/>
      <c r="E828" s="36"/>
      <c r="F828" s="36"/>
      <c r="G828" s="36"/>
      <c r="H828" s="156"/>
      <c r="I828" s="28" t="str">
        <f t="shared" si="143"/>
        <v/>
      </c>
      <c r="J828" s="35"/>
      <c r="K828" s="36"/>
      <c r="L828" s="36"/>
      <c r="M828" s="36"/>
      <c r="N828" s="156"/>
      <c r="O828" s="28" t="str">
        <f t="shared" si="144"/>
        <v/>
      </c>
      <c r="P828" s="35"/>
      <c r="Q828" s="36"/>
      <c r="R828" s="36"/>
      <c r="S828" s="36"/>
      <c r="T828" s="153"/>
      <c r="U828" s="28" t="str">
        <f t="shared" si="145"/>
        <v/>
      </c>
      <c r="V828" s="35"/>
      <c r="W828" s="36"/>
      <c r="X828" s="36"/>
      <c r="Y828" s="36"/>
      <c r="Z828" s="153"/>
      <c r="AA828" s="28" t="str">
        <f t="shared" si="146"/>
        <v/>
      </c>
      <c r="AB828" s="52" t="str">
        <f t="shared" si="147"/>
        <v/>
      </c>
      <c r="AC828" s="53" t="str">
        <f t="shared" si="148"/>
        <v/>
      </c>
      <c r="AD828" s="53" t="str">
        <f t="shared" si="149"/>
        <v/>
      </c>
      <c r="AE828" s="53" t="str">
        <f>IF($B828="","",IF(DATOS!$B$12="Trimestre","",IF(Z828="","",Z828)))</f>
        <v/>
      </c>
      <c r="AF828" s="159" t="str">
        <f ca="1">IF(DATOS!$W$14-TODAY()&gt;0,"",IF(NOTAS!AE828="",NOTAS!AD828,NOTAS!AE828))</f>
        <v/>
      </c>
      <c r="AG828" s="31" t="str">
        <f t="shared" ca="1" si="150"/>
        <v/>
      </c>
    </row>
    <row r="829" spans="1:39" x14ac:dyDescent="0.25">
      <c r="A829" s="34">
        <v>19</v>
      </c>
      <c r="B829" s="60" t="str">
        <f>IF(DATOS!$B$35="","",DATOS!$B$35)</f>
        <v>LLOCCLLA QUISPE, Jimena Margoth</v>
      </c>
      <c r="D829" s="35"/>
      <c r="E829" s="36"/>
      <c r="F829" s="36"/>
      <c r="G829" s="36"/>
      <c r="H829" s="156"/>
      <c r="I829" s="28" t="str">
        <f t="shared" si="143"/>
        <v/>
      </c>
      <c r="J829" s="35"/>
      <c r="K829" s="36"/>
      <c r="L829" s="36"/>
      <c r="M829" s="36"/>
      <c r="N829" s="156"/>
      <c r="O829" s="28" t="str">
        <f t="shared" si="144"/>
        <v/>
      </c>
      <c r="P829" s="35"/>
      <c r="Q829" s="36"/>
      <c r="R829" s="36"/>
      <c r="S829" s="36"/>
      <c r="T829" s="153"/>
      <c r="U829" s="28" t="str">
        <f t="shared" si="145"/>
        <v/>
      </c>
      <c r="V829" s="35"/>
      <c r="W829" s="36"/>
      <c r="X829" s="36"/>
      <c r="Y829" s="36"/>
      <c r="Z829" s="153"/>
      <c r="AA829" s="28" t="str">
        <f t="shared" si="146"/>
        <v/>
      </c>
      <c r="AB829" s="52" t="str">
        <f t="shared" si="147"/>
        <v/>
      </c>
      <c r="AC829" s="53" t="str">
        <f t="shared" si="148"/>
        <v/>
      </c>
      <c r="AD829" s="53" t="str">
        <f t="shared" si="149"/>
        <v/>
      </c>
      <c r="AE829" s="53" t="str">
        <f>IF($B829="","",IF(DATOS!$B$12="Trimestre","",IF(Z829="","",Z829)))</f>
        <v/>
      </c>
      <c r="AF829" s="159" t="str">
        <f ca="1">IF(DATOS!$W$14-TODAY()&gt;0,"",IF(NOTAS!AE829="",NOTAS!AD829,NOTAS!AE829))</f>
        <v/>
      </c>
      <c r="AG829" s="31" t="str">
        <f t="shared" ca="1" si="150"/>
        <v/>
      </c>
    </row>
    <row r="830" spans="1:39" x14ac:dyDescent="0.25">
      <c r="A830" s="34">
        <v>20</v>
      </c>
      <c r="B830" s="60" t="str">
        <f>IF(DATOS!$B$36="","",DATOS!$B$36)</f>
        <v>MEDINA CAMPOS, Sumaizhi Libertad</v>
      </c>
      <c r="D830" s="35"/>
      <c r="E830" s="36"/>
      <c r="F830" s="36"/>
      <c r="G830" s="36"/>
      <c r="H830" s="156"/>
      <c r="I830" s="28" t="str">
        <f t="shared" si="143"/>
        <v/>
      </c>
      <c r="J830" s="35"/>
      <c r="K830" s="36"/>
      <c r="L830" s="36"/>
      <c r="M830" s="36"/>
      <c r="N830" s="156"/>
      <c r="O830" s="28" t="str">
        <f t="shared" si="144"/>
        <v/>
      </c>
      <c r="P830" s="35"/>
      <c r="Q830" s="36"/>
      <c r="R830" s="36"/>
      <c r="S830" s="36"/>
      <c r="T830" s="153"/>
      <c r="U830" s="28" t="str">
        <f t="shared" si="145"/>
        <v/>
      </c>
      <c r="V830" s="35"/>
      <c r="W830" s="36"/>
      <c r="X830" s="36"/>
      <c r="Y830" s="36"/>
      <c r="Z830" s="153"/>
      <c r="AA830" s="28" t="str">
        <f t="shared" si="146"/>
        <v/>
      </c>
      <c r="AB830" s="52" t="str">
        <f t="shared" si="147"/>
        <v/>
      </c>
      <c r="AC830" s="53" t="str">
        <f t="shared" si="148"/>
        <v/>
      </c>
      <c r="AD830" s="53" t="str">
        <f t="shared" si="149"/>
        <v/>
      </c>
      <c r="AE830" s="53" t="str">
        <f>IF($B830="","",IF(DATOS!$B$12="Trimestre","",IF(Z830="","",Z830)))</f>
        <v/>
      </c>
      <c r="AF830" s="159" t="str">
        <f ca="1">IF(DATOS!$W$14-TODAY()&gt;0,"",IF(NOTAS!AE830="",NOTAS!AD830,NOTAS!AE830))</f>
        <v/>
      </c>
      <c r="AG830" s="31" t="str">
        <f t="shared" ca="1" si="150"/>
        <v/>
      </c>
    </row>
    <row r="831" spans="1:39" x14ac:dyDescent="0.25">
      <c r="A831" s="34">
        <v>21</v>
      </c>
      <c r="B831" s="60" t="str">
        <f>IF(DATOS!$B$37="","",DATOS!$B$37)</f>
        <v>MITMA AREVALO, Mildred Esli</v>
      </c>
      <c r="D831" s="35"/>
      <c r="E831" s="36"/>
      <c r="F831" s="36"/>
      <c r="G831" s="36"/>
      <c r="H831" s="156"/>
      <c r="I831" s="28" t="str">
        <f t="shared" si="143"/>
        <v/>
      </c>
      <c r="J831" s="35"/>
      <c r="K831" s="36"/>
      <c r="L831" s="36"/>
      <c r="M831" s="36"/>
      <c r="N831" s="156"/>
      <c r="O831" s="28" t="str">
        <f t="shared" si="144"/>
        <v/>
      </c>
      <c r="P831" s="35"/>
      <c r="Q831" s="36"/>
      <c r="R831" s="36"/>
      <c r="S831" s="36"/>
      <c r="T831" s="153"/>
      <c r="U831" s="28" t="str">
        <f t="shared" si="145"/>
        <v/>
      </c>
      <c r="V831" s="35"/>
      <c r="W831" s="36"/>
      <c r="X831" s="36"/>
      <c r="Y831" s="36"/>
      <c r="Z831" s="153"/>
      <c r="AA831" s="28" t="str">
        <f t="shared" si="146"/>
        <v/>
      </c>
      <c r="AB831" s="52" t="str">
        <f t="shared" si="147"/>
        <v/>
      </c>
      <c r="AC831" s="53" t="str">
        <f t="shared" si="148"/>
        <v/>
      </c>
      <c r="AD831" s="53" t="str">
        <f t="shared" si="149"/>
        <v/>
      </c>
      <c r="AE831" s="53" t="str">
        <f>IF($B831="","",IF(DATOS!$B$12="Trimestre","",IF(Z831="","",Z831)))</f>
        <v/>
      </c>
      <c r="AF831" s="159" t="str">
        <f ca="1">IF(DATOS!$W$14-TODAY()&gt;0,"",IF(NOTAS!AE831="",NOTAS!AD831,NOTAS!AE831))</f>
        <v/>
      </c>
      <c r="AG831" s="31" t="str">
        <f t="shared" ca="1" si="150"/>
        <v/>
      </c>
    </row>
    <row r="832" spans="1:39" x14ac:dyDescent="0.25">
      <c r="A832" s="34">
        <v>22</v>
      </c>
      <c r="B832" s="60" t="str">
        <f>IF(DATOS!$B$38="","",DATOS!$B$38)</f>
        <v>NOLASCO SANCHEZ, Rogelio</v>
      </c>
      <c r="D832" s="35"/>
      <c r="E832" s="36"/>
      <c r="F832" s="36"/>
      <c r="G832" s="36"/>
      <c r="H832" s="156"/>
      <c r="I832" s="28" t="str">
        <f t="shared" si="143"/>
        <v/>
      </c>
      <c r="J832" s="35"/>
      <c r="K832" s="36"/>
      <c r="L832" s="36"/>
      <c r="M832" s="36"/>
      <c r="N832" s="156"/>
      <c r="O832" s="28" t="str">
        <f t="shared" si="144"/>
        <v/>
      </c>
      <c r="P832" s="35"/>
      <c r="Q832" s="36"/>
      <c r="R832" s="36"/>
      <c r="S832" s="36"/>
      <c r="T832" s="153"/>
      <c r="U832" s="28" t="str">
        <f t="shared" si="145"/>
        <v/>
      </c>
      <c r="V832" s="35"/>
      <c r="W832" s="36"/>
      <c r="X832" s="36"/>
      <c r="Y832" s="36"/>
      <c r="Z832" s="153"/>
      <c r="AA832" s="28" t="str">
        <f t="shared" si="146"/>
        <v/>
      </c>
      <c r="AB832" s="52" t="str">
        <f t="shared" si="147"/>
        <v/>
      </c>
      <c r="AC832" s="53" t="str">
        <f t="shared" si="148"/>
        <v/>
      </c>
      <c r="AD832" s="53" t="str">
        <f t="shared" si="149"/>
        <v/>
      </c>
      <c r="AE832" s="53" t="str">
        <f>IF($B832="","",IF(DATOS!$B$12="Trimestre","",IF(Z832="","",Z832)))</f>
        <v/>
      </c>
      <c r="AF832" s="159" t="str">
        <f ca="1">IF(DATOS!$W$14-TODAY()&gt;0,"",IF(NOTAS!AE832="",NOTAS!AD832,NOTAS!AE832))</f>
        <v/>
      </c>
      <c r="AG832" s="31" t="str">
        <f t="shared" ca="1" si="150"/>
        <v/>
      </c>
    </row>
    <row r="833" spans="1:33" x14ac:dyDescent="0.25">
      <c r="A833" s="34">
        <v>23</v>
      </c>
      <c r="B833" s="60" t="str">
        <f>IF(DATOS!$B$39="","",DATOS!$B$39)</f>
        <v>ORTIZ PEÑALOZA, Anghelina Brigitte</v>
      </c>
      <c r="D833" s="35"/>
      <c r="E833" s="36"/>
      <c r="F833" s="36"/>
      <c r="G833" s="36"/>
      <c r="H833" s="156"/>
      <c r="I833" s="28" t="str">
        <f t="shared" si="143"/>
        <v/>
      </c>
      <c r="J833" s="35"/>
      <c r="K833" s="36"/>
      <c r="L833" s="36"/>
      <c r="M833" s="36"/>
      <c r="N833" s="156"/>
      <c r="O833" s="28" t="str">
        <f t="shared" si="144"/>
        <v/>
      </c>
      <c r="P833" s="35"/>
      <c r="Q833" s="36"/>
      <c r="R833" s="36"/>
      <c r="S833" s="36"/>
      <c r="T833" s="153"/>
      <c r="U833" s="28" t="str">
        <f t="shared" si="145"/>
        <v/>
      </c>
      <c r="V833" s="35"/>
      <c r="W833" s="36"/>
      <c r="X833" s="36"/>
      <c r="Y833" s="36"/>
      <c r="Z833" s="153"/>
      <c r="AA833" s="28" t="str">
        <f t="shared" si="146"/>
        <v/>
      </c>
      <c r="AB833" s="52" t="str">
        <f t="shared" si="147"/>
        <v/>
      </c>
      <c r="AC833" s="53" t="str">
        <f t="shared" si="148"/>
        <v/>
      </c>
      <c r="AD833" s="53" t="str">
        <f t="shared" si="149"/>
        <v/>
      </c>
      <c r="AE833" s="53" t="str">
        <f>IF($B833="","",IF(DATOS!$B$12="Trimestre","",IF(Z833="","",Z833)))</f>
        <v/>
      </c>
      <c r="AF833" s="159" t="str">
        <f ca="1">IF(DATOS!$W$14-TODAY()&gt;0,"",IF(NOTAS!AE833="",NOTAS!AD833,NOTAS!AE833))</f>
        <v/>
      </c>
      <c r="AG833" s="31" t="str">
        <f t="shared" ca="1" si="150"/>
        <v/>
      </c>
    </row>
    <row r="834" spans="1:33" x14ac:dyDescent="0.25">
      <c r="A834" s="34">
        <v>24</v>
      </c>
      <c r="B834" s="60" t="str">
        <f>IF(DATOS!$B$40="","",DATOS!$B$40)</f>
        <v>OSCCO ATAO, Antony</v>
      </c>
      <c r="D834" s="35"/>
      <c r="E834" s="36"/>
      <c r="F834" s="36"/>
      <c r="G834" s="36"/>
      <c r="H834" s="156"/>
      <c r="I834" s="28" t="str">
        <f t="shared" si="143"/>
        <v/>
      </c>
      <c r="J834" s="35"/>
      <c r="K834" s="36"/>
      <c r="L834" s="36"/>
      <c r="M834" s="36"/>
      <c r="N834" s="156"/>
      <c r="O834" s="28" t="str">
        <f t="shared" si="144"/>
        <v/>
      </c>
      <c r="P834" s="35"/>
      <c r="Q834" s="36"/>
      <c r="R834" s="36"/>
      <c r="S834" s="36"/>
      <c r="T834" s="153"/>
      <c r="U834" s="28" t="str">
        <f t="shared" si="145"/>
        <v/>
      </c>
      <c r="V834" s="35"/>
      <c r="W834" s="36"/>
      <c r="X834" s="36"/>
      <c r="Y834" s="36"/>
      <c r="Z834" s="153"/>
      <c r="AA834" s="28" t="str">
        <f t="shared" si="146"/>
        <v/>
      </c>
      <c r="AB834" s="52" t="str">
        <f t="shared" si="147"/>
        <v/>
      </c>
      <c r="AC834" s="53" t="str">
        <f t="shared" si="148"/>
        <v/>
      </c>
      <c r="AD834" s="53" t="str">
        <f t="shared" si="149"/>
        <v/>
      </c>
      <c r="AE834" s="53" t="str">
        <f>IF($B834="","",IF(DATOS!$B$12="Trimestre","",IF(Z834="","",Z834)))</f>
        <v/>
      </c>
      <c r="AF834" s="159" t="str">
        <f ca="1">IF(DATOS!$W$14-TODAY()&gt;0,"",IF(NOTAS!AE834="",NOTAS!AD834,NOTAS!AE834))</f>
        <v/>
      </c>
      <c r="AG834" s="31" t="str">
        <f t="shared" ca="1" si="150"/>
        <v/>
      </c>
    </row>
    <row r="835" spans="1:33" x14ac:dyDescent="0.25">
      <c r="A835" s="34">
        <v>25</v>
      </c>
      <c r="B835" s="60" t="str">
        <f>IF(DATOS!$B$41="","",DATOS!$B$41)</f>
        <v>PAREDES VELASQUE, Angel Andre</v>
      </c>
      <c r="D835" s="35"/>
      <c r="E835" s="36"/>
      <c r="F835" s="36"/>
      <c r="G835" s="36"/>
      <c r="H835" s="156"/>
      <c r="I835" s="28" t="str">
        <f t="shared" si="143"/>
        <v/>
      </c>
      <c r="J835" s="35"/>
      <c r="K835" s="36"/>
      <c r="L835" s="36"/>
      <c r="M835" s="36"/>
      <c r="N835" s="156"/>
      <c r="O835" s="28" t="str">
        <f t="shared" si="144"/>
        <v/>
      </c>
      <c r="P835" s="35"/>
      <c r="Q835" s="36"/>
      <c r="R835" s="36"/>
      <c r="S835" s="36"/>
      <c r="T835" s="153"/>
      <c r="U835" s="28" t="str">
        <f t="shared" si="145"/>
        <v/>
      </c>
      <c r="V835" s="35"/>
      <c r="W835" s="36"/>
      <c r="X835" s="36"/>
      <c r="Y835" s="36"/>
      <c r="Z835" s="153"/>
      <c r="AA835" s="28" t="str">
        <f t="shared" si="146"/>
        <v/>
      </c>
      <c r="AB835" s="52" t="str">
        <f t="shared" si="147"/>
        <v/>
      </c>
      <c r="AC835" s="53" t="str">
        <f t="shared" si="148"/>
        <v/>
      </c>
      <c r="AD835" s="53" t="str">
        <f t="shared" si="149"/>
        <v/>
      </c>
      <c r="AE835" s="53" t="str">
        <f>IF($B835="","",IF(DATOS!$B$12="Trimestre","",IF(Z835="","",Z835)))</f>
        <v/>
      </c>
      <c r="AF835" s="159" t="str">
        <f ca="1">IF(DATOS!$W$14-TODAY()&gt;0,"",IF(NOTAS!AE835="",NOTAS!AD835,NOTAS!AE835))</f>
        <v/>
      </c>
      <c r="AG835" s="31" t="str">
        <f t="shared" ca="1" si="150"/>
        <v/>
      </c>
    </row>
    <row r="836" spans="1:33" x14ac:dyDescent="0.25">
      <c r="A836" s="34">
        <v>26</v>
      </c>
      <c r="B836" s="60" t="str">
        <f>IF(DATOS!$B$42="","",DATOS!$B$42)</f>
        <v>PAREDES YACO, Jhael Alejandro</v>
      </c>
      <c r="D836" s="35"/>
      <c r="E836" s="36"/>
      <c r="F836" s="36"/>
      <c r="G836" s="36"/>
      <c r="H836" s="156"/>
      <c r="I836" s="28" t="str">
        <f t="shared" si="143"/>
        <v/>
      </c>
      <c r="J836" s="35"/>
      <c r="K836" s="36"/>
      <c r="L836" s="36"/>
      <c r="M836" s="36"/>
      <c r="N836" s="156"/>
      <c r="O836" s="28" t="str">
        <f t="shared" si="144"/>
        <v/>
      </c>
      <c r="P836" s="35"/>
      <c r="Q836" s="36"/>
      <c r="R836" s="36"/>
      <c r="S836" s="36"/>
      <c r="T836" s="153"/>
      <c r="U836" s="28" t="str">
        <f t="shared" si="145"/>
        <v/>
      </c>
      <c r="V836" s="35"/>
      <c r="W836" s="36"/>
      <c r="X836" s="36"/>
      <c r="Y836" s="36"/>
      <c r="Z836" s="153"/>
      <c r="AA836" s="28" t="str">
        <f t="shared" si="146"/>
        <v/>
      </c>
      <c r="AB836" s="52" t="str">
        <f t="shared" si="147"/>
        <v/>
      </c>
      <c r="AC836" s="53" t="str">
        <f t="shared" si="148"/>
        <v/>
      </c>
      <c r="AD836" s="53" t="str">
        <f t="shared" si="149"/>
        <v/>
      </c>
      <c r="AE836" s="53" t="str">
        <f>IF($B836="","",IF(DATOS!$B$12="Trimestre","",IF(Z836="","",Z836)))</f>
        <v/>
      </c>
      <c r="AF836" s="159" t="str">
        <f ca="1">IF(DATOS!$W$14-TODAY()&gt;0,"",IF(NOTAS!AE836="",NOTAS!AD836,NOTAS!AE836))</f>
        <v/>
      </c>
      <c r="AG836" s="31" t="str">
        <f t="shared" ca="1" si="150"/>
        <v/>
      </c>
    </row>
    <row r="837" spans="1:33" x14ac:dyDescent="0.25">
      <c r="A837" s="34">
        <v>27</v>
      </c>
      <c r="B837" s="60" t="str">
        <f>IF(DATOS!$B$43="","",DATOS!$B$43)</f>
        <v>PEDRAZA PORRAS, Milagros</v>
      </c>
      <c r="D837" s="35"/>
      <c r="E837" s="36"/>
      <c r="F837" s="36"/>
      <c r="G837" s="36"/>
      <c r="H837" s="156"/>
      <c r="I837" s="28" t="str">
        <f t="shared" si="143"/>
        <v/>
      </c>
      <c r="J837" s="35"/>
      <c r="K837" s="36"/>
      <c r="L837" s="36"/>
      <c r="M837" s="36"/>
      <c r="N837" s="156"/>
      <c r="O837" s="28" t="str">
        <f t="shared" si="144"/>
        <v/>
      </c>
      <c r="P837" s="35"/>
      <c r="Q837" s="36"/>
      <c r="R837" s="36"/>
      <c r="S837" s="36"/>
      <c r="T837" s="153"/>
      <c r="U837" s="28" t="str">
        <f t="shared" si="145"/>
        <v/>
      </c>
      <c r="V837" s="35"/>
      <c r="W837" s="36"/>
      <c r="X837" s="36"/>
      <c r="Y837" s="36"/>
      <c r="Z837" s="153"/>
      <c r="AA837" s="28" t="str">
        <f t="shared" si="146"/>
        <v/>
      </c>
      <c r="AB837" s="52" t="str">
        <f t="shared" si="147"/>
        <v/>
      </c>
      <c r="AC837" s="53" t="str">
        <f t="shared" si="148"/>
        <v/>
      </c>
      <c r="AD837" s="53" t="str">
        <f t="shared" si="149"/>
        <v/>
      </c>
      <c r="AE837" s="53" t="str">
        <f>IF($B837="","",IF(DATOS!$B$12="Trimestre","",IF(Z837="","",Z837)))</f>
        <v/>
      </c>
      <c r="AF837" s="159" t="str">
        <f ca="1">IF(DATOS!$W$14-TODAY()&gt;0,"",IF(NOTAS!AE837="",NOTAS!AD837,NOTAS!AE837))</f>
        <v/>
      </c>
      <c r="AG837" s="31" t="str">
        <f t="shared" ca="1" si="150"/>
        <v/>
      </c>
    </row>
    <row r="838" spans="1:33" x14ac:dyDescent="0.25">
      <c r="A838" s="34">
        <v>28</v>
      </c>
      <c r="B838" s="60" t="str">
        <f>IF(DATOS!$B$44="","",DATOS!$B$44)</f>
        <v>RIVERA PACHECO, Milene Octalis</v>
      </c>
      <c r="D838" s="35"/>
      <c r="E838" s="36"/>
      <c r="F838" s="36"/>
      <c r="G838" s="36"/>
      <c r="H838" s="156"/>
      <c r="I838" s="28" t="str">
        <f t="shared" si="143"/>
        <v/>
      </c>
      <c r="J838" s="35"/>
      <c r="K838" s="36"/>
      <c r="L838" s="36"/>
      <c r="M838" s="36"/>
      <c r="N838" s="156"/>
      <c r="O838" s="28" t="str">
        <f t="shared" si="144"/>
        <v/>
      </c>
      <c r="P838" s="35"/>
      <c r="Q838" s="36"/>
      <c r="R838" s="36"/>
      <c r="S838" s="36"/>
      <c r="T838" s="153"/>
      <c r="U838" s="28" t="str">
        <f t="shared" si="145"/>
        <v/>
      </c>
      <c r="V838" s="35"/>
      <c r="W838" s="36"/>
      <c r="X838" s="36"/>
      <c r="Y838" s="36"/>
      <c r="Z838" s="153"/>
      <c r="AA838" s="28" t="str">
        <f t="shared" si="146"/>
        <v/>
      </c>
      <c r="AB838" s="52" t="str">
        <f t="shared" si="147"/>
        <v/>
      </c>
      <c r="AC838" s="53" t="str">
        <f t="shared" si="148"/>
        <v/>
      </c>
      <c r="AD838" s="53" t="str">
        <f t="shared" si="149"/>
        <v/>
      </c>
      <c r="AE838" s="53" t="str">
        <f>IF($B838="","",IF(DATOS!$B$12="Trimestre","",IF(Z838="","",Z838)))</f>
        <v/>
      </c>
      <c r="AF838" s="159" t="str">
        <f ca="1">IF(DATOS!$W$14-TODAY()&gt;0,"",IF(NOTAS!AE838="",NOTAS!AD838,NOTAS!AE838))</f>
        <v/>
      </c>
      <c r="AG838" s="31" t="str">
        <f t="shared" ca="1" si="150"/>
        <v/>
      </c>
    </row>
    <row r="839" spans="1:33" x14ac:dyDescent="0.25">
      <c r="A839" s="34">
        <v>29</v>
      </c>
      <c r="B839" s="60" t="str">
        <f>IF(DATOS!$B$45="","",DATOS!$B$45)</f>
        <v>ROJAS CARRILLO, Jhon Marcelino</v>
      </c>
      <c r="D839" s="35"/>
      <c r="E839" s="36"/>
      <c r="F839" s="36"/>
      <c r="G839" s="36"/>
      <c r="H839" s="156"/>
      <c r="I839" s="28" t="str">
        <f t="shared" si="143"/>
        <v/>
      </c>
      <c r="J839" s="35"/>
      <c r="K839" s="36"/>
      <c r="L839" s="36"/>
      <c r="M839" s="36"/>
      <c r="N839" s="156"/>
      <c r="O839" s="28" t="str">
        <f t="shared" si="144"/>
        <v/>
      </c>
      <c r="P839" s="35"/>
      <c r="Q839" s="36"/>
      <c r="R839" s="36"/>
      <c r="S839" s="36"/>
      <c r="T839" s="153"/>
      <c r="U839" s="28" t="str">
        <f t="shared" si="145"/>
        <v/>
      </c>
      <c r="V839" s="35"/>
      <c r="W839" s="36"/>
      <c r="X839" s="36"/>
      <c r="Y839" s="36"/>
      <c r="Z839" s="153"/>
      <c r="AA839" s="28" t="str">
        <f t="shared" si="146"/>
        <v/>
      </c>
      <c r="AB839" s="52" t="str">
        <f t="shared" si="147"/>
        <v/>
      </c>
      <c r="AC839" s="53" t="str">
        <f t="shared" si="148"/>
        <v/>
      </c>
      <c r="AD839" s="53" t="str">
        <f t="shared" si="149"/>
        <v/>
      </c>
      <c r="AE839" s="53" t="str">
        <f>IF($B839="","",IF(DATOS!$B$12="Trimestre","",IF(Z839="","",Z839)))</f>
        <v/>
      </c>
      <c r="AF839" s="159" t="str">
        <f ca="1">IF(DATOS!$W$14-TODAY()&gt;0,"",IF(NOTAS!AE839="",NOTAS!AD839,NOTAS!AE839))</f>
        <v/>
      </c>
      <c r="AG839" s="31" t="str">
        <f t="shared" ca="1" si="150"/>
        <v/>
      </c>
    </row>
    <row r="840" spans="1:33" x14ac:dyDescent="0.25">
      <c r="A840" s="34">
        <v>30</v>
      </c>
      <c r="B840" s="60" t="str">
        <f>IF(DATOS!$B$46="","",DATOS!$B$46)</f>
        <v>ROSALES PUMAPILLO, Harasely Milagros</v>
      </c>
      <c r="D840" s="35"/>
      <c r="E840" s="36"/>
      <c r="F840" s="36"/>
      <c r="G840" s="36"/>
      <c r="H840" s="156"/>
      <c r="I840" s="28" t="str">
        <f t="shared" si="143"/>
        <v/>
      </c>
      <c r="J840" s="35"/>
      <c r="K840" s="36"/>
      <c r="L840" s="36"/>
      <c r="M840" s="36"/>
      <c r="N840" s="156"/>
      <c r="O840" s="28" t="str">
        <f t="shared" si="144"/>
        <v/>
      </c>
      <c r="P840" s="35"/>
      <c r="Q840" s="36"/>
      <c r="R840" s="36"/>
      <c r="S840" s="36"/>
      <c r="T840" s="153"/>
      <c r="U840" s="28" t="str">
        <f t="shared" si="145"/>
        <v/>
      </c>
      <c r="V840" s="35"/>
      <c r="W840" s="36"/>
      <c r="X840" s="36"/>
      <c r="Y840" s="36"/>
      <c r="Z840" s="153"/>
      <c r="AA840" s="28" t="str">
        <f t="shared" si="146"/>
        <v/>
      </c>
      <c r="AB840" s="52" t="str">
        <f t="shared" si="147"/>
        <v/>
      </c>
      <c r="AC840" s="53" t="str">
        <f t="shared" si="148"/>
        <v/>
      </c>
      <c r="AD840" s="53" t="str">
        <f t="shared" si="149"/>
        <v/>
      </c>
      <c r="AE840" s="53" t="str">
        <f>IF($B840="","",IF(DATOS!$B$12="Trimestre","",IF(Z840="","",Z840)))</f>
        <v/>
      </c>
      <c r="AF840" s="159" t="str">
        <f ca="1">IF(DATOS!$W$14-TODAY()&gt;0,"",IF(NOTAS!AE840="",NOTAS!AD840,NOTAS!AE840))</f>
        <v/>
      </c>
      <c r="AG840" s="31" t="str">
        <f t="shared" ca="1" si="150"/>
        <v/>
      </c>
    </row>
    <row r="841" spans="1:33" x14ac:dyDescent="0.25">
      <c r="A841" s="34">
        <v>31</v>
      </c>
      <c r="B841" s="60" t="str">
        <f>IF(DATOS!$B$47="","",DATOS!$B$47)</f>
        <v>TAIRO TAPIA, Erwin Amstron</v>
      </c>
      <c r="D841" s="35"/>
      <c r="E841" s="36"/>
      <c r="F841" s="36"/>
      <c r="G841" s="36"/>
      <c r="H841" s="156"/>
      <c r="I841" s="28" t="str">
        <f t="shared" si="143"/>
        <v/>
      </c>
      <c r="J841" s="35"/>
      <c r="K841" s="36"/>
      <c r="L841" s="36"/>
      <c r="M841" s="36"/>
      <c r="N841" s="156"/>
      <c r="O841" s="28" t="str">
        <f t="shared" si="144"/>
        <v/>
      </c>
      <c r="P841" s="35"/>
      <c r="Q841" s="36"/>
      <c r="R841" s="36"/>
      <c r="S841" s="36"/>
      <c r="T841" s="153"/>
      <c r="U841" s="28" t="str">
        <f t="shared" si="145"/>
        <v/>
      </c>
      <c r="V841" s="35"/>
      <c r="W841" s="36"/>
      <c r="X841" s="36"/>
      <c r="Y841" s="36"/>
      <c r="Z841" s="153"/>
      <c r="AA841" s="28" t="str">
        <f t="shared" si="146"/>
        <v/>
      </c>
      <c r="AB841" s="52" t="str">
        <f t="shared" si="147"/>
        <v/>
      </c>
      <c r="AC841" s="53" t="str">
        <f t="shared" si="148"/>
        <v/>
      </c>
      <c r="AD841" s="53" t="str">
        <f t="shared" si="149"/>
        <v/>
      </c>
      <c r="AE841" s="53" t="str">
        <f>IF($B841="","",IF(DATOS!$B$12="Trimestre","",IF(Z841="","",Z841)))</f>
        <v/>
      </c>
      <c r="AF841" s="159" t="str">
        <f ca="1">IF(DATOS!$W$14-TODAY()&gt;0,"",IF(NOTAS!AE841="",NOTAS!AD841,NOTAS!AE841))</f>
        <v/>
      </c>
      <c r="AG841" s="31" t="str">
        <f t="shared" ca="1" si="150"/>
        <v/>
      </c>
    </row>
    <row r="842" spans="1:33" x14ac:dyDescent="0.25">
      <c r="A842" s="34">
        <v>32</v>
      </c>
      <c r="B842" s="60" t="str">
        <f>IF(DATOS!$B$48="","",DATOS!$B$48)</f>
        <v>VERA VIGURIA, Sebastian Adriano</v>
      </c>
      <c r="D842" s="35"/>
      <c r="E842" s="36"/>
      <c r="F842" s="36"/>
      <c r="G842" s="36"/>
      <c r="H842" s="156"/>
      <c r="I842" s="28" t="str">
        <f t="shared" si="143"/>
        <v/>
      </c>
      <c r="J842" s="35"/>
      <c r="K842" s="36"/>
      <c r="L842" s="36"/>
      <c r="M842" s="36"/>
      <c r="N842" s="156"/>
      <c r="O842" s="28" t="str">
        <f t="shared" si="144"/>
        <v/>
      </c>
      <c r="P842" s="35"/>
      <c r="Q842" s="36"/>
      <c r="R842" s="36"/>
      <c r="S842" s="36"/>
      <c r="T842" s="153"/>
      <c r="U842" s="28" t="str">
        <f t="shared" si="145"/>
        <v/>
      </c>
      <c r="V842" s="35"/>
      <c r="W842" s="36"/>
      <c r="X842" s="36"/>
      <c r="Y842" s="36"/>
      <c r="Z842" s="153"/>
      <c r="AA842" s="28" t="str">
        <f t="shared" si="146"/>
        <v/>
      </c>
      <c r="AB842" s="52" t="str">
        <f t="shared" si="147"/>
        <v/>
      </c>
      <c r="AC842" s="53" t="str">
        <f t="shared" si="148"/>
        <v/>
      </c>
      <c r="AD842" s="53" t="str">
        <f t="shared" si="149"/>
        <v/>
      </c>
      <c r="AE842" s="53" t="str">
        <f>IF($B842="","",IF(DATOS!$B$12="Trimestre","",IF(Z842="","",Z842)))</f>
        <v/>
      </c>
      <c r="AF842" s="159" t="str">
        <f ca="1">IF(DATOS!$W$14-TODAY()&gt;0,"",IF(NOTAS!AE842="",NOTAS!AD842,NOTAS!AE842))</f>
        <v/>
      </c>
      <c r="AG842" s="31" t="str">
        <f t="shared" ca="1" si="150"/>
        <v/>
      </c>
    </row>
    <row r="843" spans="1:33" x14ac:dyDescent="0.25">
      <c r="A843" s="34">
        <v>33</v>
      </c>
      <c r="B843" s="60" t="str">
        <f>IF(DATOS!$B$49="","",DATOS!$B$49)</f>
        <v>ZUÑIGA CCORISAPRA, Milagros</v>
      </c>
      <c r="D843" s="35"/>
      <c r="E843" s="36"/>
      <c r="F843" s="36"/>
      <c r="G843" s="36"/>
      <c r="H843" s="156"/>
      <c r="I843" s="28" t="str">
        <f t="shared" si="143"/>
        <v/>
      </c>
      <c r="J843" s="35"/>
      <c r="K843" s="36"/>
      <c r="L843" s="36"/>
      <c r="M843" s="36"/>
      <c r="N843" s="156"/>
      <c r="O843" s="28" t="str">
        <f t="shared" si="144"/>
        <v/>
      </c>
      <c r="P843" s="35"/>
      <c r="Q843" s="36"/>
      <c r="R843" s="36"/>
      <c r="S843" s="36"/>
      <c r="T843" s="153"/>
      <c r="U843" s="28" t="str">
        <f t="shared" si="145"/>
        <v/>
      </c>
      <c r="V843" s="35"/>
      <c r="W843" s="36"/>
      <c r="X843" s="36"/>
      <c r="Y843" s="36"/>
      <c r="Z843" s="153"/>
      <c r="AA843" s="28" t="str">
        <f t="shared" si="146"/>
        <v/>
      </c>
      <c r="AB843" s="52" t="str">
        <f t="shared" si="147"/>
        <v/>
      </c>
      <c r="AC843" s="53" t="str">
        <f t="shared" si="148"/>
        <v/>
      </c>
      <c r="AD843" s="53" t="str">
        <f t="shared" si="149"/>
        <v/>
      </c>
      <c r="AE843" s="53" t="str">
        <f>IF($B843="","",IF(DATOS!$B$12="Trimestre","",IF(Z843="","",Z843)))</f>
        <v/>
      </c>
      <c r="AF843" s="159" t="str">
        <f ca="1">IF(DATOS!$W$14-TODAY()&gt;0,"",IF(NOTAS!AE843="",NOTAS!AD843,NOTAS!AE843))</f>
        <v/>
      </c>
      <c r="AG843" s="31" t="str">
        <f t="shared" ca="1" si="150"/>
        <v/>
      </c>
    </row>
    <row r="844" spans="1:33" x14ac:dyDescent="0.25">
      <c r="A844" s="34">
        <v>34</v>
      </c>
      <c r="B844" s="60" t="str">
        <f>IF(DATOS!$B$50="","",DATOS!$B$50)</f>
        <v/>
      </c>
      <c r="D844" s="35"/>
      <c r="E844" s="36"/>
      <c r="F844" s="36"/>
      <c r="G844" s="36"/>
      <c r="H844" s="156"/>
      <c r="I844" s="28" t="str">
        <f t="shared" si="143"/>
        <v/>
      </c>
      <c r="J844" s="35"/>
      <c r="K844" s="36"/>
      <c r="L844" s="36"/>
      <c r="M844" s="36"/>
      <c r="N844" s="156"/>
      <c r="O844" s="28" t="str">
        <f t="shared" si="144"/>
        <v/>
      </c>
      <c r="P844" s="35"/>
      <c r="Q844" s="36"/>
      <c r="R844" s="36"/>
      <c r="S844" s="36"/>
      <c r="T844" s="153"/>
      <c r="U844" s="28" t="str">
        <f t="shared" si="145"/>
        <v/>
      </c>
      <c r="V844" s="35"/>
      <c r="W844" s="36"/>
      <c r="X844" s="36"/>
      <c r="Y844" s="36"/>
      <c r="Z844" s="153"/>
      <c r="AA844" s="28" t="str">
        <f t="shared" si="146"/>
        <v/>
      </c>
      <c r="AB844" s="52" t="str">
        <f t="shared" si="147"/>
        <v/>
      </c>
      <c r="AC844" s="53" t="str">
        <f t="shared" si="148"/>
        <v/>
      </c>
      <c r="AD844" s="53" t="str">
        <f t="shared" si="149"/>
        <v/>
      </c>
      <c r="AE844" s="53" t="str">
        <f>IF($B844="","",IF(DATOS!$B$12="Trimestre","",IF(Z844="","",Z844)))</f>
        <v/>
      </c>
      <c r="AF844" s="159" t="str">
        <f ca="1">IF(DATOS!$W$14-TODAY()&gt;0,"",IF(NOTAS!AE844="",NOTAS!AD844,NOTAS!AE844))</f>
        <v/>
      </c>
      <c r="AG844" s="31" t="str">
        <f t="shared" ca="1" si="150"/>
        <v/>
      </c>
    </row>
    <row r="845" spans="1:33" x14ac:dyDescent="0.25">
      <c r="A845" s="34">
        <v>35</v>
      </c>
      <c r="B845" s="60" t="str">
        <f>IF(DATOS!$B$51="","",DATOS!$B$51)</f>
        <v/>
      </c>
      <c r="D845" s="35"/>
      <c r="E845" s="36"/>
      <c r="F845" s="36"/>
      <c r="G845" s="36"/>
      <c r="H845" s="156"/>
      <c r="I845" s="28" t="str">
        <f t="shared" si="143"/>
        <v/>
      </c>
      <c r="J845" s="35"/>
      <c r="K845" s="36"/>
      <c r="L845" s="36"/>
      <c r="M845" s="36"/>
      <c r="N845" s="156"/>
      <c r="O845" s="28" t="str">
        <f t="shared" si="144"/>
        <v/>
      </c>
      <c r="P845" s="35"/>
      <c r="Q845" s="36"/>
      <c r="R845" s="36"/>
      <c r="S845" s="36"/>
      <c r="T845" s="153"/>
      <c r="U845" s="28" t="str">
        <f t="shared" si="145"/>
        <v/>
      </c>
      <c r="V845" s="35"/>
      <c r="W845" s="36"/>
      <c r="X845" s="36"/>
      <c r="Y845" s="36"/>
      <c r="Z845" s="153"/>
      <c r="AA845" s="28" t="str">
        <f t="shared" si="146"/>
        <v/>
      </c>
      <c r="AB845" s="52" t="str">
        <f t="shared" si="147"/>
        <v/>
      </c>
      <c r="AC845" s="53" t="str">
        <f t="shared" si="148"/>
        <v/>
      </c>
      <c r="AD845" s="53" t="str">
        <f t="shared" si="149"/>
        <v/>
      </c>
      <c r="AE845" s="53" t="str">
        <f>IF($B845="","",IF(DATOS!$B$12="Trimestre","",IF(Z845="","",Z845)))</f>
        <v/>
      </c>
      <c r="AF845" s="159" t="str">
        <f ca="1">IF(DATOS!$W$14-TODAY()&gt;0,"",IF(NOTAS!AE845="",NOTAS!AD845,NOTAS!AE845))</f>
        <v/>
      </c>
      <c r="AG845" s="31" t="str">
        <f t="shared" ca="1" si="150"/>
        <v/>
      </c>
    </row>
    <row r="846" spans="1:33" x14ac:dyDescent="0.25">
      <c r="A846" s="34">
        <v>36</v>
      </c>
      <c r="B846" s="60" t="str">
        <f>IF(DATOS!$B$52="","",DATOS!$B$52)</f>
        <v/>
      </c>
      <c r="D846" s="35"/>
      <c r="E846" s="36"/>
      <c r="F846" s="36"/>
      <c r="G846" s="36"/>
      <c r="H846" s="156"/>
      <c r="I846" s="28" t="str">
        <f t="shared" si="143"/>
        <v/>
      </c>
      <c r="J846" s="35"/>
      <c r="K846" s="36"/>
      <c r="L846" s="36"/>
      <c r="M846" s="36"/>
      <c r="N846" s="156"/>
      <c r="O846" s="28" t="str">
        <f t="shared" si="144"/>
        <v/>
      </c>
      <c r="P846" s="35"/>
      <c r="Q846" s="36"/>
      <c r="R846" s="36"/>
      <c r="S846" s="36"/>
      <c r="T846" s="153"/>
      <c r="U846" s="28" t="str">
        <f t="shared" si="145"/>
        <v/>
      </c>
      <c r="V846" s="35"/>
      <c r="W846" s="36"/>
      <c r="X846" s="36"/>
      <c r="Y846" s="36"/>
      <c r="Z846" s="153"/>
      <c r="AA846" s="28" t="str">
        <f t="shared" si="146"/>
        <v/>
      </c>
      <c r="AB846" s="52" t="str">
        <f t="shared" si="147"/>
        <v/>
      </c>
      <c r="AC846" s="53" t="str">
        <f t="shared" si="148"/>
        <v/>
      </c>
      <c r="AD846" s="53" t="str">
        <f t="shared" si="149"/>
        <v/>
      </c>
      <c r="AE846" s="53" t="str">
        <f>IF($B846="","",IF(DATOS!$B$12="Trimestre","",IF(Z846="","",Z846)))</f>
        <v/>
      </c>
      <c r="AF846" s="159" t="str">
        <f ca="1">IF(DATOS!$W$14-TODAY()&gt;0,"",IF(NOTAS!AE846="",NOTAS!AD846,NOTAS!AE846))</f>
        <v/>
      </c>
      <c r="AG846" s="31" t="str">
        <f t="shared" ca="1" si="150"/>
        <v/>
      </c>
    </row>
    <row r="847" spans="1:33" x14ac:dyDescent="0.25">
      <c r="A847" s="34">
        <v>37</v>
      </c>
      <c r="B847" s="60" t="str">
        <f>IF(DATOS!$B$53="","",DATOS!$B$53)</f>
        <v/>
      </c>
      <c r="D847" s="35"/>
      <c r="E847" s="36"/>
      <c r="F847" s="36"/>
      <c r="G847" s="36"/>
      <c r="H847" s="156"/>
      <c r="I847" s="28" t="str">
        <f t="shared" si="143"/>
        <v/>
      </c>
      <c r="J847" s="35"/>
      <c r="K847" s="36"/>
      <c r="L847" s="36"/>
      <c r="M847" s="36"/>
      <c r="N847" s="156"/>
      <c r="O847" s="28" t="str">
        <f t="shared" si="144"/>
        <v/>
      </c>
      <c r="P847" s="35"/>
      <c r="Q847" s="36"/>
      <c r="R847" s="36"/>
      <c r="S847" s="36"/>
      <c r="T847" s="153"/>
      <c r="U847" s="28" t="str">
        <f t="shared" si="145"/>
        <v/>
      </c>
      <c r="V847" s="35"/>
      <c r="W847" s="36"/>
      <c r="X847" s="36"/>
      <c r="Y847" s="36"/>
      <c r="Z847" s="153"/>
      <c r="AA847" s="28" t="str">
        <f t="shared" si="146"/>
        <v/>
      </c>
      <c r="AB847" s="52" t="str">
        <f t="shared" si="147"/>
        <v/>
      </c>
      <c r="AC847" s="53" t="str">
        <f t="shared" si="148"/>
        <v/>
      </c>
      <c r="AD847" s="53" t="str">
        <f t="shared" si="149"/>
        <v/>
      </c>
      <c r="AE847" s="53" t="str">
        <f>IF($B847="","",IF(DATOS!$B$12="Trimestre","",IF(Z847="","",Z847)))</f>
        <v/>
      </c>
      <c r="AF847" s="159" t="str">
        <f ca="1">IF(DATOS!$W$14-TODAY()&gt;0,"",IF(NOTAS!AE847="",NOTAS!AD847,NOTAS!AE847))</f>
        <v/>
      </c>
      <c r="AG847" s="31" t="str">
        <f t="shared" ca="1" si="150"/>
        <v/>
      </c>
    </row>
    <row r="848" spans="1:33" x14ac:dyDescent="0.25">
      <c r="A848" s="34">
        <v>38</v>
      </c>
      <c r="B848" s="60" t="str">
        <f>IF(DATOS!$B$54="","",DATOS!$B$54)</f>
        <v/>
      </c>
      <c r="D848" s="35"/>
      <c r="E848" s="36"/>
      <c r="F848" s="36"/>
      <c r="G848" s="36"/>
      <c r="H848" s="156"/>
      <c r="I848" s="28" t="str">
        <f t="shared" si="143"/>
        <v/>
      </c>
      <c r="J848" s="35"/>
      <c r="K848" s="36"/>
      <c r="L848" s="36"/>
      <c r="M848" s="36"/>
      <c r="N848" s="156"/>
      <c r="O848" s="28" t="str">
        <f t="shared" si="144"/>
        <v/>
      </c>
      <c r="P848" s="35"/>
      <c r="Q848" s="36"/>
      <c r="R848" s="36"/>
      <c r="S848" s="36"/>
      <c r="T848" s="153"/>
      <c r="U848" s="28" t="str">
        <f t="shared" si="145"/>
        <v/>
      </c>
      <c r="V848" s="35"/>
      <c r="W848" s="36"/>
      <c r="X848" s="36"/>
      <c r="Y848" s="36"/>
      <c r="Z848" s="153"/>
      <c r="AA848" s="28" t="str">
        <f t="shared" si="146"/>
        <v/>
      </c>
      <c r="AB848" s="52" t="str">
        <f t="shared" si="147"/>
        <v/>
      </c>
      <c r="AC848" s="53" t="str">
        <f t="shared" si="148"/>
        <v/>
      </c>
      <c r="AD848" s="53" t="str">
        <f t="shared" si="149"/>
        <v/>
      </c>
      <c r="AE848" s="53" t="str">
        <f>IF($B848="","",IF(DATOS!$B$12="Trimestre","",IF(Z848="","",Z848)))</f>
        <v/>
      </c>
      <c r="AF848" s="159" t="str">
        <f ca="1">IF(DATOS!$W$14-TODAY()&gt;0,"",IF(NOTAS!AE848="",NOTAS!AD848,NOTAS!AE848))</f>
        <v/>
      </c>
      <c r="AG848" s="31" t="str">
        <f t="shared" ca="1" si="150"/>
        <v/>
      </c>
    </row>
    <row r="849" spans="1:33" x14ac:dyDescent="0.25">
      <c r="A849" s="34">
        <v>39</v>
      </c>
      <c r="B849" s="60" t="str">
        <f>IF(DATOS!$B$55="","",DATOS!$B$55)</f>
        <v/>
      </c>
      <c r="D849" s="35"/>
      <c r="E849" s="36"/>
      <c r="F849" s="36"/>
      <c r="G849" s="36"/>
      <c r="H849" s="156"/>
      <c r="I849" s="28" t="str">
        <f t="shared" si="143"/>
        <v/>
      </c>
      <c r="J849" s="35"/>
      <c r="K849" s="36"/>
      <c r="L849" s="36"/>
      <c r="M849" s="36"/>
      <c r="N849" s="156"/>
      <c r="O849" s="28" t="str">
        <f t="shared" si="144"/>
        <v/>
      </c>
      <c r="P849" s="35"/>
      <c r="Q849" s="36"/>
      <c r="R849" s="36"/>
      <c r="S849" s="36"/>
      <c r="T849" s="153"/>
      <c r="U849" s="28" t="str">
        <f t="shared" si="145"/>
        <v/>
      </c>
      <c r="V849" s="35"/>
      <c r="W849" s="36"/>
      <c r="X849" s="36"/>
      <c r="Y849" s="36"/>
      <c r="Z849" s="153"/>
      <c r="AA849" s="28" t="str">
        <f t="shared" si="146"/>
        <v/>
      </c>
      <c r="AB849" s="52" t="str">
        <f t="shared" si="147"/>
        <v/>
      </c>
      <c r="AC849" s="53" t="str">
        <f t="shared" si="148"/>
        <v/>
      </c>
      <c r="AD849" s="53" t="str">
        <f t="shared" si="149"/>
        <v/>
      </c>
      <c r="AE849" s="53" t="str">
        <f>IF($B849="","",IF(DATOS!$B$12="Trimestre","",IF(Z849="","",Z849)))</f>
        <v/>
      </c>
      <c r="AF849" s="159" t="str">
        <f ca="1">IF(DATOS!$W$14-TODAY()&gt;0,"",IF(NOTAS!AE849="",NOTAS!AD849,NOTAS!AE849))</f>
        <v/>
      </c>
      <c r="AG849" s="31" t="str">
        <f t="shared" ca="1" si="150"/>
        <v/>
      </c>
    </row>
    <row r="850" spans="1:33" x14ac:dyDescent="0.25">
      <c r="A850" s="34">
        <v>40</v>
      </c>
      <c r="B850" s="60" t="str">
        <f>IF(DATOS!$B$56="","",DATOS!$B$56)</f>
        <v/>
      </c>
      <c r="D850" s="35"/>
      <c r="E850" s="36"/>
      <c r="F850" s="36"/>
      <c r="G850" s="36"/>
      <c r="H850" s="156"/>
      <c r="I850" s="28" t="str">
        <f t="shared" si="143"/>
        <v/>
      </c>
      <c r="J850" s="35"/>
      <c r="K850" s="36"/>
      <c r="L850" s="36"/>
      <c r="M850" s="36"/>
      <c r="N850" s="156"/>
      <c r="O850" s="28" t="str">
        <f t="shared" si="144"/>
        <v/>
      </c>
      <c r="P850" s="35"/>
      <c r="Q850" s="36"/>
      <c r="R850" s="36"/>
      <c r="S850" s="36"/>
      <c r="T850" s="153"/>
      <c r="U850" s="28" t="str">
        <f t="shared" si="145"/>
        <v/>
      </c>
      <c r="V850" s="35"/>
      <c r="W850" s="36"/>
      <c r="X850" s="36"/>
      <c r="Y850" s="36"/>
      <c r="Z850" s="153"/>
      <c r="AA850" s="28" t="str">
        <f t="shared" si="146"/>
        <v/>
      </c>
      <c r="AB850" s="52" t="str">
        <f t="shared" si="147"/>
        <v/>
      </c>
      <c r="AC850" s="53" t="str">
        <f t="shared" si="148"/>
        <v/>
      </c>
      <c r="AD850" s="53" t="str">
        <f t="shared" si="149"/>
        <v/>
      </c>
      <c r="AE850" s="53" t="str">
        <f>IF($B850="","",IF(DATOS!$B$12="Trimestre","",IF(Z850="","",Z850)))</f>
        <v/>
      </c>
      <c r="AF850" s="159" t="str">
        <f ca="1">IF(DATOS!$W$14-TODAY()&gt;0,"",IF(NOTAS!AE850="",NOTAS!AD850,NOTAS!AE850))</f>
        <v/>
      </c>
      <c r="AG850" s="31" t="str">
        <f t="shared" ca="1" si="150"/>
        <v/>
      </c>
    </row>
    <row r="851" spans="1:33" x14ac:dyDescent="0.25">
      <c r="A851" s="34">
        <v>41</v>
      </c>
      <c r="B851" s="60" t="str">
        <f>IF(DATOS!$B$57="","",DATOS!$B$57)</f>
        <v/>
      </c>
      <c r="D851" s="35"/>
      <c r="E851" s="36"/>
      <c r="F851" s="36"/>
      <c r="G851" s="36"/>
      <c r="H851" s="156"/>
      <c r="I851" s="28" t="str">
        <f t="shared" si="143"/>
        <v/>
      </c>
      <c r="J851" s="35"/>
      <c r="K851" s="36"/>
      <c r="L851" s="36"/>
      <c r="M851" s="36"/>
      <c r="N851" s="156"/>
      <c r="O851" s="28" t="str">
        <f t="shared" si="144"/>
        <v/>
      </c>
      <c r="P851" s="35"/>
      <c r="Q851" s="36"/>
      <c r="R851" s="36"/>
      <c r="S851" s="36"/>
      <c r="T851" s="153"/>
      <c r="U851" s="28" t="str">
        <f t="shared" si="145"/>
        <v/>
      </c>
      <c r="V851" s="35"/>
      <c r="W851" s="36"/>
      <c r="X851" s="36"/>
      <c r="Y851" s="36"/>
      <c r="Z851" s="153"/>
      <c r="AA851" s="28" t="str">
        <f t="shared" si="146"/>
        <v/>
      </c>
      <c r="AB851" s="52" t="str">
        <f t="shared" si="147"/>
        <v/>
      </c>
      <c r="AC851" s="53" t="str">
        <f t="shared" si="148"/>
        <v/>
      </c>
      <c r="AD851" s="53" t="str">
        <f t="shared" si="149"/>
        <v/>
      </c>
      <c r="AE851" s="53" t="str">
        <f>IF($B851="","",IF(DATOS!$B$12="Trimestre","",IF(Z851="","",Z851)))</f>
        <v/>
      </c>
      <c r="AF851" s="159" t="str">
        <f ca="1">IF(DATOS!$W$14-TODAY()&gt;0,"",IF(NOTAS!AE851="",NOTAS!AD851,NOTAS!AE851))</f>
        <v/>
      </c>
      <c r="AG851" s="31" t="str">
        <f t="shared" ca="1" si="150"/>
        <v/>
      </c>
    </row>
    <row r="852" spans="1:33" x14ac:dyDescent="0.25">
      <c r="A852" s="34">
        <v>42</v>
      </c>
      <c r="B852" s="60" t="str">
        <f>IF(DATOS!$B$58="","",DATOS!$B$58)</f>
        <v/>
      </c>
      <c r="D852" s="35"/>
      <c r="E852" s="36"/>
      <c r="F852" s="36"/>
      <c r="G852" s="36"/>
      <c r="H852" s="156"/>
      <c r="I852" s="28" t="str">
        <f t="shared" si="143"/>
        <v/>
      </c>
      <c r="J852" s="35"/>
      <c r="K852" s="36"/>
      <c r="L852" s="36"/>
      <c r="M852" s="36"/>
      <c r="N852" s="156"/>
      <c r="O852" s="28" t="str">
        <f t="shared" si="144"/>
        <v/>
      </c>
      <c r="P852" s="35"/>
      <c r="Q852" s="36"/>
      <c r="R852" s="36"/>
      <c r="S852" s="36"/>
      <c r="T852" s="153"/>
      <c r="U852" s="28" t="str">
        <f t="shared" si="145"/>
        <v/>
      </c>
      <c r="V852" s="35"/>
      <c r="W852" s="36"/>
      <c r="X852" s="36"/>
      <c r="Y852" s="36"/>
      <c r="Z852" s="153"/>
      <c r="AA852" s="28" t="str">
        <f t="shared" si="146"/>
        <v/>
      </c>
      <c r="AB852" s="52" t="str">
        <f t="shared" si="147"/>
        <v/>
      </c>
      <c r="AC852" s="53" t="str">
        <f t="shared" si="148"/>
        <v/>
      </c>
      <c r="AD852" s="53" t="str">
        <f t="shared" si="149"/>
        <v/>
      </c>
      <c r="AE852" s="53" t="str">
        <f>IF($B852="","",IF(DATOS!$B$12="Trimestre","",IF(Z852="","",Z852)))</f>
        <v/>
      </c>
      <c r="AF852" s="159" t="str">
        <f ca="1">IF(DATOS!$W$14-TODAY()&gt;0,"",IF(NOTAS!AE852="",NOTAS!AD852,NOTAS!AE852))</f>
        <v/>
      </c>
      <c r="AG852" s="31" t="str">
        <f t="shared" ca="1" si="150"/>
        <v/>
      </c>
    </row>
    <row r="853" spans="1:33" x14ac:dyDescent="0.25">
      <c r="A853" s="34">
        <v>43</v>
      </c>
      <c r="B853" s="60" t="str">
        <f>IF(DATOS!$B$59="","",DATOS!$B$59)</f>
        <v/>
      </c>
      <c r="D853" s="35"/>
      <c r="E853" s="36"/>
      <c r="F853" s="36"/>
      <c r="G853" s="36"/>
      <c r="H853" s="156"/>
      <c r="I853" s="28" t="str">
        <f t="shared" si="143"/>
        <v/>
      </c>
      <c r="J853" s="35"/>
      <c r="K853" s="36"/>
      <c r="L853" s="36"/>
      <c r="M853" s="36"/>
      <c r="N853" s="156"/>
      <c r="O853" s="28" t="str">
        <f t="shared" si="144"/>
        <v/>
      </c>
      <c r="P853" s="35"/>
      <c r="Q853" s="36"/>
      <c r="R853" s="36"/>
      <c r="S853" s="36"/>
      <c r="T853" s="153"/>
      <c r="U853" s="28" t="str">
        <f t="shared" si="145"/>
        <v/>
      </c>
      <c r="V853" s="35"/>
      <c r="W853" s="36"/>
      <c r="X853" s="36"/>
      <c r="Y853" s="36"/>
      <c r="Z853" s="153"/>
      <c r="AA853" s="28" t="str">
        <f t="shared" si="146"/>
        <v/>
      </c>
      <c r="AB853" s="52" t="str">
        <f t="shared" si="147"/>
        <v/>
      </c>
      <c r="AC853" s="53" t="str">
        <f t="shared" si="148"/>
        <v/>
      </c>
      <c r="AD853" s="53" t="str">
        <f t="shared" si="149"/>
        <v/>
      </c>
      <c r="AE853" s="53" t="str">
        <f>IF($B853="","",IF(DATOS!$B$12="Trimestre","",IF(Z853="","",Z853)))</f>
        <v/>
      </c>
      <c r="AF853" s="159" t="str">
        <f ca="1">IF(DATOS!$W$14-TODAY()&gt;0,"",IF(NOTAS!AE853="",NOTAS!AD853,NOTAS!AE853))</f>
        <v/>
      </c>
      <c r="AG853" s="31" t="str">
        <f t="shared" ca="1" si="150"/>
        <v/>
      </c>
    </row>
    <row r="854" spans="1:33" x14ac:dyDescent="0.25">
      <c r="A854" s="34">
        <v>44</v>
      </c>
      <c r="B854" s="60" t="str">
        <f>IF(DATOS!$B$60="","",DATOS!$B$60)</f>
        <v/>
      </c>
      <c r="D854" s="35"/>
      <c r="E854" s="36"/>
      <c r="F854" s="36"/>
      <c r="G854" s="36"/>
      <c r="H854" s="156"/>
      <c r="I854" s="28" t="str">
        <f t="shared" si="143"/>
        <v/>
      </c>
      <c r="J854" s="35"/>
      <c r="K854" s="36"/>
      <c r="L854" s="36"/>
      <c r="M854" s="36"/>
      <c r="N854" s="156"/>
      <c r="O854" s="28" t="str">
        <f t="shared" si="144"/>
        <v/>
      </c>
      <c r="P854" s="35"/>
      <c r="Q854" s="36"/>
      <c r="R854" s="36"/>
      <c r="S854" s="36"/>
      <c r="T854" s="153"/>
      <c r="U854" s="28" t="str">
        <f t="shared" si="145"/>
        <v/>
      </c>
      <c r="V854" s="35"/>
      <c r="W854" s="36"/>
      <c r="X854" s="36"/>
      <c r="Y854" s="36"/>
      <c r="Z854" s="153"/>
      <c r="AA854" s="28" t="str">
        <f t="shared" si="146"/>
        <v/>
      </c>
      <c r="AB854" s="52" t="str">
        <f t="shared" si="147"/>
        <v/>
      </c>
      <c r="AC854" s="53" t="str">
        <f t="shared" si="148"/>
        <v/>
      </c>
      <c r="AD854" s="53" t="str">
        <f t="shared" si="149"/>
        <v/>
      </c>
      <c r="AE854" s="53" t="str">
        <f>IF($B854="","",IF(DATOS!$B$12="Trimestre","",IF(Z854="","",Z854)))</f>
        <v/>
      </c>
      <c r="AF854" s="159" t="str">
        <f ca="1">IF(DATOS!$W$14-TODAY()&gt;0,"",IF(NOTAS!AE854="",NOTAS!AD854,NOTAS!AE854))</f>
        <v/>
      </c>
      <c r="AG854" s="31" t="str">
        <f t="shared" ca="1" si="150"/>
        <v/>
      </c>
    </row>
    <row r="855" spans="1:33" ht="15.75" thickBot="1" x14ac:dyDescent="0.3">
      <c r="A855" s="40">
        <v>45</v>
      </c>
      <c r="B855" s="61" t="str">
        <f>IF(DATOS!$B$61="","",DATOS!$B$61)</f>
        <v/>
      </c>
      <c r="D855" s="41"/>
      <c r="E855" s="42"/>
      <c r="F855" s="42"/>
      <c r="G855" s="42"/>
      <c r="H855" s="157"/>
      <c r="I855" s="28" t="str">
        <f t="shared" si="143"/>
        <v/>
      </c>
      <c r="J855" s="41"/>
      <c r="K855" s="42"/>
      <c r="L855" s="42"/>
      <c r="M855" s="42"/>
      <c r="N855" s="157"/>
      <c r="O855" s="28" t="str">
        <f t="shared" si="144"/>
        <v/>
      </c>
      <c r="P855" s="41"/>
      <c r="Q855" s="42"/>
      <c r="R855" s="42"/>
      <c r="S855" s="42"/>
      <c r="T855" s="154"/>
      <c r="U855" s="28" t="str">
        <f t="shared" si="145"/>
        <v/>
      </c>
      <c r="V855" s="41"/>
      <c r="W855" s="42"/>
      <c r="X855" s="42"/>
      <c r="Y855" s="42"/>
      <c r="Z855" s="154"/>
      <c r="AA855" s="28" t="str">
        <f t="shared" si="146"/>
        <v/>
      </c>
      <c r="AB855" s="54" t="str">
        <f t="shared" si="147"/>
        <v/>
      </c>
      <c r="AC855" s="55" t="str">
        <f t="shared" si="148"/>
        <v/>
      </c>
      <c r="AD855" s="55" t="str">
        <f t="shared" si="149"/>
        <v/>
      </c>
      <c r="AE855" s="55" t="str">
        <f>IF($B855="","",IF(DATOS!$B$12="Trimestre","",IF(Z855="","",Z855)))</f>
        <v/>
      </c>
      <c r="AF855" s="160" t="str">
        <f ca="1">IF(DATOS!$W$14-TODAY()&gt;0,"",IF(NOTAS!AE855="",NOTAS!AD855,NOTAS!AE855))</f>
        <v/>
      </c>
      <c r="AG855" s="31" t="str">
        <f t="shared" ca="1" si="150"/>
        <v/>
      </c>
    </row>
    <row r="856" spans="1:33" ht="3.75" customHeight="1" thickTop="1" thickBot="1" x14ac:dyDescent="0.3"/>
    <row r="857" spans="1:33" ht="15.75" thickTop="1" x14ac:dyDescent="0.25">
      <c r="B857" s="262" t="str">
        <f>"Nivel de logro del Área de "&amp;B807</f>
        <v>Nivel de logro del Área de Comportamiento</v>
      </c>
      <c r="D857" s="249" t="s">
        <v>184</v>
      </c>
      <c r="E857" s="250"/>
      <c r="F857" s="250"/>
      <c r="G857" s="250"/>
      <c r="H857" s="251"/>
      <c r="J857" s="249" t="s">
        <v>147</v>
      </c>
      <c r="K857" s="250"/>
      <c r="L857" s="250"/>
      <c r="M857" s="250"/>
      <c r="N857" s="251"/>
      <c r="P857" s="249" t="s">
        <v>148</v>
      </c>
      <c r="Q857" s="250"/>
      <c r="R857" s="250"/>
      <c r="S857" s="250"/>
      <c r="T857" s="251"/>
      <c r="V857" s="249" t="s">
        <v>149</v>
      </c>
      <c r="W857" s="250"/>
      <c r="X857" s="250"/>
      <c r="Y857" s="250"/>
      <c r="Z857" s="251"/>
      <c r="AB857" s="264" t="s">
        <v>130</v>
      </c>
      <c r="AC857" s="265"/>
      <c r="AD857" s="265"/>
      <c r="AE857" s="265"/>
      <c r="AF857" s="266"/>
    </row>
    <row r="858" spans="1:33" ht="15.75" thickBot="1" x14ac:dyDescent="0.3">
      <c r="B858" s="263"/>
      <c r="D858" s="228" t="s">
        <v>123</v>
      </c>
      <c r="E858" s="229"/>
      <c r="F858" s="229" t="s">
        <v>124</v>
      </c>
      <c r="G858" s="229"/>
      <c r="H858" s="230"/>
      <c r="J858" s="228" t="s">
        <v>123</v>
      </c>
      <c r="K858" s="229"/>
      <c r="L858" s="229" t="s">
        <v>124</v>
      </c>
      <c r="M858" s="229"/>
      <c r="N858" s="230"/>
      <c r="P858" s="228" t="s">
        <v>123</v>
      </c>
      <c r="Q858" s="229"/>
      <c r="R858" s="229" t="s">
        <v>124</v>
      </c>
      <c r="S858" s="229"/>
      <c r="T858" s="230"/>
      <c r="V858" s="228" t="s">
        <v>123</v>
      </c>
      <c r="W858" s="229"/>
      <c r="X858" s="229" t="s">
        <v>124</v>
      </c>
      <c r="Y858" s="229"/>
      <c r="Z858" s="230"/>
      <c r="AB858" s="235" t="s">
        <v>123</v>
      </c>
      <c r="AC858" s="236"/>
      <c r="AD858" s="236" t="s">
        <v>124</v>
      </c>
      <c r="AE858" s="236"/>
      <c r="AF858" s="237"/>
    </row>
    <row r="859" spans="1:33" ht="15.75" thickTop="1" x14ac:dyDescent="0.25">
      <c r="B859" s="45" t="s">
        <v>146</v>
      </c>
      <c r="D859" s="220" t="str">
        <f>IF(COUNTBLANK(I811:I855)=45,"",COUNTIF(I811:I855,B859))</f>
        <v/>
      </c>
      <c r="E859" s="221"/>
      <c r="F859" s="222" t="str">
        <f>IF(ISERROR(D859/SUM(D859:E862)),"",D859/SUM(D859:E862))</f>
        <v/>
      </c>
      <c r="G859" s="222"/>
      <c r="H859" s="223"/>
      <c r="J859" s="220" t="str">
        <f>IF(COUNTBLANK(O811:O855)=45,"",COUNTIF(O811:O855,B859))</f>
        <v/>
      </c>
      <c r="K859" s="221"/>
      <c r="L859" s="222" t="str">
        <f>IF(ISERROR(J859/SUM(J859:K862)),"",J859/SUM(J859:K862))</f>
        <v/>
      </c>
      <c r="M859" s="222"/>
      <c r="N859" s="223"/>
      <c r="P859" s="220" t="str">
        <f>IF(COUNTBLANK(U811:U855)=45,"",COUNTIF(U811:U855,B859))</f>
        <v/>
      </c>
      <c r="Q859" s="221"/>
      <c r="R859" s="222" t="str">
        <f>IF(ISERROR(P859/SUM(P859:Q862)),"",P859/SUM(P859:Q862))</f>
        <v/>
      </c>
      <c r="S859" s="222"/>
      <c r="T859" s="223"/>
      <c r="V859" s="220" t="str">
        <f>IF(COUNTBLANK(AA811:AA855)=45,"",COUNTIF(AA811:AA855,B859))</f>
        <v/>
      </c>
      <c r="W859" s="221"/>
      <c r="X859" s="222" t="str">
        <f>IF(ISERROR(V859/SUM(V859:W862)),"",V859/SUM(V859:W862))</f>
        <v/>
      </c>
      <c r="Y859" s="222"/>
      <c r="Z859" s="223"/>
      <c r="AB859" s="220" t="str">
        <f ca="1">IF(COUNTBLANK(AG811:AG855)=45,"",COUNTIF(AG811:AG855,B859))</f>
        <v/>
      </c>
      <c r="AC859" s="221"/>
      <c r="AD859" s="222" t="str">
        <f ca="1">IF(ISERROR(AB859/SUM(AB859:AC862)),"",AB859/SUM(AB859:AC862))</f>
        <v/>
      </c>
      <c r="AE859" s="222"/>
      <c r="AF859" s="223"/>
    </row>
    <row r="860" spans="1:33" x14ac:dyDescent="0.25">
      <c r="B860" s="45" t="s">
        <v>102</v>
      </c>
      <c r="D860" s="224" t="str">
        <f>IF(COUNTBLANK(I811:I855)=45,"",COUNTIF(I811:I855,B860))</f>
        <v/>
      </c>
      <c r="E860" s="225"/>
      <c r="F860" s="226" t="str">
        <f>IF(ISERROR(D860/SUM(D859:E862)),"",D860/SUM(D859:E862))</f>
        <v/>
      </c>
      <c r="G860" s="226"/>
      <c r="H860" s="227"/>
      <c r="J860" s="224" t="str">
        <f>IF(COUNTBLANK(O811:O855)=45,"",COUNTIF(O811:O855,B860))</f>
        <v/>
      </c>
      <c r="K860" s="225"/>
      <c r="L860" s="226" t="str">
        <f>IF(ISERROR(J860/SUM(J859:K862)),"",J860/SUM(J859:K862))</f>
        <v/>
      </c>
      <c r="M860" s="226"/>
      <c r="N860" s="227"/>
      <c r="P860" s="224" t="str">
        <f>IF(COUNTBLANK(U811:U855)=45,"",COUNTIF(U811:U855,B860))</f>
        <v/>
      </c>
      <c r="Q860" s="225"/>
      <c r="R860" s="226" t="str">
        <f>IF(ISERROR(P860/SUM(P859:Q862)),"",P860/SUM(P859:Q862))</f>
        <v/>
      </c>
      <c r="S860" s="226"/>
      <c r="T860" s="227"/>
      <c r="V860" s="224" t="str">
        <f>IF(COUNTBLANK(AA811:AA855)=45,"",COUNTIF(AA811:AA855,B860))</f>
        <v/>
      </c>
      <c r="W860" s="225"/>
      <c r="X860" s="226" t="str">
        <f>IF(ISERROR(V860/SUM(V859:W862)),"",V860/SUM(V859:W862))</f>
        <v/>
      </c>
      <c r="Y860" s="226"/>
      <c r="Z860" s="227"/>
      <c r="AB860" s="224" t="str">
        <f ca="1">IF(COUNTBLANK(AG811:AG855)=45,"",COUNTIF(AG811:AG855,B860))</f>
        <v/>
      </c>
      <c r="AC860" s="225"/>
      <c r="AD860" s="226" t="str">
        <f ca="1">IF(ISERROR(AB860/SUM(AB859:AC862)),"",AB860/SUM(AB859:AC862))</f>
        <v/>
      </c>
      <c r="AE860" s="226"/>
      <c r="AF860" s="227"/>
    </row>
    <row r="861" spans="1:33" x14ac:dyDescent="0.25">
      <c r="B861" s="45" t="s">
        <v>104</v>
      </c>
      <c r="D861" s="224" t="str">
        <f>IF(COUNTBLANK(I811:I855)=45,"",COUNTIF(I811:I855,B861))</f>
        <v/>
      </c>
      <c r="E861" s="225"/>
      <c r="F861" s="226" t="str">
        <f>IF(ISERROR(D861/SUM(D859:E862)),"",D861/SUM(D859:E862))</f>
        <v/>
      </c>
      <c r="G861" s="226"/>
      <c r="H861" s="227"/>
      <c r="J861" s="224" t="str">
        <f>IF(COUNTBLANK(O811:O855)=45,"",COUNTIF(O811:O855,B861))</f>
        <v/>
      </c>
      <c r="K861" s="225"/>
      <c r="L861" s="226" t="str">
        <f>IF(ISERROR(J861/SUM(J859:K862)),"",J861/SUM(J859:K862))</f>
        <v/>
      </c>
      <c r="M861" s="226"/>
      <c r="N861" s="227"/>
      <c r="P861" s="224" t="str">
        <f>IF(COUNTBLANK(U811:U855)=45,"",COUNTIF(U811:U855,B861))</f>
        <v/>
      </c>
      <c r="Q861" s="225"/>
      <c r="R861" s="226" t="str">
        <f>IF(ISERROR(P861/SUM(P859:Q862)),"",P861/SUM(P859:Q862))</f>
        <v/>
      </c>
      <c r="S861" s="226"/>
      <c r="T861" s="227"/>
      <c r="V861" s="224" t="str">
        <f>IF(COUNTBLANK(AA811:AA855)=45,"",COUNTIF(AA811:AA855,B861))</f>
        <v/>
      </c>
      <c r="W861" s="225"/>
      <c r="X861" s="226" t="str">
        <f>IF(ISERROR(V861/SUM(V859:W862)),"",V861/SUM(V859:W862))</f>
        <v/>
      </c>
      <c r="Y861" s="226"/>
      <c r="Z861" s="227"/>
      <c r="AB861" s="224" t="str">
        <f ca="1">IF(COUNTBLANK(AG811:AG855)=45,"",COUNTIF(AG811:AG855,B861))</f>
        <v/>
      </c>
      <c r="AC861" s="225"/>
      <c r="AD861" s="226" t="str">
        <f ca="1">IF(ISERROR(AB861/SUM(AB859:AC862)),"",AB861/SUM(AB859:AC862))</f>
        <v/>
      </c>
      <c r="AE861" s="226"/>
      <c r="AF861" s="227"/>
    </row>
    <row r="862" spans="1:33" ht="15.75" thickBot="1" x14ac:dyDescent="0.3">
      <c r="B862" s="45" t="s">
        <v>105</v>
      </c>
      <c r="D862" s="213" t="str">
        <f>IF(COUNTBLANK(I811:I855)=45,"",COUNTIF(I811:I855,B862))</f>
        <v/>
      </c>
      <c r="E862" s="214"/>
      <c r="F862" s="215" t="str">
        <f>IF(ISERROR(D862/SUM(D859:E862)),"",D862/SUM(D859:E862))</f>
        <v/>
      </c>
      <c r="G862" s="215"/>
      <c r="H862" s="216"/>
      <c r="J862" s="213" t="str">
        <f>IF(COUNTBLANK(O811:O855)=45,"",COUNTIF(O811:O855,B862))</f>
        <v/>
      </c>
      <c r="K862" s="214"/>
      <c r="L862" s="215" t="str">
        <f>IF(ISERROR(J862/SUM(J859:K862)),"",J862/SUM(J859:K862))</f>
        <v/>
      </c>
      <c r="M862" s="215"/>
      <c r="N862" s="216"/>
      <c r="P862" s="213" t="str">
        <f>IF(COUNTBLANK(U811:U855)=45,"",COUNTIF(U811:U855,B862))</f>
        <v/>
      </c>
      <c r="Q862" s="214"/>
      <c r="R862" s="215" t="str">
        <f>IF(ISERROR(P862/SUM(P859:Q862)),"",P862/SUM(P859:Q862))</f>
        <v/>
      </c>
      <c r="S862" s="215"/>
      <c r="T862" s="216"/>
      <c r="V862" s="213" t="str">
        <f>IF(COUNTBLANK(AA811:AA855)=45,"",COUNTIF(AA811:AA855,B862))</f>
        <v/>
      </c>
      <c r="W862" s="214"/>
      <c r="X862" s="215" t="str">
        <f>IF(ISERROR(V862/SUM(V859:W862)),"",V862/SUM(V859:W862))</f>
        <v/>
      </c>
      <c r="Y862" s="215"/>
      <c r="Z862" s="216"/>
      <c r="AB862" s="213" t="str">
        <f ca="1">IF(COUNTBLANK(AG811:AG855)=45,"",COUNTIF(AG811:AG855,B862))</f>
        <v/>
      </c>
      <c r="AC862" s="214"/>
      <c r="AD862" s="215" t="str">
        <f ca="1">IF(ISERROR(AB862/SUM(AB859:AC862)),"",AB862/SUM(AB859:AC862))</f>
        <v/>
      </c>
      <c r="AE862" s="215"/>
      <c r="AF862" s="216"/>
    </row>
    <row r="863" spans="1:33" ht="6" customHeight="1" thickTop="1" thickBot="1" x14ac:dyDescent="0.3">
      <c r="B863" s="46"/>
      <c r="D863" s="47"/>
      <c r="E863" s="48"/>
      <c r="F863" s="48"/>
      <c r="G863" s="48"/>
    </row>
    <row r="864" spans="1:33" ht="16.5" thickTop="1" thickBot="1" x14ac:dyDescent="0.3">
      <c r="B864" s="49" t="s">
        <v>133</v>
      </c>
      <c r="D864" s="217" t="s">
        <v>123</v>
      </c>
      <c r="E864" s="218"/>
      <c r="F864" s="218" t="s">
        <v>124</v>
      </c>
      <c r="G864" s="218"/>
      <c r="H864" s="219"/>
      <c r="K864" s="56"/>
      <c r="L864" s="56"/>
      <c r="M864" s="56"/>
      <c r="N864" s="56"/>
      <c r="O864" s="56"/>
      <c r="P864" s="56"/>
      <c r="Q864" s="56"/>
      <c r="R864" s="56"/>
      <c r="S864" s="56"/>
      <c r="T864" s="57"/>
      <c r="U864" s="57"/>
      <c r="V864" s="57"/>
    </row>
    <row r="865" spans="2:22" ht="15.75" thickTop="1" x14ac:dyDescent="0.25">
      <c r="B865" s="45" t="s">
        <v>132</v>
      </c>
      <c r="D865" s="220">
        <f>IF(COUNTBLANK(B811:B855)=45,"",45-COUNTBLANK(B811:B855))</f>
        <v>33</v>
      </c>
      <c r="E865" s="221"/>
      <c r="F865" s="222">
        <f>IF(ISERROR(D865/D865),"",D865/D865)</f>
        <v>1</v>
      </c>
      <c r="G865" s="222"/>
      <c r="H865" s="223"/>
      <c r="K865" s="58"/>
      <c r="L865" s="58"/>
      <c r="M865" s="58"/>
      <c r="N865" s="58"/>
      <c r="O865" s="58"/>
      <c r="P865" s="58"/>
      <c r="Q865" s="58"/>
      <c r="R865" s="58"/>
      <c r="S865" s="58"/>
      <c r="T865" s="56"/>
      <c r="U865" s="56"/>
      <c r="V865" s="56"/>
    </row>
    <row r="866" spans="2:22" x14ac:dyDescent="0.25">
      <c r="B866" s="45" t="s">
        <v>121</v>
      </c>
      <c r="D866" s="224" t="str">
        <f ca="1">IF(COUNTBLANK(AF811:AF855)=45,"",45-COUNTBLANK(AF811:AF855))</f>
        <v/>
      </c>
      <c r="E866" s="225"/>
      <c r="F866" s="226" t="str">
        <f ca="1">IF(ISERROR(D866/D865),"",D866/D865)</f>
        <v/>
      </c>
      <c r="G866" s="226"/>
      <c r="H866" s="227"/>
      <c r="K866" s="56"/>
      <c r="L866" s="56"/>
      <c r="M866" s="56"/>
      <c r="N866" s="56"/>
      <c r="O866" s="56"/>
      <c r="P866" s="56"/>
      <c r="Q866" s="56"/>
      <c r="R866" s="56"/>
      <c r="S866" s="56"/>
      <c r="T866" s="57"/>
      <c r="U866" s="57"/>
      <c r="V866" s="57"/>
    </row>
    <row r="867" spans="2:22" x14ac:dyDescent="0.25">
      <c r="B867" s="45" t="s">
        <v>128</v>
      </c>
      <c r="D867" s="224" t="str">
        <f ca="1">IF(COUNTBLANK(AF811:AF855)=45,"",D865-D866)</f>
        <v/>
      </c>
      <c r="E867" s="225"/>
      <c r="F867" s="226" t="str">
        <f ca="1">IF(ISERROR(D867/D865),"",D867/D865)</f>
        <v/>
      </c>
      <c r="G867" s="226"/>
      <c r="H867" s="227"/>
    </row>
    <row r="868" spans="2:22" x14ac:dyDescent="0.25">
      <c r="B868" s="45" t="s">
        <v>122</v>
      </c>
      <c r="D868" s="224" t="str">
        <f ca="1">IF(COUNTBLANK(AF811:AF855)=45,"",COUNTIF(AF811:AF855,"AD")+COUNTIF(AF811:AF855,"A")+COUNTIF(AF811:AF855,"B"))</f>
        <v/>
      </c>
      <c r="E868" s="225"/>
      <c r="F868" s="226" t="str">
        <f ca="1">IF(ISERROR(D868/D866),"",D868/D866)</f>
        <v/>
      </c>
      <c r="G868" s="226"/>
      <c r="H868" s="227"/>
    </row>
    <row r="869" spans="2:22" ht="15.75" thickBot="1" x14ac:dyDescent="0.3">
      <c r="B869" s="45" t="s">
        <v>131</v>
      </c>
      <c r="D869" s="213" t="str">
        <f ca="1">IF(COUNTBLANK(AF811:AF855)=45,"",COUNTIF(AF811:AF855,"C"))</f>
        <v/>
      </c>
      <c r="E869" s="214"/>
      <c r="F869" s="215" t="str">
        <f ca="1">IF(ISERROR(D869/D866),"",D869/D866)</f>
        <v/>
      </c>
      <c r="G869" s="215"/>
      <c r="H869" s="216"/>
    </row>
    <row r="870" spans="2:22" ht="15.75" thickTop="1" x14ac:dyDescent="0.25"/>
  </sheetData>
  <sheetProtection algorithmName="SHA-512" hashValue="IQfxG0Cj3Jqs2F/h8ULC2G6CETGyVUqq/RnRJK4AH3KfeI0qzPCj1rAaco3boZrcmbR8Ioy69nYHqDLSjfXD5Q==" saltValue="VTS8P69OTC7m7h5s5blkZQ==" spinCount="100000" sheet="1" formatColumns="0" formatRows="0"/>
  <mergeCells count="1125">
    <mergeCell ref="D868:E868"/>
    <mergeCell ref="F868:H868"/>
    <mergeCell ref="D869:E869"/>
    <mergeCell ref="F869:H869"/>
    <mergeCell ref="B857:B858"/>
    <mergeCell ref="D857:H857"/>
    <mergeCell ref="J857:N857"/>
    <mergeCell ref="P857:T857"/>
    <mergeCell ref="V857:Z857"/>
    <mergeCell ref="AB857:AF857"/>
    <mergeCell ref="D860:E860"/>
    <mergeCell ref="F860:H860"/>
    <mergeCell ref="J860:K860"/>
    <mergeCell ref="L860:N860"/>
    <mergeCell ref="P860:Q860"/>
    <mergeCell ref="R860:T860"/>
    <mergeCell ref="V860:W860"/>
    <mergeCell ref="X860:Z860"/>
    <mergeCell ref="AB860:AC860"/>
    <mergeCell ref="AD860:AF860"/>
    <mergeCell ref="J861:K861"/>
    <mergeCell ref="L861:N861"/>
    <mergeCell ref="P861:Q861"/>
    <mergeCell ref="R861:T861"/>
    <mergeCell ref="V861:W861"/>
    <mergeCell ref="Z808:Z810"/>
    <mergeCell ref="AB808:AE809"/>
    <mergeCell ref="AF808:AF810"/>
    <mergeCell ref="R858:T858"/>
    <mergeCell ref="V858:W858"/>
    <mergeCell ref="X858:Z858"/>
    <mergeCell ref="AB858:AC858"/>
    <mergeCell ref="AD858:AF858"/>
    <mergeCell ref="D859:E859"/>
    <mergeCell ref="F859:H859"/>
    <mergeCell ref="R862:T862"/>
    <mergeCell ref="V862:W862"/>
    <mergeCell ref="X862:Z862"/>
    <mergeCell ref="AB862:AC862"/>
    <mergeCell ref="AD862:AF862"/>
    <mergeCell ref="D867:E867"/>
    <mergeCell ref="F867:H867"/>
    <mergeCell ref="D864:E864"/>
    <mergeCell ref="F864:H864"/>
    <mergeCell ref="D865:E865"/>
    <mergeCell ref="F865:H865"/>
    <mergeCell ref="D866:E866"/>
    <mergeCell ref="F866:H866"/>
    <mergeCell ref="R859:T859"/>
    <mergeCell ref="V859:W859"/>
    <mergeCell ref="X859:Z859"/>
    <mergeCell ref="AB859:AC859"/>
    <mergeCell ref="AD859:AF859"/>
    <mergeCell ref="J794:K794"/>
    <mergeCell ref="L794:N794"/>
    <mergeCell ref="P794:Q794"/>
    <mergeCell ref="R794:T794"/>
    <mergeCell ref="V794:W794"/>
    <mergeCell ref="X794:Z794"/>
    <mergeCell ref="AB794:AC794"/>
    <mergeCell ref="AD794:AF794"/>
    <mergeCell ref="D794:E794"/>
    <mergeCell ref="F794:H794"/>
    <mergeCell ref="X861:Z861"/>
    <mergeCell ref="AB861:AC861"/>
    <mergeCell ref="AD861:AF861"/>
    <mergeCell ref="T798:V798"/>
    <mergeCell ref="K799:S799"/>
    <mergeCell ref="T799:V799"/>
    <mergeCell ref="D800:E800"/>
    <mergeCell ref="F800:H800"/>
    <mergeCell ref="D801:E801"/>
    <mergeCell ref="F801:H801"/>
    <mergeCell ref="D802:E802"/>
    <mergeCell ref="F802:H802"/>
    <mergeCell ref="A805:AH805"/>
    <mergeCell ref="A808:A810"/>
    <mergeCell ref="B808:B810"/>
    <mergeCell ref="D808:G809"/>
    <mergeCell ref="H808:H810"/>
    <mergeCell ref="J808:M809"/>
    <mergeCell ref="N808:N810"/>
    <mergeCell ref="P808:S809"/>
    <mergeCell ref="T808:T810"/>
    <mergeCell ref="V808:Y809"/>
    <mergeCell ref="H741:H743"/>
    <mergeCell ref="J741:M742"/>
    <mergeCell ref="N741:N743"/>
    <mergeCell ref="P741:S742"/>
    <mergeCell ref="T741:T743"/>
    <mergeCell ref="V741:Y742"/>
    <mergeCell ref="Z741:Z743"/>
    <mergeCell ref="AB741:AE742"/>
    <mergeCell ref="AF741:AF743"/>
    <mergeCell ref="B790:B791"/>
    <mergeCell ref="D790:H790"/>
    <mergeCell ref="J790:N790"/>
    <mergeCell ref="P790:T790"/>
    <mergeCell ref="V790:Z790"/>
    <mergeCell ref="AB790:AF790"/>
    <mergeCell ref="D793:E793"/>
    <mergeCell ref="F793:H793"/>
    <mergeCell ref="J793:K793"/>
    <mergeCell ref="L793:N793"/>
    <mergeCell ref="P793:Q793"/>
    <mergeCell ref="R793:T793"/>
    <mergeCell ref="V793:W793"/>
    <mergeCell ref="X793:Z793"/>
    <mergeCell ref="AB793:AC793"/>
    <mergeCell ref="AD793:AF793"/>
    <mergeCell ref="B723:B724"/>
    <mergeCell ref="D723:H723"/>
    <mergeCell ref="J723:N723"/>
    <mergeCell ref="P723:T723"/>
    <mergeCell ref="V723:Z723"/>
    <mergeCell ref="AB723:AF723"/>
    <mergeCell ref="D726:E726"/>
    <mergeCell ref="F726:H726"/>
    <mergeCell ref="J726:K726"/>
    <mergeCell ref="L726:N726"/>
    <mergeCell ref="P726:Q726"/>
    <mergeCell ref="R726:T726"/>
    <mergeCell ref="V726:W726"/>
    <mergeCell ref="X726:Z726"/>
    <mergeCell ref="AB726:AC726"/>
    <mergeCell ref="AD726:AF726"/>
    <mergeCell ref="J727:K727"/>
    <mergeCell ref="L727:N727"/>
    <mergeCell ref="P727:Q727"/>
    <mergeCell ref="R727:T727"/>
    <mergeCell ref="V727:W727"/>
    <mergeCell ref="X727:Z727"/>
    <mergeCell ref="AB727:AC727"/>
    <mergeCell ref="AD727:AF727"/>
    <mergeCell ref="D724:E724"/>
    <mergeCell ref="F724:H724"/>
    <mergeCell ref="J724:K724"/>
    <mergeCell ref="L724:N724"/>
    <mergeCell ref="P724:Q724"/>
    <mergeCell ref="R724:T724"/>
    <mergeCell ref="V724:W724"/>
    <mergeCell ref="X724:Z724"/>
    <mergeCell ref="K663:S663"/>
    <mergeCell ref="T663:V663"/>
    <mergeCell ref="K664:S664"/>
    <mergeCell ref="T664:V664"/>
    <mergeCell ref="K665:S665"/>
    <mergeCell ref="T665:V665"/>
    <mergeCell ref="D666:E666"/>
    <mergeCell ref="F666:H666"/>
    <mergeCell ref="D667:E667"/>
    <mergeCell ref="F667:H667"/>
    <mergeCell ref="D668:E668"/>
    <mergeCell ref="F668:H668"/>
    <mergeCell ref="A671:AH671"/>
    <mergeCell ref="A674:A676"/>
    <mergeCell ref="B674:B676"/>
    <mergeCell ref="D674:G675"/>
    <mergeCell ref="H674:H676"/>
    <mergeCell ref="J674:M675"/>
    <mergeCell ref="N674:N676"/>
    <mergeCell ref="P674:S675"/>
    <mergeCell ref="T674:T676"/>
    <mergeCell ref="V674:Y675"/>
    <mergeCell ref="Z674:Z676"/>
    <mergeCell ref="AB674:AE675"/>
    <mergeCell ref="AF674:AF676"/>
    <mergeCell ref="D663:E663"/>
    <mergeCell ref="F663:H663"/>
    <mergeCell ref="D664:E664"/>
    <mergeCell ref="F664:H664"/>
    <mergeCell ref="D665:E665"/>
    <mergeCell ref="F665:H665"/>
    <mergeCell ref="B656:B657"/>
    <mergeCell ref="D656:H656"/>
    <mergeCell ref="J656:N656"/>
    <mergeCell ref="P656:T656"/>
    <mergeCell ref="V656:Z656"/>
    <mergeCell ref="AB656:AF656"/>
    <mergeCell ref="D659:E659"/>
    <mergeCell ref="F659:H659"/>
    <mergeCell ref="J659:K659"/>
    <mergeCell ref="L659:N659"/>
    <mergeCell ref="P659:Q659"/>
    <mergeCell ref="R659:T659"/>
    <mergeCell ref="V659:W659"/>
    <mergeCell ref="X659:Z659"/>
    <mergeCell ref="AB659:AC659"/>
    <mergeCell ref="AD659:AF659"/>
    <mergeCell ref="J660:K660"/>
    <mergeCell ref="L660:N660"/>
    <mergeCell ref="P660:Q660"/>
    <mergeCell ref="R660:T660"/>
    <mergeCell ref="V660:W660"/>
    <mergeCell ref="X660:Z660"/>
    <mergeCell ref="AB660:AC660"/>
    <mergeCell ref="AD660:AF660"/>
    <mergeCell ref="K596:S596"/>
    <mergeCell ref="T596:V596"/>
    <mergeCell ref="K597:S597"/>
    <mergeCell ref="T597:V597"/>
    <mergeCell ref="K598:S598"/>
    <mergeCell ref="T598:V598"/>
    <mergeCell ref="D599:E599"/>
    <mergeCell ref="F599:H599"/>
    <mergeCell ref="D600:E600"/>
    <mergeCell ref="F600:H600"/>
    <mergeCell ref="D601:E601"/>
    <mergeCell ref="F601:H601"/>
    <mergeCell ref="A604:AH604"/>
    <mergeCell ref="A607:A609"/>
    <mergeCell ref="B607:B609"/>
    <mergeCell ref="D607:G608"/>
    <mergeCell ref="H607:H609"/>
    <mergeCell ref="J607:M608"/>
    <mergeCell ref="N607:N609"/>
    <mergeCell ref="P607:S608"/>
    <mergeCell ref="T607:T609"/>
    <mergeCell ref="V607:Y608"/>
    <mergeCell ref="Z607:Z609"/>
    <mergeCell ref="AB607:AE608"/>
    <mergeCell ref="AF607:AF609"/>
    <mergeCell ref="D596:E596"/>
    <mergeCell ref="F596:H596"/>
    <mergeCell ref="D597:E597"/>
    <mergeCell ref="F597:H597"/>
    <mergeCell ref="D598:E598"/>
    <mergeCell ref="F598:H598"/>
    <mergeCell ref="B589:B590"/>
    <mergeCell ref="D589:H589"/>
    <mergeCell ref="J589:N589"/>
    <mergeCell ref="P589:T589"/>
    <mergeCell ref="V589:Z589"/>
    <mergeCell ref="AB589:AF589"/>
    <mergeCell ref="D592:E592"/>
    <mergeCell ref="F592:H592"/>
    <mergeCell ref="J592:K592"/>
    <mergeCell ref="L592:N592"/>
    <mergeCell ref="P592:Q592"/>
    <mergeCell ref="R592:T592"/>
    <mergeCell ref="V592:W592"/>
    <mergeCell ref="X592:Z592"/>
    <mergeCell ref="AB592:AC592"/>
    <mergeCell ref="AD592:AF592"/>
    <mergeCell ref="J593:K593"/>
    <mergeCell ref="L593:N593"/>
    <mergeCell ref="P593:Q593"/>
    <mergeCell ref="R593:T593"/>
    <mergeCell ref="V593:W593"/>
    <mergeCell ref="X593:Z593"/>
    <mergeCell ref="AB593:AC593"/>
    <mergeCell ref="AD593:AF593"/>
    <mergeCell ref="K529:S529"/>
    <mergeCell ref="T529:V529"/>
    <mergeCell ref="K530:S530"/>
    <mergeCell ref="T530:V530"/>
    <mergeCell ref="K531:S531"/>
    <mergeCell ref="T531:V531"/>
    <mergeCell ref="D532:E532"/>
    <mergeCell ref="F532:H532"/>
    <mergeCell ref="D533:E533"/>
    <mergeCell ref="F533:H533"/>
    <mergeCell ref="D534:E534"/>
    <mergeCell ref="F534:H534"/>
    <mergeCell ref="A537:AH537"/>
    <mergeCell ref="A540:A542"/>
    <mergeCell ref="B540:B542"/>
    <mergeCell ref="D540:G541"/>
    <mergeCell ref="H540:H542"/>
    <mergeCell ref="J540:M541"/>
    <mergeCell ref="N540:N542"/>
    <mergeCell ref="P540:S541"/>
    <mergeCell ref="T540:T542"/>
    <mergeCell ref="V540:Y541"/>
    <mergeCell ref="Z540:Z542"/>
    <mergeCell ref="AB540:AE541"/>
    <mergeCell ref="AF540:AF542"/>
    <mergeCell ref="D529:E529"/>
    <mergeCell ref="F529:H529"/>
    <mergeCell ref="D530:E530"/>
    <mergeCell ref="F530:H530"/>
    <mergeCell ref="D531:E531"/>
    <mergeCell ref="F531:H531"/>
    <mergeCell ref="B522:B523"/>
    <mergeCell ref="D522:H522"/>
    <mergeCell ref="J522:N522"/>
    <mergeCell ref="P522:T522"/>
    <mergeCell ref="V522:Z522"/>
    <mergeCell ref="AB522:AF522"/>
    <mergeCell ref="D525:E525"/>
    <mergeCell ref="F525:H525"/>
    <mergeCell ref="J525:K525"/>
    <mergeCell ref="L525:N525"/>
    <mergeCell ref="P525:Q525"/>
    <mergeCell ref="R525:T525"/>
    <mergeCell ref="V525:W525"/>
    <mergeCell ref="X525:Z525"/>
    <mergeCell ref="AB525:AC525"/>
    <mergeCell ref="AD525:AF525"/>
    <mergeCell ref="J526:K526"/>
    <mergeCell ref="L526:N526"/>
    <mergeCell ref="P526:Q526"/>
    <mergeCell ref="R526:T526"/>
    <mergeCell ref="V526:W526"/>
    <mergeCell ref="X526:Z526"/>
    <mergeCell ref="AB526:AC526"/>
    <mergeCell ref="AD526:AF526"/>
    <mergeCell ref="K462:S462"/>
    <mergeCell ref="T462:V462"/>
    <mergeCell ref="K463:S463"/>
    <mergeCell ref="T463:V463"/>
    <mergeCell ref="K464:S464"/>
    <mergeCell ref="T464:V464"/>
    <mergeCell ref="D465:E465"/>
    <mergeCell ref="F465:H465"/>
    <mergeCell ref="D466:E466"/>
    <mergeCell ref="F466:H466"/>
    <mergeCell ref="D467:E467"/>
    <mergeCell ref="F467:H467"/>
    <mergeCell ref="A470:AH470"/>
    <mergeCell ref="A473:A475"/>
    <mergeCell ref="B473:B475"/>
    <mergeCell ref="D473:G474"/>
    <mergeCell ref="H473:H475"/>
    <mergeCell ref="J473:M474"/>
    <mergeCell ref="N473:N475"/>
    <mergeCell ref="P473:S474"/>
    <mergeCell ref="T473:T475"/>
    <mergeCell ref="V473:Y474"/>
    <mergeCell ref="Z473:Z475"/>
    <mergeCell ref="AB473:AE474"/>
    <mergeCell ref="AF473:AF475"/>
    <mergeCell ref="D462:E462"/>
    <mergeCell ref="F462:H462"/>
    <mergeCell ref="D463:E463"/>
    <mergeCell ref="F463:H463"/>
    <mergeCell ref="D464:E464"/>
    <mergeCell ref="F464:H464"/>
    <mergeCell ref="B455:B456"/>
    <mergeCell ref="D455:H455"/>
    <mergeCell ref="J455:N455"/>
    <mergeCell ref="P455:T455"/>
    <mergeCell ref="V455:Z455"/>
    <mergeCell ref="AB455:AF455"/>
    <mergeCell ref="D458:E458"/>
    <mergeCell ref="F458:H458"/>
    <mergeCell ref="J458:K458"/>
    <mergeCell ref="L458:N458"/>
    <mergeCell ref="P458:Q458"/>
    <mergeCell ref="R458:T458"/>
    <mergeCell ref="V458:W458"/>
    <mergeCell ref="X458:Z458"/>
    <mergeCell ref="AB458:AC458"/>
    <mergeCell ref="AD458:AF458"/>
    <mergeCell ref="J459:K459"/>
    <mergeCell ref="L459:N459"/>
    <mergeCell ref="P459:Q459"/>
    <mergeCell ref="R459:T459"/>
    <mergeCell ref="V459:W459"/>
    <mergeCell ref="X459:Z459"/>
    <mergeCell ref="AB459:AC459"/>
    <mergeCell ref="AD459:AF459"/>
    <mergeCell ref="K395:S395"/>
    <mergeCell ref="T395:V395"/>
    <mergeCell ref="K396:S396"/>
    <mergeCell ref="T396:V396"/>
    <mergeCell ref="K397:S397"/>
    <mergeCell ref="T397:V397"/>
    <mergeCell ref="D398:E398"/>
    <mergeCell ref="F398:H398"/>
    <mergeCell ref="D399:E399"/>
    <mergeCell ref="F399:H399"/>
    <mergeCell ref="D400:E400"/>
    <mergeCell ref="F400:H400"/>
    <mergeCell ref="A403:AH403"/>
    <mergeCell ref="A406:A408"/>
    <mergeCell ref="B406:B408"/>
    <mergeCell ref="D406:G407"/>
    <mergeCell ref="H406:H408"/>
    <mergeCell ref="J406:M407"/>
    <mergeCell ref="N406:N408"/>
    <mergeCell ref="P406:S407"/>
    <mergeCell ref="T406:T408"/>
    <mergeCell ref="V406:Y407"/>
    <mergeCell ref="Z406:Z408"/>
    <mergeCell ref="AB406:AE407"/>
    <mergeCell ref="AF406:AF408"/>
    <mergeCell ref="D395:E395"/>
    <mergeCell ref="F395:H395"/>
    <mergeCell ref="D396:E396"/>
    <mergeCell ref="F396:H396"/>
    <mergeCell ref="D397:E397"/>
    <mergeCell ref="F397:H397"/>
    <mergeCell ref="B388:B389"/>
    <mergeCell ref="D388:H388"/>
    <mergeCell ref="J388:N388"/>
    <mergeCell ref="P388:T388"/>
    <mergeCell ref="V388:Z388"/>
    <mergeCell ref="AB388:AF388"/>
    <mergeCell ref="D391:E391"/>
    <mergeCell ref="F391:H391"/>
    <mergeCell ref="J391:K391"/>
    <mergeCell ref="L391:N391"/>
    <mergeCell ref="P391:Q391"/>
    <mergeCell ref="R391:T391"/>
    <mergeCell ref="V391:W391"/>
    <mergeCell ref="X391:Z391"/>
    <mergeCell ref="AB391:AC391"/>
    <mergeCell ref="AD391:AF391"/>
    <mergeCell ref="J392:K392"/>
    <mergeCell ref="L392:N392"/>
    <mergeCell ref="P392:Q392"/>
    <mergeCell ref="R392:T392"/>
    <mergeCell ref="V392:W392"/>
    <mergeCell ref="X392:Z392"/>
    <mergeCell ref="AB392:AC392"/>
    <mergeCell ref="AD392:AF392"/>
    <mergeCell ref="K328:S328"/>
    <mergeCell ref="T328:V328"/>
    <mergeCell ref="K329:S329"/>
    <mergeCell ref="T329:V329"/>
    <mergeCell ref="K330:S330"/>
    <mergeCell ref="T330:V330"/>
    <mergeCell ref="D331:E331"/>
    <mergeCell ref="F331:H331"/>
    <mergeCell ref="D332:E332"/>
    <mergeCell ref="F332:H332"/>
    <mergeCell ref="D333:E333"/>
    <mergeCell ref="F333:H333"/>
    <mergeCell ref="A336:AH336"/>
    <mergeCell ref="A339:A341"/>
    <mergeCell ref="B339:B341"/>
    <mergeCell ref="D339:G340"/>
    <mergeCell ref="H339:H341"/>
    <mergeCell ref="J339:M340"/>
    <mergeCell ref="N339:N341"/>
    <mergeCell ref="P339:S340"/>
    <mergeCell ref="T339:T341"/>
    <mergeCell ref="V339:Y340"/>
    <mergeCell ref="Z339:Z341"/>
    <mergeCell ref="AB339:AE340"/>
    <mergeCell ref="AF339:AF341"/>
    <mergeCell ref="D328:E328"/>
    <mergeCell ref="F328:H328"/>
    <mergeCell ref="D329:E329"/>
    <mergeCell ref="F329:H329"/>
    <mergeCell ref="D330:E330"/>
    <mergeCell ref="F330:H330"/>
    <mergeCell ref="B321:B322"/>
    <mergeCell ref="D321:H321"/>
    <mergeCell ref="J321:N321"/>
    <mergeCell ref="P321:T321"/>
    <mergeCell ref="V321:Z321"/>
    <mergeCell ref="AB321:AF321"/>
    <mergeCell ref="D324:E324"/>
    <mergeCell ref="F324:H324"/>
    <mergeCell ref="J324:K324"/>
    <mergeCell ref="L324:N324"/>
    <mergeCell ref="P324:Q324"/>
    <mergeCell ref="R324:T324"/>
    <mergeCell ref="V324:W324"/>
    <mergeCell ref="X324:Z324"/>
    <mergeCell ref="AB324:AC324"/>
    <mergeCell ref="AD324:AF324"/>
    <mergeCell ref="J325:K325"/>
    <mergeCell ref="L325:N325"/>
    <mergeCell ref="P325:Q325"/>
    <mergeCell ref="R325:T325"/>
    <mergeCell ref="V325:W325"/>
    <mergeCell ref="X325:Z325"/>
    <mergeCell ref="AB325:AC325"/>
    <mergeCell ref="AD325:AF325"/>
    <mergeCell ref="K261:S261"/>
    <mergeCell ref="T261:V261"/>
    <mergeCell ref="K262:S262"/>
    <mergeCell ref="T262:V262"/>
    <mergeCell ref="K263:S263"/>
    <mergeCell ref="T263:V263"/>
    <mergeCell ref="D264:E264"/>
    <mergeCell ref="F264:H264"/>
    <mergeCell ref="D265:E265"/>
    <mergeCell ref="F265:H265"/>
    <mergeCell ref="D266:E266"/>
    <mergeCell ref="F266:H266"/>
    <mergeCell ref="A269:AH269"/>
    <mergeCell ref="A272:A274"/>
    <mergeCell ref="B272:B274"/>
    <mergeCell ref="D272:G273"/>
    <mergeCell ref="H272:H274"/>
    <mergeCell ref="J272:M273"/>
    <mergeCell ref="N272:N274"/>
    <mergeCell ref="P272:S273"/>
    <mergeCell ref="T272:T274"/>
    <mergeCell ref="V272:Y273"/>
    <mergeCell ref="Z272:Z274"/>
    <mergeCell ref="AB272:AE273"/>
    <mergeCell ref="AF272:AF274"/>
    <mergeCell ref="D261:E261"/>
    <mergeCell ref="F261:H261"/>
    <mergeCell ref="D262:E262"/>
    <mergeCell ref="F262:H262"/>
    <mergeCell ref="D263:E263"/>
    <mergeCell ref="F263:H263"/>
    <mergeCell ref="B254:B255"/>
    <mergeCell ref="D254:H254"/>
    <mergeCell ref="J254:N254"/>
    <mergeCell ref="P254:T254"/>
    <mergeCell ref="V254:Z254"/>
    <mergeCell ref="AB254:AF254"/>
    <mergeCell ref="D257:E257"/>
    <mergeCell ref="F257:H257"/>
    <mergeCell ref="J257:K257"/>
    <mergeCell ref="L257:N257"/>
    <mergeCell ref="P257:Q257"/>
    <mergeCell ref="R257:T257"/>
    <mergeCell ref="V257:W257"/>
    <mergeCell ref="X257:Z257"/>
    <mergeCell ref="AB257:AC257"/>
    <mergeCell ref="AD257:AF257"/>
    <mergeCell ref="AB259:AC259"/>
    <mergeCell ref="AD259:AF259"/>
    <mergeCell ref="D259:E259"/>
    <mergeCell ref="F259:H259"/>
    <mergeCell ref="J259:K259"/>
    <mergeCell ref="L259:N259"/>
    <mergeCell ref="P259:Q259"/>
    <mergeCell ref="R259:T259"/>
    <mergeCell ref="V259:W259"/>
    <mergeCell ref="X259:Z259"/>
    <mergeCell ref="V256:W256"/>
    <mergeCell ref="X256:Z256"/>
    <mergeCell ref="AB256:AC256"/>
    <mergeCell ref="AD256:AF256"/>
    <mergeCell ref="D258:E258"/>
    <mergeCell ref="F258:H258"/>
    <mergeCell ref="J192:K192"/>
    <mergeCell ref="L192:N192"/>
    <mergeCell ref="P192:Q192"/>
    <mergeCell ref="R192:T192"/>
    <mergeCell ref="V192:W192"/>
    <mergeCell ref="X192:Z192"/>
    <mergeCell ref="AB192:AC192"/>
    <mergeCell ref="AD192:AF192"/>
    <mergeCell ref="D192:E192"/>
    <mergeCell ref="F192:H192"/>
    <mergeCell ref="V189:W189"/>
    <mergeCell ref="X189:Z189"/>
    <mergeCell ref="AB189:AC189"/>
    <mergeCell ref="AD189:AF189"/>
    <mergeCell ref="D191:E191"/>
    <mergeCell ref="F191:H191"/>
    <mergeCell ref="V188:W188"/>
    <mergeCell ref="X188:Z188"/>
    <mergeCell ref="AB188:AC188"/>
    <mergeCell ref="AD188:AF188"/>
    <mergeCell ref="D189:E189"/>
    <mergeCell ref="F189:H189"/>
    <mergeCell ref="J189:K189"/>
    <mergeCell ref="L189:N189"/>
    <mergeCell ref="P189:Q189"/>
    <mergeCell ref="R189:T189"/>
    <mergeCell ref="D190:E190"/>
    <mergeCell ref="J125:K125"/>
    <mergeCell ref="L125:N125"/>
    <mergeCell ref="P125:Q125"/>
    <mergeCell ref="R125:T125"/>
    <mergeCell ref="V125:W125"/>
    <mergeCell ref="X125:Z125"/>
    <mergeCell ref="AB125:AC125"/>
    <mergeCell ref="AD125:AF125"/>
    <mergeCell ref="K127:S127"/>
    <mergeCell ref="T127:V127"/>
    <mergeCell ref="K128:S128"/>
    <mergeCell ref="T128:V128"/>
    <mergeCell ref="K129:S129"/>
    <mergeCell ref="T129:V129"/>
    <mergeCell ref="D130:E130"/>
    <mergeCell ref="F130:H130"/>
    <mergeCell ref="D131:E131"/>
    <mergeCell ref="F131:H131"/>
    <mergeCell ref="D125:E125"/>
    <mergeCell ref="F125:H125"/>
    <mergeCell ref="D127:E127"/>
    <mergeCell ref="F127:H127"/>
    <mergeCell ref="D128:E128"/>
    <mergeCell ref="F128:H128"/>
    <mergeCell ref="D129:E129"/>
    <mergeCell ref="F129:H129"/>
    <mergeCell ref="B120:B121"/>
    <mergeCell ref="D120:H120"/>
    <mergeCell ref="J120:N120"/>
    <mergeCell ref="P120:T120"/>
    <mergeCell ref="V120:Z120"/>
    <mergeCell ref="AB120:AF120"/>
    <mergeCell ref="D123:E123"/>
    <mergeCell ref="F123:H123"/>
    <mergeCell ref="J123:K123"/>
    <mergeCell ref="L123:N123"/>
    <mergeCell ref="P123:Q123"/>
    <mergeCell ref="R123:T123"/>
    <mergeCell ref="V123:W123"/>
    <mergeCell ref="X123:Z123"/>
    <mergeCell ref="AB123:AC123"/>
    <mergeCell ref="AD123:AF123"/>
    <mergeCell ref="J124:K124"/>
    <mergeCell ref="L124:N124"/>
    <mergeCell ref="P124:Q124"/>
    <mergeCell ref="R124:T124"/>
    <mergeCell ref="V124:W124"/>
    <mergeCell ref="X124:Z124"/>
    <mergeCell ref="AB124:AC124"/>
    <mergeCell ref="AD124:AF124"/>
    <mergeCell ref="V122:W122"/>
    <mergeCell ref="X122:Z122"/>
    <mergeCell ref="AB122:AC122"/>
    <mergeCell ref="AD122:AF122"/>
    <mergeCell ref="D124:E124"/>
    <mergeCell ref="F124:H124"/>
    <mergeCell ref="V121:W121"/>
    <mergeCell ref="X121:Z121"/>
    <mergeCell ref="A68:AH68"/>
    <mergeCell ref="A71:A73"/>
    <mergeCell ref="B71:B73"/>
    <mergeCell ref="D71:G72"/>
    <mergeCell ref="H71:H73"/>
    <mergeCell ref="J71:M72"/>
    <mergeCell ref="N71:N73"/>
    <mergeCell ref="P71:S72"/>
    <mergeCell ref="T71:T73"/>
    <mergeCell ref="V71:Y72"/>
    <mergeCell ref="Z71:Z73"/>
    <mergeCell ref="AB71:AE72"/>
    <mergeCell ref="AF71:AF73"/>
    <mergeCell ref="R56:T56"/>
    <mergeCell ref="P57:Q57"/>
    <mergeCell ref="R57:T57"/>
    <mergeCell ref="P58:Q58"/>
    <mergeCell ref="R58:T58"/>
    <mergeCell ref="J57:K57"/>
    <mergeCell ref="L57:N57"/>
    <mergeCell ref="J58:K58"/>
    <mergeCell ref="L58:N58"/>
    <mergeCell ref="D661:E661"/>
    <mergeCell ref="F661:H661"/>
    <mergeCell ref="V658:W658"/>
    <mergeCell ref="X658:Z658"/>
    <mergeCell ref="AB658:AC658"/>
    <mergeCell ref="J661:K661"/>
    <mergeCell ref="L661:N661"/>
    <mergeCell ref="P661:Q661"/>
    <mergeCell ref="R661:T661"/>
    <mergeCell ref="V661:W661"/>
    <mergeCell ref="X661:Z661"/>
    <mergeCell ref="AB661:AC661"/>
    <mergeCell ref="AD658:AF658"/>
    <mergeCell ref="D660:E660"/>
    <mergeCell ref="F660:H660"/>
    <mergeCell ref="V657:W657"/>
    <mergeCell ref="X657:Z657"/>
    <mergeCell ref="AB657:AC657"/>
    <mergeCell ref="AD657:AF657"/>
    <mergeCell ref="D658:E658"/>
    <mergeCell ref="F658:H658"/>
    <mergeCell ref="J658:K658"/>
    <mergeCell ref="L658:N658"/>
    <mergeCell ref="P658:Q658"/>
    <mergeCell ref="R658:T658"/>
    <mergeCell ref="D657:E657"/>
    <mergeCell ref="F657:H657"/>
    <mergeCell ref="J657:K657"/>
    <mergeCell ref="L657:N657"/>
    <mergeCell ref="P657:Q657"/>
    <mergeCell ref="R657:T657"/>
    <mergeCell ref="AD661:AF661"/>
    <mergeCell ref="D594:E594"/>
    <mergeCell ref="F594:H594"/>
    <mergeCell ref="J594:K594"/>
    <mergeCell ref="L594:N594"/>
    <mergeCell ref="P594:Q594"/>
    <mergeCell ref="R594:T594"/>
    <mergeCell ref="V594:W594"/>
    <mergeCell ref="X594:Z594"/>
    <mergeCell ref="V591:W591"/>
    <mergeCell ref="X591:Z591"/>
    <mergeCell ref="AB591:AC591"/>
    <mergeCell ref="AD591:AF591"/>
    <mergeCell ref="D593:E593"/>
    <mergeCell ref="F593:H593"/>
    <mergeCell ref="V590:W590"/>
    <mergeCell ref="X590:Z590"/>
    <mergeCell ref="AB590:AC590"/>
    <mergeCell ref="AD590:AF590"/>
    <mergeCell ref="D591:E591"/>
    <mergeCell ref="F591:H591"/>
    <mergeCell ref="J591:K591"/>
    <mergeCell ref="L591:N591"/>
    <mergeCell ref="P591:Q591"/>
    <mergeCell ref="R591:T591"/>
    <mergeCell ref="D590:E590"/>
    <mergeCell ref="F590:H590"/>
    <mergeCell ref="J590:K590"/>
    <mergeCell ref="L590:N590"/>
    <mergeCell ref="P590:Q590"/>
    <mergeCell ref="R590:T590"/>
    <mergeCell ref="AB594:AC594"/>
    <mergeCell ref="AD594:AF594"/>
    <mergeCell ref="D527:E527"/>
    <mergeCell ref="F527:H527"/>
    <mergeCell ref="J527:K527"/>
    <mergeCell ref="L527:N527"/>
    <mergeCell ref="P527:Q527"/>
    <mergeCell ref="R527:T527"/>
    <mergeCell ref="V527:W527"/>
    <mergeCell ref="X527:Z527"/>
    <mergeCell ref="V524:W524"/>
    <mergeCell ref="X524:Z524"/>
    <mergeCell ref="AB524:AC524"/>
    <mergeCell ref="AD524:AF524"/>
    <mergeCell ref="D526:E526"/>
    <mergeCell ref="F526:H526"/>
    <mergeCell ref="V523:W523"/>
    <mergeCell ref="X523:Z523"/>
    <mergeCell ref="AB523:AC523"/>
    <mergeCell ref="AD523:AF523"/>
    <mergeCell ref="D524:E524"/>
    <mergeCell ref="F524:H524"/>
    <mergeCell ref="J524:K524"/>
    <mergeCell ref="L524:N524"/>
    <mergeCell ref="P524:Q524"/>
    <mergeCell ref="R524:T524"/>
    <mergeCell ref="D523:E523"/>
    <mergeCell ref="F523:H523"/>
    <mergeCell ref="J523:K523"/>
    <mergeCell ref="L523:N523"/>
    <mergeCell ref="P523:Q523"/>
    <mergeCell ref="R523:T523"/>
    <mergeCell ref="AB527:AC527"/>
    <mergeCell ref="AD527:AF527"/>
    <mergeCell ref="D460:E460"/>
    <mergeCell ref="F460:H460"/>
    <mergeCell ref="J460:K460"/>
    <mergeCell ref="L460:N460"/>
    <mergeCell ref="P460:Q460"/>
    <mergeCell ref="R460:T460"/>
    <mergeCell ref="V460:W460"/>
    <mergeCell ref="X460:Z460"/>
    <mergeCell ref="V457:W457"/>
    <mergeCell ref="X457:Z457"/>
    <mergeCell ref="AB457:AC457"/>
    <mergeCell ref="AD457:AF457"/>
    <mergeCell ref="D459:E459"/>
    <mergeCell ref="F459:H459"/>
    <mergeCell ref="V456:W456"/>
    <mergeCell ref="X456:Z456"/>
    <mergeCell ref="AB456:AC456"/>
    <mergeCell ref="AD456:AF456"/>
    <mergeCell ref="D457:E457"/>
    <mergeCell ref="F457:H457"/>
    <mergeCell ref="J457:K457"/>
    <mergeCell ref="L457:N457"/>
    <mergeCell ref="P457:Q457"/>
    <mergeCell ref="R457:T457"/>
    <mergeCell ref="D456:E456"/>
    <mergeCell ref="F456:H456"/>
    <mergeCell ref="J456:K456"/>
    <mergeCell ref="L456:N456"/>
    <mergeCell ref="P456:Q456"/>
    <mergeCell ref="R456:T456"/>
    <mergeCell ref="AB460:AC460"/>
    <mergeCell ref="AD460:AF460"/>
    <mergeCell ref="D393:E393"/>
    <mergeCell ref="F393:H393"/>
    <mergeCell ref="J393:K393"/>
    <mergeCell ref="L393:N393"/>
    <mergeCell ref="P393:Q393"/>
    <mergeCell ref="R393:T393"/>
    <mergeCell ref="V393:W393"/>
    <mergeCell ref="X393:Z393"/>
    <mergeCell ref="V390:W390"/>
    <mergeCell ref="X390:Z390"/>
    <mergeCell ref="AB390:AC390"/>
    <mergeCell ref="AD390:AF390"/>
    <mergeCell ref="D392:E392"/>
    <mergeCell ref="F392:H392"/>
    <mergeCell ref="V389:W389"/>
    <mergeCell ref="X389:Z389"/>
    <mergeCell ref="AB389:AC389"/>
    <mergeCell ref="AD389:AF389"/>
    <mergeCell ref="D390:E390"/>
    <mergeCell ref="F390:H390"/>
    <mergeCell ref="J390:K390"/>
    <mergeCell ref="L390:N390"/>
    <mergeCell ref="P390:Q390"/>
    <mergeCell ref="R390:T390"/>
    <mergeCell ref="D389:E389"/>
    <mergeCell ref="F389:H389"/>
    <mergeCell ref="J389:K389"/>
    <mergeCell ref="L389:N389"/>
    <mergeCell ref="P389:Q389"/>
    <mergeCell ref="R389:T389"/>
    <mergeCell ref="AB393:AC393"/>
    <mergeCell ref="AD393:AF393"/>
    <mergeCell ref="D326:E326"/>
    <mergeCell ref="F326:H326"/>
    <mergeCell ref="J326:K326"/>
    <mergeCell ref="L326:N326"/>
    <mergeCell ref="P326:Q326"/>
    <mergeCell ref="R326:T326"/>
    <mergeCell ref="V326:W326"/>
    <mergeCell ref="X326:Z326"/>
    <mergeCell ref="V323:W323"/>
    <mergeCell ref="X323:Z323"/>
    <mergeCell ref="AB323:AC323"/>
    <mergeCell ref="AD323:AF323"/>
    <mergeCell ref="D325:E325"/>
    <mergeCell ref="F325:H325"/>
    <mergeCell ref="V322:W322"/>
    <mergeCell ref="X322:Z322"/>
    <mergeCell ref="AB322:AC322"/>
    <mergeCell ref="AD322:AF322"/>
    <mergeCell ref="D323:E323"/>
    <mergeCell ref="F323:H323"/>
    <mergeCell ref="J323:K323"/>
    <mergeCell ref="L323:N323"/>
    <mergeCell ref="P323:Q323"/>
    <mergeCell ref="R323:T323"/>
    <mergeCell ref="D322:E322"/>
    <mergeCell ref="F322:H322"/>
    <mergeCell ref="J322:K322"/>
    <mergeCell ref="L322:N322"/>
    <mergeCell ref="P322:Q322"/>
    <mergeCell ref="R322:T322"/>
    <mergeCell ref="AB326:AC326"/>
    <mergeCell ref="AD326:AF326"/>
    <mergeCell ref="V255:W255"/>
    <mergeCell ref="X255:Z255"/>
    <mergeCell ref="AB255:AC255"/>
    <mergeCell ref="AD255:AF255"/>
    <mergeCell ref="D256:E256"/>
    <mergeCell ref="F256:H256"/>
    <mergeCell ref="J256:K256"/>
    <mergeCell ref="L256:N256"/>
    <mergeCell ref="P256:Q256"/>
    <mergeCell ref="R256:T256"/>
    <mergeCell ref="J258:K258"/>
    <mergeCell ref="L258:N258"/>
    <mergeCell ref="P258:Q258"/>
    <mergeCell ref="R258:T258"/>
    <mergeCell ref="V258:W258"/>
    <mergeCell ref="X258:Z258"/>
    <mergeCell ref="AB258:AC258"/>
    <mergeCell ref="AD258:AF258"/>
    <mergeCell ref="D255:E255"/>
    <mergeCell ref="F255:H255"/>
    <mergeCell ref="J255:K255"/>
    <mergeCell ref="L255:N255"/>
    <mergeCell ref="P255:Q255"/>
    <mergeCell ref="R255:T255"/>
    <mergeCell ref="A202:AH202"/>
    <mergeCell ref="A205:A207"/>
    <mergeCell ref="B205:B207"/>
    <mergeCell ref="D205:G206"/>
    <mergeCell ref="H205:H207"/>
    <mergeCell ref="J205:M206"/>
    <mergeCell ref="D194:E194"/>
    <mergeCell ref="F194:H194"/>
    <mergeCell ref="D195:E195"/>
    <mergeCell ref="F195:H195"/>
    <mergeCell ref="D196:E196"/>
    <mergeCell ref="F196:H196"/>
    <mergeCell ref="K194:S194"/>
    <mergeCell ref="T194:V194"/>
    <mergeCell ref="K195:S195"/>
    <mergeCell ref="T195:V195"/>
    <mergeCell ref="K196:S196"/>
    <mergeCell ref="T196:V196"/>
    <mergeCell ref="N205:N207"/>
    <mergeCell ref="P205:S206"/>
    <mergeCell ref="T205:T207"/>
    <mergeCell ref="V205:Y206"/>
    <mergeCell ref="Z205:Z207"/>
    <mergeCell ref="AB205:AE206"/>
    <mergeCell ref="AF205:AF207"/>
    <mergeCell ref="D197:E197"/>
    <mergeCell ref="F197:H197"/>
    <mergeCell ref="D198:E198"/>
    <mergeCell ref="F198:H198"/>
    <mergeCell ref="D199:E199"/>
    <mergeCell ref="F199:H199"/>
    <mergeCell ref="F190:H190"/>
    <mergeCell ref="J190:K190"/>
    <mergeCell ref="L190:N190"/>
    <mergeCell ref="P190:Q190"/>
    <mergeCell ref="R190:T190"/>
    <mergeCell ref="V190:W190"/>
    <mergeCell ref="X190:Z190"/>
    <mergeCell ref="AB190:AC190"/>
    <mergeCell ref="AD190:AF190"/>
    <mergeCell ref="J191:K191"/>
    <mergeCell ref="L191:N191"/>
    <mergeCell ref="P191:Q191"/>
    <mergeCell ref="R191:T191"/>
    <mergeCell ref="D188:E188"/>
    <mergeCell ref="F188:H188"/>
    <mergeCell ref="J188:K188"/>
    <mergeCell ref="L188:N188"/>
    <mergeCell ref="P188:Q188"/>
    <mergeCell ref="R188:T188"/>
    <mergeCell ref="V191:W191"/>
    <mergeCell ref="X191:Z191"/>
    <mergeCell ref="AB191:AC191"/>
    <mergeCell ref="AD191:AF191"/>
    <mergeCell ref="D132:E132"/>
    <mergeCell ref="F132:H132"/>
    <mergeCell ref="A135:AH135"/>
    <mergeCell ref="A138:A140"/>
    <mergeCell ref="B138:B140"/>
    <mergeCell ref="D138:G139"/>
    <mergeCell ref="H138:H140"/>
    <mergeCell ref="J138:M139"/>
    <mergeCell ref="N138:N140"/>
    <mergeCell ref="P138:S139"/>
    <mergeCell ref="T138:T140"/>
    <mergeCell ref="V138:Y139"/>
    <mergeCell ref="Z138:Z140"/>
    <mergeCell ref="AB138:AE139"/>
    <mergeCell ref="AF138:AF140"/>
    <mergeCell ref="B187:B188"/>
    <mergeCell ref="D187:H187"/>
    <mergeCell ref="J187:N187"/>
    <mergeCell ref="P187:T187"/>
    <mergeCell ref="V187:Z187"/>
    <mergeCell ref="AB187:AF187"/>
    <mergeCell ref="AB121:AC121"/>
    <mergeCell ref="AD121:AF121"/>
    <mergeCell ref="D122:E122"/>
    <mergeCell ref="F122:H122"/>
    <mergeCell ref="J122:K122"/>
    <mergeCell ref="L122:N122"/>
    <mergeCell ref="P122:Q122"/>
    <mergeCell ref="R122:T122"/>
    <mergeCell ref="D121:E121"/>
    <mergeCell ref="F121:H121"/>
    <mergeCell ref="J121:K121"/>
    <mergeCell ref="L121:N121"/>
    <mergeCell ref="P121:Q121"/>
    <mergeCell ref="R121:T121"/>
    <mergeCell ref="AB53:AF53"/>
    <mergeCell ref="AB54:AC54"/>
    <mergeCell ref="AD54:AF54"/>
    <mergeCell ref="AB55:AC55"/>
    <mergeCell ref="AD55:AF55"/>
    <mergeCell ref="AB56:AC56"/>
    <mergeCell ref="AD56:AF56"/>
    <mergeCell ref="V56:W56"/>
    <mergeCell ref="R54:T54"/>
    <mergeCell ref="P55:Q55"/>
    <mergeCell ref="R55:T55"/>
    <mergeCell ref="L54:N54"/>
    <mergeCell ref="J55:K55"/>
    <mergeCell ref="L55:N55"/>
    <mergeCell ref="J56:K56"/>
    <mergeCell ref="L56:N56"/>
    <mergeCell ref="T61:V61"/>
    <mergeCell ref="T62:V62"/>
    <mergeCell ref="A1:AH1"/>
    <mergeCell ref="D64:E64"/>
    <mergeCell ref="F64:H64"/>
    <mergeCell ref="D65:E65"/>
    <mergeCell ref="F65:H65"/>
    <mergeCell ref="K60:S60"/>
    <mergeCell ref="K61:S61"/>
    <mergeCell ref="K62:S62"/>
    <mergeCell ref="D61:E61"/>
    <mergeCell ref="F61:H61"/>
    <mergeCell ref="D62:E62"/>
    <mergeCell ref="F62:H62"/>
    <mergeCell ref="D63:E63"/>
    <mergeCell ref="F63:H63"/>
    <mergeCell ref="AB57:AC57"/>
    <mergeCell ref="AD57:AF57"/>
    <mergeCell ref="AB58:AC58"/>
    <mergeCell ref="AD58:AF58"/>
    <mergeCell ref="B53:B54"/>
    <mergeCell ref="F58:H58"/>
    <mergeCell ref="D54:E54"/>
    <mergeCell ref="F54:H54"/>
    <mergeCell ref="D60:E60"/>
    <mergeCell ref="F60:H60"/>
    <mergeCell ref="T60:V60"/>
    <mergeCell ref="D55:E55"/>
    <mergeCell ref="F55:H55"/>
    <mergeCell ref="X56:Z56"/>
    <mergeCell ref="V57:W57"/>
    <mergeCell ref="X57:Z57"/>
    <mergeCell ref="V58:W58"/>
    <mergeCell ref="X58:Z58"/>
    <mergeCell ref="P53:T53"/>
    <mergeCell ref="P54:Q54"/>
    <mergeCell ref="P56:Q56"/>
    <mergeCell ref="J53:N53"/>
    <mergeCell ref="J54:K54"/>
    <mergeCell ref="AB4:AE5"/>
    <mergeCell ref="AF4:AF6"/>
    <mergeCell ref="B4:B6"/>
    <mergeCell ref="A4:A6"/>
    <mergeCell ref="D53:H53"/>
    <mergeCell ref="D56:E56"/>
    <mergeCell ref="F56:H56"/>
    <mergeCell ref="D57:E57"/>
    <mergeCell ref="F57:H57"/>
    <mergeCell ref="D58:E58"/>
    <mergeCell ref="H4:H6"/>
    <mergeCell ref="D4:G5"/>
    <mergeCell ref="J4:M5"/>
    <mergeCell ref="N4:N6"/>
    <mergeCell ref="P4:S5"/>
    <mergeCell ref="T4:T6"/>
    <mergeCell ref="V4:Y5"/>
    <mergeCell ref="Z4:Z6"/>
    <mergeCell ref="V53:Z53"/>
    <mergeCell ref="V54:W54"/>
    <mergeCell ref="X54:Z54"/>
    <mergeCell ref="V55:W55"/>
    <mergeCell ref="X55:Z55"/>
    <mergeCell ref="AB724:AC724"/>
    <mergeCell ref="AD724:AF724"/>
    <mergeCell ref="D725:E725"/>
    <mergeCell ref="F725:H725"/>
    <mergeCell ref="J725:K725"/>
    <mergeCell ref="L725:N725"/>
    <mergeCell ref="P725:Q725"/>
    <mergeCell ref="R725:T725"/>
    <mergeCell ref="V725:W725"/>
    <mergeCell ref="X725:Z725"/>
    <mergeCell ref="AB725:AC725"/>
    <mergeCell ref="AD725:AF725"/>
    <mergeCell ref="D727:E727"/>
    <mergeCell ref="F727:H727"/>
    <mergeCell ref="D728:E728"/>
    <mergeCell ref="F728:H728"/>
    <mergeCell ref="J728:K728"/>
    <mergeCell ref="L728:N728"/>
    <mergeCell ref="P728:Q728"/>
    <mergeCell ref="R728:T728"/>
    <mergeCell ref="V728:W728"/>
    <mergeCell ref="X728:Z728"/>
    <mergeCell ref="AB728:AC728"/>
    <mergeCell ref="AD728:AF728"/>
    <mergeCell ref="D730:E730"/>
    <mergeCell ref="F730:H730"/>
    <mergeCell ref="D731:E731"/>
    <mergeCell ref="F731:H731"/>
    <mergeCell ref="D732:E732"/>
    <mergeCell ref="F732:H732"/>
    <mergeCell ref="K730:S730"/>
    <mergeCell ref="T730:V730"/>
    <mergeCell ref="K731:S731"/>
    <mergeCell ref="T731:V731"/>
    <mergeCell ref="K732:S732"/>
    <mergeCell ref="T732:V732"/>
    <mergeCell ref="D733:E733"/>
    <mergeCell ref="F733:H733"/>
    <mergeCell ref="D734:E734"/>
    <mergeCell ref="F734:H734"/>
    <mergeCell ref="D735:E735"/>
    <mergeCell ref="F735:H735"/>
    <mergeCell ref="R795:T795"/>
    <mergeCell ref="V795:W795"/>
    <mergeCell ref="X795:Z795"/>
    <mergeCell ref="AB795:AC795"/>
    <mergeCell ref="AD795:AF795"/>
    <mergeCell ref="K797:S797"/>
    <mergeCell ref="T797:V797"/>
    <mergeCell ref="K798:S798"/>
    <mergeCell ref="A738:AH738"/>
    <mergeCell ref="D791:E791"/>
    <mergeCell ref="F791:H791"/>
    <mergeCell ref="J791:K791"/>
    <mergeCell ref="L791:N791"/>
    <mergeCell ref="P791:Q791"/>
    <mergeCell ref="R791:T791"/>
    <mergeCell ref="V791:W791"/>
    <mergeCell ref="X791:Z791"/>
    <mergeCell ref="AB791:AC791"/>
    <mergeCell ref="AD791:AF791"/>
    <mergeCell ref="D792:E792"/>
    <mergeCell ref="F792:H792"/>
    <mergeCell ref="J792:K792"/>
    <mergeCell ref="L792:N792"/>
    <mergeCell ref="P792:Q792"/>
    <mergeCell ref="R792:T792"/>
    <mergeCell ref="V792:W792"/>
    <mergeCell ref="X792:Z792"/>
    <mergeCell ref="AB792:AC792"/>
    <mergeCell ref="AD792:AF792"/>
    <mergeCell ref="A741:A743"/>
    <mergeCell ref="B741:B743"/>
    <mergeCell ref="D741:G742"/>
    <mergeCell ref="D795:E795"/>
    <mergeCell ref="F795:H795"/>
    <mergeCell ref="D797:E797"/>
    <mergeCell ref="F797:H797"/>
    <mergeCell ref="D798:E798"/>
    <mergeCell ref="F798:H798"/>
    <mergeCell ref="D799:E799"/>
    <mergeCell ref="F799:H799"/>
    <mergeCell ref="J795:K795"/>
    <mergeCell ref="L795:N795"/>
    <mergeCell ref="P795:Q795"/>
    <mergeCell ref="D858:E858"/>
    <mergeCell ref="F858:H858"/>
    <mergeCell ref="J858:K858"/>
    <mergeCell ref="L858:N858"/>
    <mergeCell ref="P858:Q858"/>
    <mergeCell ref="J862:K862"/>
    <mergeCell ref="L862:N862"/>
    <mergeCell ref="P862:Q862"/>
    <mergeCell ref="J859:K859"/>
    <mergeCell ref="L859:N859"/>
    <mergeCell ref="P859:Q859"/>
    <mergeCell ref="D861:E861"/>
    <mergeCell ref="F861:H861"/>
    <mergeCell ref="D862:E862"/>
    <mergeCell ref="F862:H862"/>
  </mergeCells>
  <conditionalFormatting sqref="D7:AF51">
    <cfRule type="containsText" dxfId="276" priority="84" operator="containsText" text="E">
      <formula>NOT(ISERROR(SEARCH("E",D7)))</formula>
    </cfRule>
    <cfRule type="cellIs" dxfId="275" priority="85" operator="lessThan">
      <formula>11</formula>
    </cfRule>
  </conditionalFormatting>
  <conditionalFormatting sqref="T60:V62">
    <cfRule type="cellIs" dxfId="274" priority="83" operator="lessThan">
      <formula>11</formula>
    </cfRule>
  </conditionalFormatting>
  <conditionalFormatting sqref="D74:AF118">
    <cfRule type="containsText" dxfId="273" priority="35" operator="containsText" text="E">
      <formula>NOT(ISERROR(SEARCH("E",D74)))</formula>
    </cfRule>
    <cfRule type="cellIs" dxfId="272" priority="36" operator="lessThan">
      <formula>11</formula>
    </cfRule>
  </conditionalFormatting>
  <conditionalFormatting sqref="T127:V129">
    <cfRule type="cellIs" dxfId="271" priority="34" operator="lessThan">
      <formula>11</formula>
    </cfRule>
  </conditionalFormatting>
  <conditionalFormatting sqref="D141:AF185">
    <cfRule type="containsText" dxfId="270" priority="32" operator="containsText" text="E">
      <formula>NOT(ISERROR(SEARCH("E",D141)))</formula>
    </cfRule>
    <cfRule type="cellIs" dxfId="269" priority="33" operator="lessThan">
      <formula>11</formula>
    </cfRule>
  </conditionalFormatting>
  <conditionalFormatting sqref="T194:V196">
    <cfRule type="cellIs" dxfId="268" priority="31" operator="lessThan">
      <formula>11</formula>
    </cfRule>
  </conditionalFormatting>
  <conditionalFormatting sqref="D208:AF252">
    <cfRule type="containsText" dxfId="267" priority="29" operator="containsText" text="E">
      <formula>NOT(ISERROR(SEARCH("E",D208)))</formula>
    </cfRule>
    <cfRule type="cellIs" dxfId="266" priority="30" operator="lessThan">
      <formula>11</formula>
    </cfRule>
  </conditionalFormatting>
  <conditionalFormatting sqref="T261:V263">
    <cfRule type="cellIs" dxfId="265" priority="28" operator="lessThan">
      <formula>11</formula>
    </cfRule>
  </conditionalFormatting>
  <conditionalFormatting sqref="D275:AF319">
    <cfRule type="containsText" dxfId="264" priority="26" operator="containsText" text="E">
      <formula>NOT(ISERROR(SEARCH("E",D275)))</formula>
    </cfRule>
    <cfRule type="cellIs" dxfId="263" priority="27" operator="lessThan">
      <formula>11</formula>
    </cfRule>
  </conditionalFormatting>
  <conditionalFormatting sqref="T328:V330">
    <cfRule type="cellIs" dxfId="262" priority="25" operator="lessThan">
      <formula>11</formula>
    </cfRule>
  </conditionalFormatting>
  <conditionalFormatting sqref="D342:AF386">
    <cfRule type="containsText" dxfId="261" priority="23" operator="containsText" text="E">
      <formula>NOT(ISERROR(SEARCH("E",D342)))</formula>
    </cfRule>
    <cfRule type="cellIs" dxfId="260" priority="24" operator="lessThan">
      <formula>11</formula>
    </cfRule>
  </conditionalFormatting>
  <conditionalFormatting sqref="T395:V397">
    <cfRule type="cellIs" dxfId="259" priority="22" operator="lessThan">
      <formula>11</formula>
    </cfRule>
  </conditionalFormatting>
  <conditionalFormatting sqref="D409:AF453">
    <cfRule type="containsText" dxfId="258" priority="20" operator="containsText" text="E">
      <formula>NOT(ISERROR(SEARCH("E",D409)))</formula>
    </cfRule>
    <cfRule type="cellIs" dxfId="257" priority="21" operator="lessThan">
      <formula>11</formula>
    </cfRule>
  </conditionalFormatting>
  <conditionalFormatting sqref="T462:V464">
    <cfRule type="cellIs" dxfId="256" priority="19" operator="lessThan">
      <formula>11</formula>
    </cfRule>
  </conditionalFormatting>
  <conditionalFormatting sqref="D476:AF520">
    <cfRule type="containsText" dxfId="255" priority="17" operator="containsText" text="E">
      <formula>NOT(ISERROR(SEARCH("E",D476)))</formula>
    </cfRule>
    <cfRule type="cellIs" dxfId="254" priority="18" operator="lessThan">
      <formula>11</formula>
    </cfRule>
  </conditionalFormatting>
  <conditionalFormatting sqref="T529:V531">
    <cfRule type="cellIs" dxfId="253" priority="16" operator="lessThan">
      <formula>11</formula>
    </cfRule>
  </conditionalFormatting>
  <conditionalFormatting sqref="D543:AF587">
    <cfRule type="containsText" dxfId="252" priority="14" operator="containsText" text="E">
      <formula>NOT(ISERROR(SEARCH("E",D543)))</formula>
    </cfRule>
    <cfRule type="cellIs" dxfId="251" priority="15" operator="lessThan">
      <formula>11</formula>
    </cfRule>
  </conditionalFormatting>
  <conditionalFormatting sqref="T596:V598">
    <cfRule type="cellIs" dxfId="250" priority="13" operator="lessThan">
      <formula>11</formula>
    </cfRule>
  </conditionalFormatting>
  <conditionalFormatting sqref="D610:AF654">
    <cfRule type="containsText" dxfId="249" priority="11" operator="containsText" text="E">
      <formula>NOT(ISERROR(SEARCH("E",D610)))</formula>
    </cfRule>
    <cfRule type="cellIs" dxfId="248" priority="12" operator="lessThan">
      <formula>11</formula>
    </cfRule>
  </conditionalFormatting>
  <conditionalFormatting sqref="T663:V665">
    <cfRule type="cellIs" dxfId="247" priority="10" operator="lessThan">
      <formula>11</formula>
    </cfRule>
  </conditionalFormatting>
  <conditionalFormatting sqref="D677:AF721">
    <cfRule type="containsText" dxfId="246" priority="8" operator="containsText" text="E">
      <formula>NOT(ISERROR(SEARCH("E",D677)))</formula>
    </cfRule>
    <cfRule type="cellIs" dxfId="245" priority="9" operator="lessThan">
      <formula>11</formula>
    </cfRule>
  </conditionalFormatting>
  <conditionalFormatting sqref="T730:V732">
    <cfRule type="cellIs" dxfId="244" priority="7" operator="lessThan">
      <formula>11</formula>
    </cfRule>
  </conditionalFormatting>
  <conditionalFormatting sqref="D744:AF788">
    <cfRule type="containsText" dxfId="243" priority="5" operator="containsText" text="E">
      <formula>NOT(ISERROR(SEARCH("E",D744)))</formula>
    </cfRule>
    <cfRule type="cellIs" dxfId="242" priority="6" operator="lessThan">
      <formula>11</formula>
    </cfRule>
  </conditionalFormatting>
  <conditionalFormatting sqref="T797:V799">
    <cfRule type="cellIs" dxfId="241" priority="4" operator="lessThan">
      <formula>11</formula>
    </cfRule>
  </conditionalFormatting>
  <conditionalFormatting sqref="D811:AF855">
    <cfRule type="containsText" dxfId="240" priority="2" operator="containsText" text="E">
      <formula>NOT(ISERROR(SEARCH("E",D811)))</formula>
    </cfRule>
    <cfRule type="cellIs" dxfId="239" priority="3" operator="lessThan">
      <formula>11</formula>
    </cfRule>
  </conditionalFormatting>
  <conditionalFormatting sqref="T864:V866">
    <cfRule type="cellIs" dxfId="238" priority="1" operator="lessThan">
      <formula>11</formula>
    </cfRule>
  </conditionalFormatting>
  <dataValidations count="1">
    <dataValidation type="list" allowBlank="1" showInputMessage="1" showErrorMessage="1" sqref="H811:H855 N811:N855 T811:T855 Z811:Z853 Z854:Z855" xr:uid="{198F3184-B68B-43F4-B7FC-0BDC7AC46D10}">
      <formula1>$B$859:$B$862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landscape" verticalDpi="0" r:id="rId1"/>
  <ignoredErrors>
    <ignoredError sqref="B7:B5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405E3-FA18-4D1E-99EA-E18A2170B7AC}">
  <sheetPr codeName="Hoja1">
    <tabColor rgb="FF7030A0"/>
  </sheetPr>
  <dimension ref="A1:AF4050"/>
  <sheetViews>
    <sheetView view="pageBreakPreview" zoomScaleNormal="100" zoomScaleSheetLayoutView="100" workbookViewId="0">
      <selection activeCell="D16" sqref="A16:XFD16"/>
    </sheetView>
  </sheetViews>
  <sheetFormatPr baseColWidth="10" defaultRowHeight="15" x14ac:dyDescent="0.25"/>
  <cols>
    <col min="1" max="1" width="9.7109375" style="14" customWidth="1"/>
    <col min="2" max="2" width="26.85546875" style="14" customWidth="1"/>
    <col min="3" max="7" width="4.7109375" style="14" customWidth="1"/>
    <col min="8" max="8" width="5.42578125" style="14" customWidth="1"/>
    <col min="9" max="9" width="16.5703125" style="14" customWidth="1"/>
    <col min="10" max="22" width="11.42578125" style="14"/>
    <col min="23" max="27" width="11.42578125" style="14" hidden="1" customWidth="1"/>
    <col min="28" max="33" width="0" style="14" hidden="1" customWidth="1"/>
    <col min="34" max="16384" width="11.42578125" style="14"/>
  </cols>
  <sheetData>
    <row r="1" spans="1:32" ht="17.25" x14ac:dyDescent="0.3">
      <c r="A1" s="285" t="s">
        <v>96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32" ht="4.5" customHeight="1" thickBot="1" x14ac:dyDescent="0.3"/>
    <row r="3" spans="1:32" ht="15.75" thickTop="1" x14ac:dyDescent="0.25">
      <c r="A3" s="292"/>
      <c r="B3" s="62" t="s">
        <v>45</v>
      </c>
      <c r="C3" s="314" t="str">
        <f>IF(DATOS!$B$4="","",DATOS!$B$4)</f>
        <v>Apurímac</v>
      </c>
      <c r="D3" s="314"/>
      <c r="E3" s="314"/>
      <c r="F3" s="314"/>
      <c r="G3" s="313" t="s">
        <v>47</v>
      </c>
      <c r="H3" s="313"/>
      <c r="I3" s="63" t="str">
        <f>IF(DATOS!$B$5="","",DATOS!$B$5)</f>
        <v/>
      </c>
      <c r="J3" s="295" t="s">
        <v>520</v>
      </c>
    </row>
    <row r="4" spans="1:32" x14ac:dyDescent="0.25">
      <c r="A4" s="293"/>
      <c r="B4" s="64" t="s">
        <v>46</v>
      </c>
      <c r="C4" s="311" t="str">
        <f>IF(DATOS!$B$7="","",UPPER(DATOS!$B$7))</f>
        <v/>
      </c>
      <c r="D4" s="311"/>
      <c r="E4" s="311"/>
      <c r="F4" s="311"/>
      <c r="G4" s="311"/>
      <c r="H4" s="311"/>
      <c r="I4" s="312"/>
      <c r="J4" s="296"/>
    </row>
    <row r="5" spans="1:32" x14ac:dyDescent="0.25">
      <c r="A5" s="293"/>
      <c r="B5" s="64" t="s">
        <v>49</v>
      </c>
      <c r="C5" s="315" t="str">
        <f>IF(DATOS!$B$8="","",DATOS!$B$8)</f>
        <v/>
      </c>
      <c r="D5" s="315"/>
      <c r="E5" s="315"/>
      <c r="F5" s="315"/>
      <c r="G5" s="286" t="s">
        <v>100</v>
      </c>
      <c r="H5" s="287"/>
      <c r="I5" s="65" t="str">
        <f>IF(DATOS!$B$9="","",DATOS!$B$9)</f>
        <v/>
      </c>
      <c r="J5" s="296"/>
    </row>
    <row r="6" spans="1:32" x14ac:dyDescent="0.25">
      <c r="A6" s="293"/>
      <c r="B6" s="64" t="s">
        <v>60</v>
      </c>
      <c r="C6" s="311" t="str">
        <f>IF(DATOS!$B$10="","",DATOS!$B$10)</f>
        <v/>
      </c>
      <c r="D6" s="311"/>
      <c r="E6" s="311"/>
      <c r="F6" s="311"/>
      <c r="G6" s="317" t="s">
        <v>50</v>
      </c>
      <c r="H6" s="317"/>
      <c r="I6" s="65" t="str">
        <f>IF(DATOS!$B$11="","",DATOS!$B$11)</f>
        <v/>
      </c>
      <c r="J6" s="296"/>
    </row>
    <row r="7" spans="1:32" x14ac:dyDescent="0.25">
      <c r="A7" s="293"/>
      <c r="B7" s="64" t="s">
        <v>59</v>
      </c>
      <c r="C7" s="316">
        <f>IF(ISERROR(VLOOKUP(C8,DATOS!$B$17:$C$61,2,FALSE)),"No encontrado",IF(VLOOKUP(C8,DATOS!$B$17:$C$61,2,FALSE)=0,"No encontrado",VLOOKUP(C8,DATOS!$B$17:$C$61,2,FALSE)))</f>
        <v>31169593</v>
      </c>
      <c r="D7" s="316"/>
      <c r="E7" s="316"/>
      <c r="F7" s="316"/>
      <c r="G7" s="298"/>
      <c r="H7" s="299"/>
      <c r="I7" s="300"/>
      <c r="J7" s="296"/>
    </row>
    <row r="8" spans="1:32" ht="28.5" customHeight="1" thickBot="1" x14ac:dyDescent="0.3">
      <c r="A8" s="294"/>
      <c r="B8" s="66" t="s">
        <v>58</v>
      </c>
      <c r="C8" s="309" t="str">
        <f>IF(INDEX(alumnos,AE8,AF8)=0,"",INDEX(alumnos,AE8,AF8))</f>
        <v>ABOLLANEDA RIVERA, Leomar</v>
      </c>
      <c r="D8" s="309"/>
      <c r="E8" s="309"/>
      <c r="F8" s="309"/>
      <c r="G8" s="309"/>
      <c r="H8" s="309"/>
      <c r="I8" s="310"/>
      <c r="J8" s="297"/>
      <c r="AE8" s="14">
        <v>1</v>
      </c>
      <c r="AF8" s="14">
        <v>2</v>
      </c>
    </row>
    <row r="9" spans="1:32" ht="5.25" customHeight="1" thickTop="1" thickBot="1" x14ac:dyDescent="0.3"/>
    <row r="10" spans="1:32" ht="27" customHeight="1" thickTop="1" x14ac:dyDescent="0.25">
      <c r="A10" s="318" t="s">
        <v>0</v>
      </c>
      <c r="B10" s="328" t="s">
        <v>1</v>
      </c>
      <c r="C10" s="329"/>
      <c r="D10" s="325" t="s">
        <v>139</v>
      </c>
      <c r="E10" s="326"/>
      <c r="F10" s="326"/>
      <c r="G10" s="327"/>
      <c r="H10" s="320" t="s">
        <v>2</v>
      </c>
      <c r="I10" s="301" t="s">
        <v>3</v>
      </c>
      <c r="J10" s="302"/>
      <c r="K10" s="67"/>
    </row>
    <row r="11" spans="1:32" ht="15" customHeight="1" thickBot="1" x14ac:dyDescent="0.3">
      <c r="A11" s="319"/>
      <c r="B11" s="330"/>
      <c r="C11" s="331"/>
      <c r="D11" s="68">
        <v>1</v>
      </c>
      <c r="E11" s="68">
        <v>2</v>
      </c>
      <c r="F11" s="68">
        <v>3</v>
      </c>
      <c r="G11" s="68">
        <v>4</v>
      </c>
      <c r="H11" s="321"/>
      <c r="I11" s="303"/>
      <c r="J11" s="304"/>
      <c r="K11" s="67"/>
    </row>
    <row r="12" spans="1:32" ht="17.25" customHeight="1" thickTop="1" x14ac:dyDescent="0.25">
      <c r="A12" s="322" t="s">
        <v>8</v>
      </c>
      <c r="B12" s="334" t="s">
        <v>26</v>
      </c>
      <c r="C12" s="334"/>
      <c r="D12" s="69" t="str">
        <f t="shared" ref="D12:H16" si="0">IF(ISERROR(VLOOKUP($AB12,matematica,W12,FALSE)),"",IF(VLOOKUP($AB12,matematica,W12,FALSE)=0,"",VLOOKUP($AB12,matematica,W12,FALSE)))</f>
        <v/>
      </c>
      <c r="E12" s="69" t="str">
        <f t="shared" si="0"/>
        <v/>
      </c>
      <c r="F12" s="69" t="str">
        <f t="shared" si="0"/>
        <v/>
      </c>
      <c r="G12" s="69" t="str">
        <f t="shared" si="0"/>
        <v/>
      </c>
      <c r="H12" s="343" t="str">
        <f t="shared" ca="1" si="0"/>
        <v/>
      </c>
      <c r="I12" s="337"/>
      <c r="J12" s="338"/>
      <c r="W12" s="14">
        <v>3</v>
      </c>
      <c r="X12" s="14">
        <v>9</v>
      </c>
      <c r="Y12" s="14">
        <v>15</v>
      </c>
      <c r="Z12" s="14">
        <v>21</v>
      </c>
      <c r="AA12" s="14">
        <v>31</v>
      </c>
      <c r="AB12" s="14" t="str">
        <f>IF(C8="","",C8)</f>
        <v>ABOLLANEDA RIVERA, Leomar</v>
      </c>
    </row>
    <row r="13" spans="1:32" ht="27.75" customHeight="1" x14ac:dyDescent="0.25">
      <c r="A13" s="323"/>
      <c r="B13" s="335" t="s">
        <v>27</v>
      </c>
      <c r="C13" s="335"/>
      <c r="D13" s="70" t="str">
        <f t="shared" si="0"/>
        <v/>
      </c>
      <c r="E13" s="70" t="str">
        <f t="shared" si="0"/>
        <v/>
      </c>
      <c r="F13" s="70" t="str">
        <f t="shared" si="0"/>
        <v/>
      </c>
      <c r="G13" s="70" t="str">
        <f t="shared" si="0"/>
        <v/>
      </c>
      <c r="H13" s="344" t="str">
        <f t="shared" si="0"/>
        <v/>
      </c>
      <c r="I13" s="339"/>
      <c r="J13" s="340"/>
      <c r="M13" s="14" t="str">
        <f>IF(INDEX(alumnos,35,2)=0,"",INDEX(alumnos,35,2))</f>
        <v/>
      </c>
      <c r="W13" s="14">
        <v>4</v>
      </c>
      <c r="X13" s="14">
        <v>10</v>
      </c>
      <c r="Y13" s="14">
        <v>16</v>
      </c>
      <c r="Z13" s="14">
        <v>22</v>
      </c>
      <c r="AB13" s="14" t="str">
        <f>IF(C8="","",C8)</f>
        <v>ABOLLANEDA RIVERA, Leomar</v>
      </c>
    </row>
    <row r="14" spans="1:32" ht="26.25" customHeight="1" x14ac:dyDescent="0.25">
      <c r="A14" s="323"/>
      <c r="B14" s="335" t="s">
        <v>28</v>
      </c>
      <c r="C14" s="335"/>
      <c r="D14" s="70" t="str">
        <f t="shared" si="0"/>
        <v/>
      </c>
      <c r="E14" s="70" t="str">
        <f t="shared" si="0"/>
        <v/>
      </c>
      <c r="F14" s="70" t="str">
        <f t="shared" si="0"/>
        <v/>
      </c>
      <c r="G14" s="70" t="str">
        <f t="shared" si="0"/>
        <v/>
      </c>
      <c r="H14" s="344" t="str">
        <f t="shared" si="0"/>
        <v/>
      </c>
      <c r="I14" s="339"/>
      <c r="J14" s="340"/>
      <c r="W14" s="14">
        <v>5</v>
      </c>
      <c r="X14" s="14">
        <v>11</v>
      </c>
      <c r="Y14" s="14">
        <v>17</v>
      </c>
      <c r="Z14" s="14">
        <v>23</v>
      </c>
      <c r="AB14" s="14" t="str">
        <f>IF(C8="","",C8)</f>
        <v>ABOLLANEDA RIVERA, Leomar</v>
      </c>
    </row>
    <row r="15" spans="1:32" ht="24.75" customHeight="1" x14ac:dyDescent="0.25">
      <c r="A15" s="323"/>
      <c r="B15" s="335" t="s">
        <v>29</v>
      </c>
      <c r="C15" s="335"/>
      <c r="D15" s="70" t="str">
        <f t="shared" si="0"/>
        <v/>
      </c>
      <c r="E15" s="70" t="str">
        <f t="shared" si="0"/>
        <v/>
      </c>
      <c r="F15" s="70" t="str">
        <f t="shared" si="0"/>
        <v/>
      </c>
      <c r="G15" s="70" t="str">
        <f t="shared" si="0"/>
        <v/>
      </c>
      <c r="H15" s="344" t="str">
        <f t="shared" si="0"/>
        <v/>
      </c>
      <c r="I15" s="339"/>
      <c r="J15" s="340"/>
      <c r="W15" s="14">
        <v>6</v>
      </c>
      <c r="X15" s="14">
        <v>12</v>
      </c>
      <c r="Y15" s="14">
        <v>18</v>
      </c>
      <c r="Z15" s="14">
        <v>24</v>
      </c>
      <c r="AB15" s="14" t="str">
        <f>IF(C8="","",C8)</f>
        <v>ABOLLANEDA RIVERA, Leomar</v>
      </c>
    </row>
    <row r="16" spans="1:32" ht="16.5" customHeight="1" thickBot="1" x14ac:dyDescent="0.3">
      <c r="A16" s="324"/>
      <c r="B16" s="336" t="s">
        <v>188</v>
      </c>
      <c r="C16" s="336"/>
      <c r="D16" s="71" t="str">
        <f t="shared" si="0"/>
        <v/>
      </c>
      <c r="E16" s="71" t="str">
        <f t="shared" si="0"/>
        <v/>
      </c>
      <c r="F16" s="71" t="str">
        <f t="shared" si="0"/>
        <v/>
      </c>
      <c r="G16" s="71" t="str">
        <f t="shared" si="0"/>
        <v/>
      </c>
      <c r="H16" s="345" t="str">
        <f t="shared" si="0"/>
        <v/>
      </c>
      <c r="I16" s="341"/>
      <c r="J16" s="342"/>
      <c r="W16" s="14">
        <v>7</v>
      </c>
      <c r="X16" s="14">
        <v>13</v>
      </c>
      <c r="Y16" s="14">
        <v>19</v>
      </c>
      <c r="Z16" s="14">
        <v>25</v>
      </c>
      <c r="AB16" s="14" t="str">
        <f>IF(C8="","",C8)</f>
        <v>ABOLLANEDA RIVERA, Leomar</v>
      </c>
    </row>
    <row r="17" spans="1:28" ht="1.5" customHeight="1" thickTop="1" thickBot="1" x14ac:dyDescent="0.3">
      <c r="A17" s="72"/>
      <c r="B17" s="73"/>
      <c r="C17" s="74"/>
      <c r="D17" s="74"/>
      <c r="E17" s="74"/>
      <c r="F17" s="74"/>
      <c r="G17" s="74"/>
      <c r="H17" s="75"/>
      <c r="I17" s="124"/>
      <c r="J17" s="124"/>
    </row>
    <row r="18" spans="1:28" ht="28.5" customHeight="1" thickTop="1" x14ac:dyDescent="0.25">
      <c r="A18" s="322" t="s">
        <v>151</v>
      </c>
      <c r="B18" s="334" t="s">
        <v>191</v>
      </c>
      <c r="C18" s="334" t="str">
        <f t="shared" ref="C18:C20" si="1">IF(ISERROR(VLOOKUP($C$8,comunicacion,W18,FALSE)),"",IF(VLOOKUP($C$8,comunicacion,W18,FALSE)=0,"",VLOOKUP($C$8,comunicacion,W18,FALSE)))</f>
        <v/>
      </c>
      <c r="D18" s="76" t="str">
        <f t="shared" ref="D18:H21" si="2">IF(ISERROR(VLOOKUP($AB18,comunicacion,W18,FALSE)),"",IF(VLOOKUP($AB18,comunicacion,W18,FALSE)=0,"",VLOOKUP($AB18,comunicacion,W18,FALSE)))</f>
        <v/>
      </c>
      <c r="E18" s="76" t="str">
        <f t="shared" si="2"/>
        <v/>
      </c>
      <c r="F18" s="76" t="str">
        <f t="shared" si="2"/>
        <v/>
      </c>
      <c r="G18" s="69" t="str">
        <f t="shared" si="2"/>
        <v/>
      </c>
      <c r="H18" s="346" t="str">
        <f t="shared" ca="1" si="2"/>
        <v/>
      </c>
      <c r="I18" s="349"/>
      <c r="J18" s="350"/>
      <c r="W18" s="14">
        <v>3</v>
      </c>
      <c r="X18" s="14">
        <v>9</v>
      </c>
      <c r="Y18" s="14">
        <v>15</v>
      </c>
      <c r="Z18" s="14">
        <v>21</v>
      </c>
      <c r="AA18" s="14">
        <v>31</v>
      </c>
      <c r="AB18" s="14" t="str">
        <f>IF(C8="","",C8)</f>
        <v>ABOLLANEDA RIVERA, Leomar</v>
      </c>
    </row>
    <row r="19" spans="1:28" ht="28.5" customHeight="1" x14ac:dyDescent="0.25">
      <c r="A19" s="323"/>
      <c r="B19" s="335" t="s">
        <v>190</v>
      </c>
      <c r="C19" s="335" t="str">
        <f t="shared" si="1"/>
        <v/>
      </c>
      <c r="D19" s="77" t="str">
        <f t="shared" si="2"/>
        <v/>
      </c>
      <c r="E19" s="77" t="str">
        <f t="shared" si="2"/>
        <v/>
      </c>
      <c r="F19" s="77" t="str">
        <f t="shared" si="2"/>
        <v/>
      </c>
      <c r="G19" s="70" t="str">
        <f t="shared" si="2"/>
        <v/>
      </c>
      <c r="H19" s="347" t="str">
        <f t="shared" si="2"/>
        <v/>
      </c>
      <c r="I19" s="351"/>
      <c r="J19" s="352"/>
      <c r="W19" s="14">
        <v>4</v>
      </c>
      <c r="X19" s="14">
        <v>10</v>
      </c>
      <c r="Y19" s="14">
        <v>16</v>
      </c>
      <c r="Z19" s="14">
        <v>22</v>
      </c>
      <c r="AB19" s="14" t="str">
        <f>IF(C8="","",C8)</f>
        <v>ABOLLANEDA RIVERA, Leomar</v>
      </c>
    </row>
    <row r="20" spans="1:28" ht="28.5" customHeight="1" x14ac:dyDescent="0.25">
      <c r="A20" s="323"/>
      <c r="B20" s="335" t="s">
        <v>189</v>
      </c>
      <c r="C20" s="335" t="str">
        <f t="shared" si="1"/>
        <v/>
      </c>
      <c r="D20" s="77" t="str">
        <f t="shared" si="2"/>
        <v/>
      </c>
      <c r="E20" s="77" t="str">
        <f t="shared" si="2"/>
        <v/>
      </c>
      <c r="F20" s="77" t="str">
        <f t="shared" si="2"/>
        <v/>
      </c>
      <c r="G20" s="70" t="str">
        <f t="shared" si="2"/>
        <v/>
      </c>
      <c r="H20" s="347" t="str">
        <f t="shared" si="2"/>
        <v/>
      </c>
      <c r="I20" s="351"/>
      <c r="J20" s="352"/>
      <c r="W20" s="14">
        <v>5</v>
      </c>
      <c r="X20" s="14">
        <v>11</v>
      </c>
      <c r="Y20" s="14">
        <v>17</v>
      </c>
      <c r="Z20" s="14">
        <v>23</v>
      </c>
      <c r="AB20" s="14" t="str">
        <f>IF(C8="","",C8)</f>
        <v>ABOLLANEDA RIVERA, Leomar</v>
      </c>
    </row>
    <row r="21" spans="1:28" ht="16.5" customHeight="1" thickBot="1" x14ac:dyDescent="0.3">
      <c r="A21" s="324"/>
      <c r="B21" s="336" t="s">
        <v>188</v>
      </c>
      <c r="C21" s="336"/>
      <c r="D21" s="71" t="str">
        <f t="shared" si="2"/>
        <v/>
      </c>
      <c r="E21" s="71" t="str">
        <f t="shared" si="2"/>
        <v/>
      </c>
      <c r="F21" s="71" t="str">
        <f t="shared" si="2"/>
        <v/>
      </c>
      <c r="G21" s="71" t="str">
        <f t="shared" si="2"/>
        <v/>
      </c>
      <c r="H21" s="348" t="str">
        <f t="shared" si="2"/>
        <v/>
      </c>
      <c r="I21" s="353"/>
      <c r="J21" s="354"/>
      <c r="W21" s="14">
        <v>7</v>
      </c>
      <c r="X21" s="14">
        <v>13</v>
      </c>
      <c r="Y21" s="14">
        <v>19</v>
      </c>
      <c r="Z21" s="14">
        <v>25</v>
      </c>
      <c r="AB21" s="14" t="str">
        <f>IF(C8="","",C8)</f>
        <v>ABOLLANEDA RIVERA, Leomar</v>
      </c>
    </row>
    <row r="22" spans="1:28" ht="2.25" customHeight="1" thickTop="1" thickBot="1" x14ac:dyDescent="0.3">
      <c r="A22" s="72"/>
      <c r="B22" s="73"/>
      <c r="C22" s="78"/>
      <c r="D22" s="78"/>
      <c r="E22" s="78"/>
      <c r="F22" s="78"/>
      <c r="G22" s="78"/>
      <c r="H22" s="75"/>
      <c r="I22" s="124"/>
      <c r="J22" s="124"/>
    </row>
    <row r="23" spans="1:28" ht="28.5" customHeight="1" thickTop="1" x14ac:dyDescent="0.25">
      <c r="A23" s="322" t="s">
        <v>150</v>
      </c>
      <c r="B23" s="334" t="s">
        <v>30</v>
      </c>
      <c r="C23" s="334" t="str">
        <f t="shared" ref="C23:C25" si="3">IF(ISERROR(VLOOKUP($C$8,ingles,W23,FALSE)),"",IF(VLOOKUP($C$8,ingles,W23,FALSE)=0,"",VLOOKUP($C$8,ingles,W23,FALSE)))</f>
        <v/>
      </c>
      <c r="D23" s="76" t="str">
        <f t="shared" ref="D23:H26" si="4">IF(ISERROR(VLOOKUP($AB23,ingles,W23,FALSE)),"",IF(VLOOKUP($AB23,ingles,W23,FALSE)=0,"",VLOOKUP($AB23,ingles,W23,FALSE)))</f>
        <v/>
      </c>
      <c r="E23" s="76" t="str">
        <f t="shared" si="4"/>
        <v/>
      </c>
      <c r="F23" s="76" t="str">
        <f t="shared" si="4"/>
        <v/>
      </c>
      <c r="G23" s="69" t="str">
        <f t="shared" si="4"/>
        <v/>
      </c>
      <c r="H23" s="346" t="str">
        <f t="shared" ca="1" si="4"/>
        <v/>
      </c>
      <c r="I23" s="349"/>
      <c r="J23" s="350"/>
      <c r="W23" s="14">
        <v>3</v>
      </c>
      <c r="X23" s="14">
        <v>9</v>
      </c>
      <c r="Y23" s="14">
        <v>15</v>
      </c>
      <c r="Z23" s="14">
        <v>21</v>
      </c>
      <c r="AA23" s="14">
        <v>31</v>
      </c>
      <c r="AB23" s="14" t="str">
        <f>IF(C8="","",C8)</f>
        <v>ABOLLANEDA RIVERA, Leomar</v>
      </c>
    </row>
    <row r="24" spans="1:28" ht="28.5" customHeight="1" x14ac:dyDescent="0.25">
      <c r="A24" s="323"/>
      <c r="B24" s="335" t="s">
        <v>31</v>
      </c>
      <c r="C24" s="335" t="str">
        <f t="shared" si="3"/>
        <v/>
      </c>
      <c r="D24" s="77" t="str">
        <f t="shared" si="4"/>
        <v/>
      </c>
      <c r="E24" s="77" t="str">
        <f t="shared" si="4"/>
        <v/>
      </c>
      <c r="F24" s="77" t="str">
        <f t="shared" si="4"/>
        <v/>
      </c>
      <c r="G24" s="70" t="str">
        <f t="shared" si="4"/>
        <v/>
      </c>
      <c r="H24" s="347" t="str">
        <f t="shared" si="4"/>
        <v/>
      </c>
      <c r="I24" s="351"/>
      <c r="J24" s="352"/>
      <c r="W24" s="14">
        <v>4</v>
      </c>
      <c r="X24" s="14">
        <v>10</v>
      </c>
      <c r="Y24" s="14">
        <v>16</v>
      </c>
      <c r="Z24" s="14">
        <v>22</v>
      </c>
      <c r="AB24" s="14" t="str">
        <f>IF(C8="","",C8)</f>
        <v>ABOLLANEDA RIVERA, Leomar</v>
      </c>
    </row>
    <row r="25" spans="1:28" ht="28.5" customHeight="1" x14ac:dyDescent="0.25">
      <c r="A25" s="323"/>
      <c r="B25" s="335" t="s">
        <v>32</v>
      </c>
      <c r="C25" s="335" t="str">
        <f t="shared" si="3"/>
        <v/>
      </c>
      <c r="D25" s="77" t="str">
        <f t="shared" si="4"/>
        <v/>
      </c>
      <c r="E25" s="77" t="str">
        <f t="shared" si="4"/>
        <v/>
      </c>
      <c r="F25" s="77" t="str">
        <f t="shared" si="4"/>
        <v/>
      </c>
      <c r="G25" s="70" t="str">
        <f t="shared" si="4"/>
        <v/>
      </c>
      <c r="H25" s="347" t="str">
        <f t="shared" si="4"/>
        <v/>
      </c>
      <c r="I25" s="351"/>
      <c r="J25" s="352"/>
      <c r="W25" s="14">
        <v>5</v>
      </c>
      <c r="X25" s="14">
        <v>11</v>
      </c>
      <c r="Y25" s="14">
        <v>17</v>
      </c>
      <c r="Z25" s="14">
        <v>23</v>
      </c>
      <c r="AB25" s="14" t="str">
        <f>IF(C8="","",C8)</f>
        <v>ABOLLANEDA RIVERA, Leomar</v>
      </c>
    </row>
    <row r="26" spans="1:28" ht="16.5" customHeight="1" thickBot="1" x14ac:dyDescent="0.3">
      <c r="A26" s="324"/>
      <c r="B26" s="336" t="s">
        <v>188</v>
      </c>
      <c r="C26" s="336"/>
      <c r="D26" s="71" t="str">
        <f t="shared" si="4"/>
        <v/>
      </c>
      <c r="E26" s="71" t="str">
        <f t="shared" si="4"/>
        <v/>
      </c>
      <c r="F26" s="71" t="str">
        <f t="shared" si="4"/>
        <v/>
      </c>
      <c r="G26" s="71" t="str">
        <f t="shared" si="4"/>
        <v/>
      </c>
      <c r="H26" s="348" t="str">
        <f t="shared" si="4"/>
        <v/>
      </c>
      <c r="I26" s="353"/>
      <c r="J26" s="354"/>
      <c r="W26" s="14">
        <v>7</v>
      </c>
      <c r="X26" s="14">
        <v>13</v>
      </c>
      <c r="Y26" s="14">
        <v>19</v>
      </c>
      <c r="Z26" s="14">
        <v>25</v>
      </c>
      <c r="AB26" s="14" t="str">
        <f>IF(C8="","",C8)</f>
        <v>ABOLLANEDA RIVERA, Leomar</v>
      </c>
    </row>
    <row r="27" spans="1:28" ht="2.25" customHeight="1" thickTop="1" thickBot="1" x14ac:dyDescent="0.3">
      <c r="A27" s="72"/>
      <c r="B27" s="73"/>
      <c r="C27" s="78"/>
      <c r="D27" s="78"/>
      <c r="E27" s="78"/>
      <c r="F27" s="78"/>
      <c r="G27" s="78"/>
      <c r="H27" s="75"/>
      <c r="I27" s="124"/>
      <c r="J27" s="124"/>
    </row>
    <row r="28" spans="1:28" ht="27" customHeight="1" thickTop="1" x14ac:dyDescent="0.25">
      <c r="A28" s="322" t="s">
        <v>7</v>
      </c>
      <c r="B28" s="334" t="s">
        <v>33</v>
      </c>
      <c r="C28" s="334" t="str">
        <f t="shared" ref="C28" si="5">IF(ISERROR(VLOOKUP($C$8,arte,W28,FALSE)),"",IF(VLOOKUP($C$8,arte,W28,FALSE)=0,"",VLOOKUP($C$8,arte,W28,FALSE)))</f>
        <v/>
      </c>
      <c r="D28" s="76" t="str">
        <f t="shared" ref="D28:H30" si="6">IF(ISERROR(VLOOKUP($AB28,arte,W28,FALSE)),"",IF(VLOOKUP($AB28,arte,W28,FALSE)=0,"",VLOOKUP($AB28,arte,W28,FALSE)))</f>
        <v/>
      </c>
      <c r="E28" s="76" t="str">
        <f t="shared" si="6"/>
        <v/>
      </c>
      <c r="F28" s="76" t="str">
        <f t="shared" si="6"/>
        <v/>
      </c>
      <c r="G28" s="69" t="str">
        <f t="shared" si="6"/>
        <v/>
      </c>
      <c r="H28" s="343" t="str">
        <f t="shared" ca="1" si="6"/>
        <v/>
      </c>
      <c r="I28" s="337"/>
      <c r="J28" s="338"/>
      <c r="W28" s="14">
        <v>3</v>
      </c>
      <c r="X28" s="14">
        <v>9</v>
      </c>
      <c r="Y28" s="14">
        <v>15</v>
      </c>
      <c r="Z28" s="14">
        <v>21</v>
      </c>
      <c r="AA28" s="14">
        <v>31</v>
      </c>
      <c r="AB28" s="14" t="str">
        <f>IF(C8="","",C8)</f>
        <v>ABOLLANEDA RIVERA, Leomar</v>
      </c>
    </row>
    <row r="29" spans="1:28" ht="27" customHeight="1" x14ac:dyDescent="0.25">
      <c r="A29" s="323"/>
      <c r="B29" s="335" t="s">
        <v>34</v>
      </c>
      <c r="C29" s="335" t="str">
        <f>IF(ISERROR(VLOOKUP($C$8,arte,W29,FALSE)),"",IF(VLOOKUP($C$8,arte,W29,FALSE)=0,"",VLOOKUP($C$8,arte,W29,FALSE)))</f>
        <v/>
      </c>
      <c r="D29" s="77" t="str">
        <f t="shared" si="6"/>
        <v/>
      </c>
      <c r="E29" s="77" t="str">
        <f t="shared" si="6"/>
        <v/>
      </c>
      <c r="F29" s="77" t="str">
        <f t="shared" si="6"/>
        <v/>
      </c>
      <c r="G29" s="70" t="str">
        <f t="shared" si="6"/>
        <v/>
      </c>
      <c r="H29" s="344" t="str">
        <f t="shared" si="6"/>
        <v/>
      </c>
      <c r="I29" s="339"/>
      <c r="J29" s="340"/>
      <c r="W29" s="14">
        <v>4</v>
      </c>
      <c r="X29" s="14">
        <v>10</v>
      </c>
      <c r="Y29" s="14">
        <v>16</v>
      </c>
      <c r="Z29" s="14">
        <v>22</v>
      </c>
      <c r="AB29" s="14" t="str">
        <f>IF(C8="","",C8)</f>
        <v>ABOLLANEDA RIVERA, Leomar</v>
      </c>
    </row>
    <row r="30" spans="1:28" ht="16.5" customHeight="1" thickBot="1" x14ac:dyDescent="0.3">
      <c r="A30" s="324"/>
      <c r="B30" s="336" t="s">
        <v>188</v>
      </c>
      <c r="C30" s="336"/>
      <c r="D30" s="71" t="str">
        <f t="shared" si="6"/>
        <v/>
      </c>
      <c r="E30" s="71" t="str">
        <f t="shared" si="6"/>
        <v/>
      </c>
      <c r="F30" s="71" t="str">
        <f t="shared" si="6"/>
        <v/>
      </c>
      <c r="G30" s="71" t="str">
        <f t="shared" si="6"/>
        <v/>
      </c>
      <c r="H30" s="345" t="str">
        <f t="shared" si="6"/>
        <v/>
      </c>
      <c r="I30" s="341"/>
      <c r="J30" s="342"/>
      <c r="W30" s="14">
        <v>7</v>
      </c>
      <c r="X30" s="14">
        <v>13</v>
      </c>
      <c r="Y30" s="14">
        <v>19</v>
      </c>
      <c r="Z30" s="14">
        <v>25</v>
      </c>
      <c r="AB30" s="14" t="str">
        <f>IF(C8="","",C8)</f>
        <v>ABOLLANEDA RIVERA, Leomar</v>
      </c>
    </row>
    <row r="31" spans="1:28" ht="2.25" customHeight="1" thickTop="1" thickBot="1" x14ac:dyDescent="0.3">
      <c r="A31" s="72"/>
      <c r="B31" s="73"/>
      <c r="C31" s="79"/>
      <c r="D31" s="74"/>
      <c r="E31" s="74"/>
      <c r="F31" s="74"/>
      <c r="G31" s="74"/>
      <c r="H31" s="80" t="str">
        <f>IF(ISERROR(VLOOKUP($C$8,ingles,AA31,FALSE)),"",IF(VLOOKUP($C$8,ingles,AA31,FALSE)=0,"",VLOOKUP($C$8,ingles,AA31,FALSE)))</f>
        <v/>
      </c>
      <c r="I31" s="124"/>
      <c r="J31" s="124"/>
    </row>
    <row r="32" spans="1:28" ht="21" customHeight="1" thickTop="1" x14ac:dyDescent="0.25">
      <c r="A32" s="322" t="s">
        <v>5</v>
      </c>
      <c r="B32" s="334" t="s">
        <v>35</v>
      </c>
      <c r="C32" s="334" t="str">
        <f t="shared" ref="C32:C34" si="7">IF(ISERROR(VLOOKUP($C$8,sociales,W32,FALSE)),"",IF(VLOOKUP($C$8,sociales,W32,FALSE)=0,"",VLOOKUP($C$8,sociales,W32,FALSE)))</f>
        <v/>
      </c>
      <c r="D32" s="76" t="str">
        <f t="shared" ref="D32:G35" si="8">IF(ISERROR(VLOOKUP($AB32,sociales,W32,FALSE)),"",IF(VLOOKUP($AB32,sociales,W32,FALSE)=0,"",VLOOKUP($AB32,sociales,W32,FALSE)))</f>
        <v/>
      </c>
      <c r="E32" s="76" t="str">
        <f t="shared" si="8"/>
        <v/>
      </c>
      <c r="F32" s="76" t="str">
        <f t="shared" si="8"/>
        <v/>
      </c>
      <c r="G32" s="69" t="str">
        <f t="shared" si="8"/>
        <v/>
      </c>
      <c r="H32" s="346" t="str">
        <f ca="1">IF(ISERROR(VLOOKUP($C$8,sociales,AA32,FALSE)),"",IF(VLOOKUP($C$8,sociales,AA32,FALSE)=0,"",VLOOKUP($C$8,sociales,AA32,FALSE)))</f>
        <v/>
      </c>
      <c r="I32" s="349"/>
      <c r="J32" s="350"/>
      <c r="W32" s="14">
        <v>3</v>
      </c>
      <c r="X32" s="14">
        <v>9</v>
      </c>
      <c r="Y32" s="14">
        <v>15</v>
      </c>
      <c r="Z32" s="14">
        <v>21</v>
      </c>
      <c r="AA32" s="14">
        <v>31</v>
      </c>
      <c r="AB32" s="14" t="str">
        <f>IF(C8="","",C8)</f>
        <v>ABOLLANEDA RIVERA, Leomar</v>
      </c>
    </row>
    <row r="33" spans="1:28" ht="27" customHeight="1" x14ac:dyDescent="0.25">
      <c r="A33" s="323"/>
      <c r="B33" s="335" t="s">
        <v>36</v>
      </c>
      <c r="C33" s="335" t="str">
        <f t="shared" si="7"/>
        <v/>
      </c>
      <c r="D33" s="77" t="str">
        <f t="shared" si="8"/>
        <v/>
      </c>
      <c r="E33" s="77" t="str">
        <f t="shared" si="8"/>
        <v/>
      </c>
      <c r="F33" s="77" t="str">
        <f t="shared" si="8"/>
        <v/>
      </c>
      <c r="G33" s="70" t="str">
        <f t="shared" si="8"/>
        <v/>
      </c>
      <c r="H33" s="347" t="str">
        <f>IF(ISERROR(VLOOKUP($C$8,sociales,AA33,FALSE)),"",IF(VLOOKUP($C$8,sociales,AA33,FALSE)=0,"",VLOOKUP($C$8,sociales,AA33,FALSE)))</f>
        <v/>
      </c>
      <c r="I33" s="351"/>
      <c r="J33" s="352"/>
      <c r="W33" s="14">
        <v>4</v>
      </c>
      <c r="X33" s="14">
        <v>10</v>
      </c>
      <c r="Y33" s="14">
        <v>16</v>
      </c>
      <c r="Z33" s="14">
        <v>22</v>
      </c>
      <c r="AB33" s="14" t="str">
        <f>IF(C8="","",C8)</f>
        <v>ABOLLANEDA RIVERA, Leomar</v>
      </c>
    </row>
    <row r="34" spans="1:28" ht="27" customHeight="1" x14ac:dyDescent="0.25">
      <c r="A34" s="323"/>
      <c r="B34" s="335" t="s">
        <v>37</v>
      </c>
      <c r="C34" s="335" t="str">
        <f t="shared" si="7"/>
        <v/>
      </c>
      <c r="D34" s="77" t="str">
        <f t="shared" si="8"/>
        <v/>
      </c>
      <c r="E34" s="77" t="str">
        <f t="shared" si="8"/>
        <v/>
      </c>
      <c r="F34" s="77" t="str">
        <f t="shared" si="8"/>
        <v/>
      </c>
      <c r="G34" s="70" t="str">
        <f t="shared" si="8"/>
        <v/>
      </c>
      <c r="H34" s="347" t="str">
        <f>IF(ISERROR(VLOOKUP($C$8,sociales,AA34,FALSE)),"",IF(VLOOKUP($C$8,sociales,AA34,FALSE)=0,"",VLOOKUP($C$8,sociales,AA34,FALSE)))</f>
        <v/>
      </c>
      <c r="I34" s="351"/>
      <c r="J34" s="352"/>
      <c r="W34" s="14">
        <v>5</v>
      </c>
      <c r="X34" s="14">
        <v>11</v>
      </c>
      <c r="Y34" s="14">
        <v>17</v>
      </c>
      <c r="Z34" s="14">
        <v>23</v>
      </c>
      <c r="AB34" s="14" t="str">
        <f>IF(C8="","",C8)</f>
        <v>ABOLLANEDA RIVERA, Leomar</v>
      </c>
    </row>
    <row r="35" spans="1:28" ht="16.5" customHeight="1" thickBot="1" x14ac:dyDescent="0.3">
      <c r="A35" s="324"/>
      <c r="B35" s="336" t="s">
        <v>188</v>
      </c>
      <c r="C35" s="336"/>
      <c r="D35" s="71" t="str">
        <f t="shared" si="8"/>
        <v/>
      </c>
      <c r="E35" s="71" t="str">
        <f t="shared" si="8"/>
        <v/>
      </c>
      <c r="F35" s="71" t="str">
        <f t="shared" si="8"/>
        <v/>
      </c>
      <c r="G35" s="71" t="str">
        <f t="shared" si="8"/>
        <v/>
      </c>
      <c r="H35" s="348"/>
      <c r="I35" s="353"/>
      <c r="J35" s="354"/>
      <c r="W35" s="14">
        <v>7</v>
      </c>
      <c r="X35" s="14">
        <v>13</v>
      </c>
      <c r="Y35" s="14">
        <v>19</v>
      </c>
      <c r="Z35" s="14">
        <v>25</v>
      </c>
      <c r="AB35" s="14" t="str">
        <f>IF(C8="","",C8)</f>
        <v>ABOLLANEDA RIVERA, Leomar</v>
      </c>
    </row>
    <row r="36" spans="1:28" ht="2.25" customHeight="1" thickTop="1" thickBot="1" x14ac:dyDescent="0.3">
      <c r="A36" s="72"/>
      <c r="B36" s="73"/>
      <c r="C36" s="78"/>
      <c r="D36" s="78"/>
      <c r="E36" s="78"/>
      <c r="F36" s="78"/>
      <c r="G36" s="78"/>
      <c r="H36" s="75"/>
      <c r="I36" s="124"/>
      <c r="J36" s="124"/>
    </row>
    <row r="37" spans="1:28" ht="16.5" customHeight="1" thickTop="1" x14ac:dyDescent="0.25">
      <c r="A37" s="355" t="s">
        <v>4</v>
      </c>
      <c r="B37" s="334" t="s">
        <v>24</v>
      </c>
      <c r="C37" s="334" t="str">
        <f t="shared" ref="C37:C38" si="9">IF(ISERROR(VLOOKUP($C$8,desarrollo,W37,FALSE)),"",IF(VLOOKUP($C$8,desarrollo,W37,FALSE)=0,"",VLOOKUP($C$8,desarrollo,W37,FALSE)))</f>
        <v/>
      </c>
      <c r="D37" s="76" t="str">
        <f t="shared" ref="D37:H39" si="10">IF(ISERROR(VLOOKUP($AB37,desarrollo,W37,FALSE)),"",IF(VLOOKUP($AB37,desarrollo,W37,FALSE)=0,"",VLOOKUP($AB37,desarrollo,W37,FALSE)))</f>
        <v/>
      </c>
      <c r="E37" s="76" t="str">
        <f t="shared" si="10"/>
        <v/>
      </c>
      <c r="F37" s="76" t="str">
        <f t="shared" si="10"/>
        <v/>
      </c>
      <c r="G37" s="69" t="str">
        <f t="shared" si="10"/>
        <v/>
      </c>
      <c r="H37" s="343" t="str">
        <f t="shared" ca="1" si="10"/>
        <v/>
      </c>
      <c r="I37" s="337"/>
      <c r="J37" s="338"/>
      <c r="W37" s="14">
        <v>3</v>
      </c>
      <c r="X37" s="14">
        <v>9</v>
      </c>
      <c r="Y37" s="14">
        <v>15</v>
      </c>
      <c r="Z37" s="14">
        <v>21</v>
      </c>
      <c r="AA37" s="14">
        <v>31</v>
      </c>
      <c r="AB37" s="14" t="str">
        <f>IF(C8="","",C8)</f>
        <v>ABOLLANEDA RIVERA, Leomar</v>
      </c>
    </row>
    <row r="38" spans="1:28" ht="27" customHeight="1" x14ac:dyDescent="0.25">
      <c r="A38" s="356"/>
      <c r="B38" s="335" t="s">
        <v>25</v>
      </c>
      <c r="C38" s="335" t="str">
        <f t="shared" si="9"/>
        <v/>
      </c>
      <c r="D38" s="77" t="str">
        <f t="shared" si="10"/>
        <v/>
      </c>
      <c r="E38" s="77" t="str">
        <f t="shared" si="10"/>
        <v/>
      </c>
      <c r="F38" s="77" t="str">
        <f t="shared" si="10"/>
        <v/>
      </c>
      <c r="G38" s="70" t="str">
        <f t="shared" si="10"/>
        <v/>
      </c>
      <c r="H38" s="344" t="str">
        <f t="shared" si="10"/>
        <v/>
      </c>
      <c r="I38" s="339"/>
      <c r="J38" s="340"/>
      <c r="W38" s="14">
        <v>4</v>
      </c>
      <c r="X38" s="14">
        <v>10</v>
      </c>
      <c r="Y38" s="14">
        <v>16</v>
      </c>
      <c r="Z38" s="14">
        <v>22</v>
      </c>
      <c r="AB38" s="14" t="str">
        <f>IF(C8="","",C8)</f>
        <v>ABOLLANEDA RIVERA, Leomar</v>
      </c>
    </row>
    <row r="39" spans="1:28" ht="16.5" customHeight="1" thickBot="1" x14ac:dyDescent="0.3">
      <c r="A39" s="357"/>
      <c r="B39" s="336" t="s">
        <v>188</v>
      </c>
      <c r="C39" s="336"/>
      <c r="D39" s="71" t="str">
        <f t="shared" si="10"/>
        <v/>
      </c>
      <c r="E39" s="71" t="str">
        <f t="shared" si="10"/>
        <v/>
      </c>
      <c r="F39" s="71" t="str">
        <f t="shared" si="10"/>
        <v/>
      </c>
      <c r="G39" s="71" t="str">
        <f t="shared" si="10"/>
        <v/>
      </c>
      <c r="H39" s="345" t="str">
        <f t="shared" si="10"/>
        <v/>
      </c>
      <c r="I39" s="341"/>
      <c r="J39" s="342"/>
      <c r="W39" s="14">
        <v>7</v>
      </c>
      <c r="X39" s="14">
        <v>13</v>
      </c>
      <c r="Y39" s="14">
        <v>19</v>
      </c>
      <c r="Z39" s="14">
        <v>25</v>
      </c>
      <c r="AB39" s="14" t="str">
        <f>IF(C8="","",C8)</f>
        <v>ABOLLANEDA RIVERA, Leomar</v>
      </c>
    </row>
    <row r="40" spans="1:28" ht="2.25" customHeight="1" thickTop="1" thickBot="1" x14ac:dyDescent="0.3">
      <c r="A40" s="81"/>
      <c r="B40" s="73"/>
      <c r="C40" s="78"/>
      <c r="D40" s="78"/>
      <c r="E40" s="78"/>
      <c r="F40" s="78"/>
      <c r="G40" s="78"/>
      <c r="H40" s="82"/>
      <c r="I40" s="124"/>
      <c r="J40" s="124"/>
    </row>
    <row r="41" spans="1:28" ht="24" customHeight="1" thickTop="1" x14ac:dyDescent="0.25">
      <c r="A41" s="322" t="s">
        <v>6</v>
      </c>
      <c r="B41" s="334" t="s">
        <v>52</v>
      </c>
      <c r="C41" s="334" t="str">
        <f t="shared" ref="C41:C43" si="11">IF(ISERROR(VLOOKUP($C$8,fisica,W41,FALSE)),"",IF(VLOOKUP($C$8,fisica,W41,FALSE)=0,"",VLOOKUP($C$8,fisica,W41,FALSE)))</f>
        <v/>
      </c>
      <c r="D41" s="76" t="str">
        <f t="shared" ref="D41:H44" si="12">IF(ISERROR(VLOOKUP($AB41,fisica,W41,FALSE)),"",IF(VLOOKUP($AB41,fisica,W41,FALSE)=0,"",VLOOKUP($AB41,fisica,W41,FALSE)))</f>
        <v/>
      </c>
      <c r="E41" s="76" t="str">
        <f t="shared" si="12"/>
        <v/>
      </c>
      <c r="F41" s="76" t="str">
        <f t="shared" si="12"/>
        <v/>
      </c>
      <c r="G41" s="69" t="str">
        <f t="shared" si="12"/>
        <v/>
      </c>
      <c r="H41" s="346" t="str">
        <f t="shared" ca="1" si="12"/>
        <v/>
      </c>
      <c r="I41" s="349"/>
      <c r="J41" s="350"/>
      <c r="W41" s="14">
        <v>3</v>
      </c>
      <c r="X41" s="14">
        <v>9</v>
      </c>
      <c r="Y41" s="14">
        <v>15</v>
      </c>
      <c r="Z41" s="14">
        <v>21</v>
      </c>
      <c r="AA41" s="14">
        <v>31</v>
      </c>
      <c r="AB41" s="14" t="str">
        <f>IF(C8="","",C8)</f>
        <v>ABOLLANEDA RIVERA, Leomar</v>
      </c>
    </row>
    <row r="42" spans="1:28" ht="18.75" customHeight="1" x14ac:dyDescent="0.25">
      <c r="A42" s="323"/>
      <c r="B42" s="335" t="s">
        <v>38</v>
      </c>
      <c r="C42" s="335" t="str">
        <f t="shared" si="11"/>
        <v/>
      </c>
      <c r="D42" s="77" t="str">
        <f t="shared" si="12"/>
        <v/>
      </c>
      <c r="E42" s="77" t="str">
        <f t="shared" si="12"/>
        <v/>
      </c>
      <c r="F42" s="77" t="str">
        <f t="shared" si="12"/>
        <v/>
      </c>
      <c r="G42" s="70" t="str">
        <f t="shared" si="12"/>
        <v/>
      </c>
      <c r="H42" s="347" t="str">
        <f t="shared" si="12"/>
        <v/>
      </c>
      <c r="I42" s="351"/>
      <c r="J42" s="352"/>
      <c r="W42" s="14">
        <v>4</v>
      </c>
      <c r="X42" s="14">
        <v>10</v>
      </c>
      <c r="Y42" s="14">
        <v>16</v>
      </c>
      <c r="Z42" s="14">
        <v>22</v>
      </c>
      <c r="AB42" s="14" t="str">
        <f>IF(C8="","",C8)</f>
        <v>ABOLLANEDA RIVERA, Leomar</v>
      </c>
    </row>
    <row r="43" spans="1:28" ht="27" customHeight="1" x14ac:dyDescent="0.25">
      <c r="A43" s="323"/>
      <c r="B43" s="335" t="s">
        <v>39</v>
      </c>
      <c r="C43" s="335" t="str">
        <f t="shared" si="11"/>
        <v/>
      </c>
      <c r="D43" s="77" t="str">
        <f t="shared" si="12"/>
        <v/>
      </c>
      <c r="E43" s="77" t="str">
        <f t="shared" si="12"/>
        <v/>
      </c>
      <c r="F43" s="77" t="str">
        <f t="shared" si="12"/>
        <v/>
      </c>
      <c r="G43" s="70" t="str">
        <f t="shared" si="12"/>
        <v/>
      </c>
      <c r="H43" s="347" t="str">
        <f t="shared" si="12"/>
        <v/>
      </c>
      <c r="I43" s="351"/>
      <c r="J43" s="352"/>
      <c r="W43" s="14">
        <v>5</v>
      </c>
      <c r="X43" s="14">
        <v>11</v>
      </c>
      <c r="Y43" s="14">
        <v>17</v>
      </c>
      <c r="Z43" s="14">
        <v>23</v>
      </c>
      <c r="AB43" s="14" t="str">
        <f>IF(C8="","",C8)</f>
        <v>ABOLLANEDA RIVERA, Leomar</v>
      </c>
    </row>
    <row r="44" spans="1:28" ht="16.5" customHeight="1" thickBot="1" x14ac:dyDescent="0.3">
      <c r="A44" s="324"/>
      <c r="B44" s="336" t="s">
        <v>188</v>
      </c>
      <c r="C44" s="336"/>
      <c r="D44" s="71" t="str">
        <f t="shared" si="12"/>
        <v/>
      </c>
      <c r="E44" s="71" t="str">
        <f t="shared" si="12"/>
        <v/>
      </c>
      <c r="F44" s="71" t="str">
        <f t="shared" si="12"/>
        <v/>
      </c>
      <c r="G44" s="71" t="str">
        <f t="shared" si="12"/>
        <v/>
      </c>
      <c r="H44" s="348" t="str">
        <f t="shared" si="12"/>
        <v/>
      </c>
      <c r="I44" s="353"/>
      <c r="J44" s="354"/>
      <c r="W44" s="14">
        <v>7</v>
      </c>
      <c r="X44" s="14">
        <v>13</v>
      </c>
      <c r="Y44" s="14">
        <v>19</v>
      </c>
      <c r="Z44" s="14">
        <v>25</v>
      </c>
      <c r="AB44" s="14" t="str">
        <f>IF(C8="","",C8)</f>
        <v>ABOLLANEDA RIVERA, Leomar</v>
      </c>
    </row>
    <row r="45" spans="1:28" ht="2.25" customHeight="1" thickTop="1" thickBot="1" x14ac:dyDescent="0.3">
      <c r="A45" s="72"/>
      <c r="B45" s="73"/>
      <c r="C45" s="78"/>
      <c r="D45" s="78"/>
      <c r="E45" s="78"/>
      <c r="F45" s="78"/>
      <c r="G45" s="78"/>
      <c r="H45" s="82"/>
      <c r="I45" s="124"/>
      <c r="J45" s="124"/>
    </row>
    <row r="46" spans="1:28" ht="36" customHeight="1" thickTop="1" x14ac:dyDescent="0.25">
      <c r="A46" s="322" t="s">
        <v>11</v>
      </c>
      <c r="B46" s="334" t="s">
        <v>40</v>
      </c>
      <c r="C46" s="334" t="str">
        <f t="shared" ref="C46:C47" si="13">IF(ISERROR(VLOOKUP($C$8,religion,W46,FALSE)),"",IF(VLOOKUP($C$8,religion,W46,FALSE)=0,"",VLOOKUP($C$8,religion,W46,FALSE)))</f>
        <v/>
      </c>
      <c r="D46" s="76" t="str">
        <f t="shared" ref="D46:H48" si="14">IF(ISERROR(VLOOKUP($AB46,religion,W46,FALSE)),"",IF(VLOOKUP($AB46,religion,W46,FALSE)=0,"",VLOOKUP($AB46,religion,W46,FALSE)))</f>
        <v/>
      </c>
      <c r="E46" s="76" t="str">
        <f t="shared" si="14"/>
        <v/>
      </c>
      <c r="F46" s="76" t="str">
        <f t="shared" si="14"/>
        <v/>
      </c>
      <c r="G46" s="69" t="str">
        <f t="shared" si="14"/>
        <v/>
      </c>
      <c r="H46" s="343" t="str">
        <f t="shared" ca="1" si="14"/>
        <v/>
      </c>
      <c r="I46" s="337"/>
      <c r="J46" s="338"/>
      <c r="W46" s="14">
        <v>3</v>
      </c>
      <c r="X46" s="14">
        <v>9</v>
      </c>
      <c r="Y46" s="14">
        <v>15</v>
      </c>
      <c r="Z46" s="14">
        <v>21</v>
      </c>
      <c r="AA46" s="14">
        <v>31</v>
      </c>
      <c r="AB46" s="14" t="str">
        <f>IF(C8="","",C8)</f>
        <v>ABOLLANEDA RIVERA, Leomar</v>
      </c>
    </row>
    <row r="47" spans="1:28" ht="27" customHeight="1" x14ac:dyDescent="0.25">
      <c r="A47" s="323"/>
      <c r="B47" s="335" t="s">
        <v>41</v>
      </c>
      <c r="C47" s="335" t="str">
        <f t="shared" si="13"/>
        <v/>
      </c>
      <c r="D47" s="77" t="str">
        <f t="shared" si="14"/>
        <v/>
      </c>
      <c r="E47" s="77" t="str">
        <f t="shared" si="14"/>
        <v/>
      </c>
      <c r="F47" s="77" t="str">
        <f t="shared" si="14"/>
        <v/>
      </c>
      <c r="G47" s="70" t="str">
        <f t="shared" si="14"/>
        <v/>
      </c>
      <c r="H47" s="344" t="str">
        <f t="shared" si="14"/>
        <v/>
      </c>
      <c r="I47" s="339"/>
      <c r="J47" s="340"/>
      <c r="W47" s="14">
        <v>4</v>
      </c>
      <c r="X47" s="14">
        <v>10</v>
      </c>
      <c r="Y47" s="14">
        <v>16</v>
      </c>
      <c r="Z47" s="14">
        <v>22</v>
      </c>
      <c r="AB47" s="14" t="str">
        <f>IF(C8="","",C8)</f>
        <v>ABOLLANEDA RIVERA, Leomar</v>
      </c>
    </row>
    <row r="48" spans="1:28" ht="16.5" customHeight="1" thickBot="1" x14ac:dyDescent="0.3">
      <c r="A48" s="324"/>
      <c r="B48" s="336" t="s">
        <v>188</v>
      </c>
      <c r="C48" s="336"/>
      <c r="D48" s="71" t="str">
        <f t="shared" si="14"/>
        <v/>
      </c>
      <c r="E48" s="71" t="str">
        <f t="shared" si="14"/>
        <v/>
      </c>
      <c r="F48" s="71" t="str">
        <f t="shared" si="14"/>
        <v/>
      </c>
      <c r="G48" s="71" t="str">
        <f t="shared" si="14"/>
        <v/>
      </c>
      <c r="H48" s="345" t="str">
        <f t="shared" si="14"/>
        <v/>
      </c>
      <c r="I48" s="341"/>
      <c r="J48" s="342"/>
      <c r="W48" s="14">
        <v>7</v>
      </c>
      <c r="X48" s="14">
        <v>13</v>
      </c>
      <c r="Y48" s="14">
        <v>19</v>
      </c>
      <c r="Z48" s="14">
        <v>25</v>
      </c>
      <c r="AB48" s="14" t="str">
        <f>IF(C8="","",C8)</f>
        <v>ABOLLANEDA RIVERA, Leomar</v>
      </c>
    </row>
    <row r="49" spans="1:28" ht="2.25" customHeight="1" thickTop="1" thickBot="1" x14ac:dyDescent="0.3">
      <c r="A49" s="72"/>
      <c r="B49" s="73"/>
      <c r="C49" s="78"/>
      <c r="D49" s="78"/>
      <c r="E49" s="78"/>
      <c r="F49" s="78"/>
      <c r="G49" s="78"/>
      <c r="H49" s="82"/>
      <c r="I49" s="124"/>
      <c r="J49" s="124"/>
    </row>
    <row r="50" spans="1:28" ht="28.5" customHeight="1" thickTop="1" x14ac:dyDescent="0.25">
      <c r="A50" s="322" t="s">
        <v>10</v>
      </c>
      <c r="B50" s="334" t="s">
        <v>42</v>
      </c>
      <c r="C50" s="334" t="str">
        <f t="shared" ref="C50:C52" si="15">IF(ISERROR(VLOOKUP($C$8,ciencia,W50,FALSE)),"",IF(VLOOKUP($C$8,ciencia,W50,FALSE)=0,"",VLOOKUP($C$8,ciencia,W50,FALSE)))</f>
        <v/>
      </c>
      <c r="D50" s="76" t="str">
        <f t="shared" ref="D50:H53" si="16">IF(ISERROR(VLOOKUP($AB50,ciencia,W50,FALSE)),"",IF(VLOOKUP($AB50,ciencia,W50,FALSE)=0,"",VLOOKUP($AB50,ciencia,W50,FALSE)))</f>
        <v/>
      </c>
      <c r="E50" s="76" t="str">
        <f t="shared" si="16"/>
        <v/>
      </c>
      <c r="F50" s="76" t="str">
        <f t="shared" si="16"/>
        <v/>
      </c>
      <c r="G50" s="69" t="str">
        <f t="shared" si="16"/>
        <v/>
      </c>
      <c r="H50" s="346" t="str">
        <f t="shared" ca="1" si="16"/>
        <v/>
      </c>
      <c r="I50" s="349"/>
      <c r="J50" s="350"/>
      <c r="W50" s="14">
        <v>3</v>
      </c>
      <c r="X50" s="14">
        <v>9</v>
      </c>
      <c r="Y50" s="14">
        <v>15</v>
      </c>
      <c r="Z50" s="14">
        <v>21</v>
      </c>
      <c r="AA50" s="14">
        <v>31</v>
      </c>
      <c r="AB50" s="14" t="str">
        <f>IF(C8="","",C8)</f>
        <v>ABOLLANEDA RIVERA, Leomar</v>
      </c>
    </row>
    <row r="51" spans="1:28" ht="47.25" customHeight="1" x14ac:dyDescent="0.25">
      <c r="A51" s="323"/>
      <c r="B51" s="335" t="s">
        <v>9</v>
      </c>
      <c r="C51" s="335" t="str">
        <f t="shared" si="15"/>
        <v/>
      </c>
      <c r="D51" s="77" t="str">
        <f t="shared" si="16"/>
        <v/>
      </c>
      <c r="E51" s="77" t="str">
        <f t="shared" si="16"/>
        <v/>
      </c>
      <c r="F51" s="77" t="str">
        <f t="shared" si="16"/>
        <v/>
      </c>
      <c r="G51" s="70" t="str">
        <f t="shared" si="16"/>
        <v/>
      </c>
      <c r="H51" s="347" t="str">
        <f t="shared" si="16"/>
        <v/>
      </c>
      <c r="I51" s="351"/>
      <c r="J51" s="352"/>
      <c r="W51" s="14">
        <v>4</v>
      </c>
      <c r="X51" s="14">
        <v>10</v>
      </c>
      <c r="Y51" s="14">
        <v>16</v>
      </c>
      <c r="Z51" s="14">
        <v>22</v>
      </c>
      <c r="AB51" s="14" t="str">
        <f>IF(C8="","",C8)</f>
        <v>ABOLLANEDA RIVERA, Leomar</v>
      </c>
    </row>
    <row r="52" spans="1:28" ht="36.75" customHeight="1" x14ac:dyDescent="0.25">
      <c r="A52" s="323"/>
      <c r="B52" s="335" t="s">
        <v>43</v>
      </c>
      <c r="C52" s="335" t="str">
        <f t="shared" si="15"/>
        <v/>
      </c>
      <c r="D52" s="77" t="str">
        <f t="shared" si="16"/>
        <v/>
      </c>
      <c r="E52" s="77" t="str">
        <f t="shared" si="16"/>
        <v/>
      </c>
      <c r="F52" s="77" t="str">
        <f t="shared" si="16"/>
        <v/>
      </c>
      <c r="G52" s="70" t="str">
        <f t="shared" si="16"/>
        <v/>
      </c>
      <c r="H52" s="347" t="str">
        <f t="shared" si="16"/>
        <v/>
      </c>
      <c r="I52" s="351"/>
      <c r="J52" s="352"/>
      <c r="W52" s="14">
        <v>5</v>
      </c>
      <c r="X52" s="14">
        <v>11</v>
      </c>
      <c r="Y52" s="14">
        <v>17</v>
      </c>
      <c r="Z52" s="14">
        <v>23</v>
      </c>
      <c r="AB52" s="14" t="str">
        <f>IF(C8="","",C8)</f>
        <v>ABOLLANEDA RIVERA, Leomar</v>
      </c>
    </row>
    <row r="53" spans="1:28" ht="16.5" customHeight="1" thickBot="1" x14ac:dyDescent="0.3">
      <c r="A53" s="324"/>
      <c r="B53" s="336" t="s">
        <v>188</v>
      </c>
      <c r="C53" s="336"/>
      <c r="D53" s="71" t="str">
        <f t="shared" si="16"/>
        <v/>
      </c>
      <c r="E53" s="71" t="str">
        <f t="shared" si="16"/>
        <v/>
      </c>
      <c r="F53" s="71" t="str">
        <f t="shared" si="16"/>
        <v/>
      </c>
      <c r="G53" s="71" t="str">
        <f t="shared" si="16"/>
        <v/>
      </c>
      <c r="H53" s="348" t="str">
        <f t="shared" si="16"/>
        <v/>
      </c>
      <c r="I53" s="353"/>
      <c r="J53" s="354"/>
      <c r="W53" s="14">
        <v>7</v>
      </c>
      <c r="X53" s="14">
        <v>13</v>
      </c>
      <c r="Y53" s="14">
        <v>19</v>
      </c>
      <c r="Z53" s="14">
        <v>25</v>
      </c>
      <c r="AB53" s="14" t="str">
        <f>IF(C8="","",C8)</f>
        <v>ABOLLANEDA RIVERA, Leomar</v>
      </c>
    </row>
    <row r="54" spans="1:28" ht="2.25" customHeight="1" thickTop="1" thickBot="1" x14ac:dyDescent="0.3">
      <c r="A54" s="72"/>
      <c r="B54" s="73"/>
      <c r="C54" s="78"/>
      <c r="D54" s="78"/>
      <c r="E54" s="78"/>
      <c r="F54" s="78"/>
      <c r="G54" s="78"/>
      <c r="H54" s="82"/>
      <c r="I54" s="124"/>
      <c r="J54" s="124"/>
    </row>
    <row r="55" spans="1:28" ht="44.25" customHeight="1" thickTop="1" thickBot="1" x14ac:dyDescent="0.3">
      <c r="A55" s="83" t="s">
        <v>12</v>
      </c>
      <c r="B55" s="376" t="s">
        <v>44</v>
      </c>
      <c r="C55" s="377"/>
      <c r="D55" s="84" t="str">
        <f>IF(ISERROR(VLOOKUP($AB55,trabajo,W55,FALSE)),"",IF(VLOOKUP($AB55,trabajo,W55,FALSE)=0,"",VLOOKUP($AB55,trabajo,W55,FALSE)))</f>
        <v/>
      </c>
      <c r="E55" s="84" t="str">
        <f>IF(ISERROR(VLOOKUP($AB55,trabajo,X55,FALSE)),"",IF(VLOOKUP($AB55,trabajo,X55,FALSE)=0,"",VLOOKUP($AB55,trabajo,X55,FALSE)))</f>
        <v/>
      </c>
      <c r="F55" s="84" t="str">
        <f>IF(ISERROR(VLOOKUP($AB55,trabajo,Y55,FALSE)),"",IF(VLOOKUP($AB55,trabajo,Y55,FALSE)=0,"",VLOOKUP($AB55,trabajo,Y55,FALSE)))</f>
        <v/>
      </c>
      <c r="G55" s="85" t="str">
        <f>IF(ISERROR(VLOOKUP($AB55,trabajo,Z55,FALSE)),"",IF(VLOOKUP($AB55,trabajo,Z55,FALSE)=0,"",VLOOKUP($AB55,trabajo,Z55,FALSE)))</f>
        <v/>
      </c>
      <c r="H55" s="86" t="str">
        <f ca="1">IF(ISERROR(VLOOKUP($AB55,trabajo,AA55,FALSE)),"",IF(VLOOKUP($AB55,trabajo,AA55,FALSE)=0,"",VLOOKUP($AB55,trabajo,AA55,FALSE)))</f>
        <v/>
      </c>
      <c r="I55" s="332"/>
      <c r="J55" s="333"/>
      <c r="W55" s="14">
        <v>3</v>
      </c>
      <c r="X55" s="14">
        <v>9</v>
      </c>
      <c r="Y55" s="14">
        <v>15</v>
      </c>
      <c r="Z55" s="14">
        <v>21</v>
      </c>
      <c r="AA55" s="14">
        <v>31</v>
      </c>
      <c r="AB55" s="14" t="str">
        <f>IF(C8="","",C8)</f>
        <v>ABOLLANEDA RIVERA, Leomar</v>
      </c>
    </row>
    <row r="56" spans="1:28" ht="9.75" customHeight="1" thickTop="1" thickBot="1" x14ac:dyDescent="0.3">
      <c r="A56" s="87"/>
      <c r="B56" s="73"/>
      <c r="C56" s="79"/>
      <c r="D56" s="79"/>
      <c r="E56" s="79"/>
      <c r="F56" s="79"/>
      <c r="G56" s="79"/>
      <c r="I56" s="88"/>
      <c r="J56" s="88"/>
    </row>
    <row r="57" spans="1:28" ht="18.75" customHeight="1" thickTop="1" x14ac:dyDescent="0.25">
      <c r="A57" s="389" t="s">
        <v>14</v>
      </c>
      <c r="B57" s="390"/>
      <c r="C57" s="391"/>
      <c r="D57" s="386" t="s">
        <v>53</v>
      </c>
      <c r="E57" s="387"/>
      <c r="F57" s="387"/>
      <c r="G57" s="388"/>
      <c r="H57" s="384" t="s">
        <v>2</v>
      </c>
      <c r="I57" s="288" t="s">
        <v>17</v>
      </c>
      <c r="J57" s="289"/>
    </row>
    <row r="58" spans="1:28" ht="18.75" customHeight="1" thickBot="1" x14ac:dyDescent="0.3">
      <c r="A58" s="392"/>
      <c r="B58" s="393"/>
      <c r="C58" s="394"/>
      <c r="D58" s="89">
        <v>1</v>
      </c>
      <c r="E58" s="89">
        <v>2</v>
      </c>
      <c r="F58" s="89">
        <v>3</v>
      </c>
      <c r="G58" s="90">
        <v>4</v>
      </c>
      <c r="H58" s="385"/>
      <c r="I58" s="290"/>
      <c r="J58" s="291"/>
    </row>
    <row r="59" spans="1:28" ht="22.5" customHeight="1" thickTop="1" x14ac:dyDescent="0.25">
      <c r="A59" s="378" t="s">
        <v>15</v>
      </c>
      <c r="B59" s="379"/>
      <c r="C59" s="380"/>
      <c r="D59" s="91" t="str">
        <f>IF(ISERROR(VLOOKUP($AB59,autonomo,W59,FALSE)),"",IF(VLOOKUP($AB59,autonomo,W59,FALSE)=0,"",VLOOKUP($AB59,autonomo,W59,FALSE)))</f>
        <v/>
      </c>
      <c r="E59" s="91" t="str">
        <f>IF(ISERROR(VLOOKUP($AB59,autonomo,X59,FALSE)),"",IF(VLOOKUP($AB59,autonomo,X59,FALSE)=0,"",VLOOKUP($AB59,autonomo,X59,FALSE)))</f>
        <v/>
      </c>
      <c r="F59" s="91" t="str">
        <f>IF(ISERROR(VLOOKUP($AB59,autonomo,Y59,FALSE)),"",IF(VLOOKUP($AB59,autonomo,Y59,FALSE)=0,"",VLOOKUP($AB59,autonomo,Y59,FALSE)))</f>
        <v/>
      </c>
      <c r="G59" s="92" t="str">
        <f>IF(ISERROR(VLOOKUP($AB59,autonomo,Z59,FALSE)),"",IF(VLOOKUP($AB59,autonomo,Z59,FALSE)=0,"",VLOOKUP($AB59,autonomo,Z59,FALSE)))</f>
        <v/>
      </c>
      <c r="H59" s="93" t="str">
        <f ca="1">IF(ISERROR(VLOOKUP($AB59,autonomo,AA59,FALSE)),"",IF(VLOOKUP($AB59,autonomo,AA59,FALSE)=0,"",VLOOKUP($AB59,autonomo,AA59,FALSE)))</f>
        <v/>
      </c>
      <c r="I59" s="305"/>
      <c r="J59" s="306"/>
      <c r="W59" s="14">
        <v>3</v>
      </c>
      <c r="X59" s="14">
        <v>9</v>
      </c>
      <c r="Y59" s="14">
        <v>15</v>
      </c>
      <c r="Z59" s="14">
        <v>21</v>
      </c>
      <c r="AA59" s="14">
        <v>31</v>
      </c>
      <c r="AB59" s="14" t="str">
        <f>IF(C8="","",C8)</f>
        <v>ABOLLANEDA RIVERA, Leomar</v>
      </c>
    </row>
    <row r="60" spans="1:28" ht="24" customHeight="1" thickBot="1" x14ac:dyDescent="0.3">
      <c r="A60" s="381" t="s">
        <v>16</v>
      </c>
      <c r="B60" s="382"/>
      <c r="C60" s="383"/>
      <c r="D60" s="94" t="str">
        <f>IF(ISERROR(VLOOKUP($AB60,tic,W60,FALSE)),"",IF(VLOOKUP($AB60,tic,W60,FALSE)=0,"",VLOOKUP($AB60,tic,W60,FALSE)))</f>
        <v/>
      </c>
      <c r="E60" s="94" t="str">
        <f>IF(ISERROR(VLOOKUP($AB60,tic,X60,FALSE)),"",IF(VLOOKUP($AB60,tic,X60,FALSE)=0,"",VLOOKUP($AB60,tic,X60,FALSE)))</f>
        <v/>
      </c>
      <c r="F60" s="94" t="str">
        <f>IF(ISERROR(VLOOKUP($AB60,tic,Y60,FALSE)),"",IF(VLOOKUP($AB60,tic,Y60,FALSE)=0,"",VLOOKUP($AB60,tic,Y60,FALSE)))</f>
        <v/>
      </c>
      <c r="G60" s="95" t="str">
        <f>IF(ISERROR(VLOOKUP($AB60,tic,Z60,FALSE)),"",IF(VLOOKUP($AB60,tic,Z60,FALSE)=0,"",VLOOKUP($AB60,tic,Z60,FALSE)))</f>
        <v/>
      </c>
      <c r="H60" s="96" t="str">
        <f ca="1">IF(ISERROR(VLOOKUP($AB60,tic,AA60,FALSE)),"",IF(VLOOKUP($AB60,tic,AA60,FALSE)=0,"",VLOOKUP($AB60,tic,AA60,FALSE)))</f>
        <v/>
      </c>
      <c r="I60" s="307"/>
      <c r="J60" s="308"/>
      <c r="W60" s="14">
        <v>3</v>
      </c>
      <c r="X60" s="14">
        <v>9</v>
      </c>
      <c r="Y60" s="14">
        <v>15</v>
      </c>
      <c r="Z60" s="14">
        <v>21</v>
      </c>
      <c r="AA60" s="14">
        <v>31</v>
      </c>
      <c r="AB60" s="14" t="str">
        <f>IF(C8="","",C8)</f>
        <v>ABOLLANEDA RIVERA, Leomar</v>
      </c>
    </row>
    <row r="61" spans="1:28" ht="5.25" customHeight="1" thickTop="1" thickBot="1" x14ac:dyDescent="0.3"/>
    <row r="62" spans="1:28" ht="17.25" customHeight="1" thickBot="1" x14ac:dyDescent="0.3">
      <c r="A62" s="233" t="s">
        <v>154</v>
      </c>
      <c r="B62" s="233"/>
      <c r="C62" s="246" t="str">
        <f>IF(C8="","",IF(VLOOKUP(C8,DATOS!$B$17:$F$61,4,FALSE)=0,"",VLOOKUP(C8,DATOS!$B$17:$F$61,4,FALSE)&amp;" "&amp;VLOOKUP(C8,DATOS!$B$17:$F$61,5,FALSE)))</f>
        <v>17-2°-MATE 15</v>
      </c>
      <c r="D62" s="247"/>
      <c r="E62" s="248"/>
      <c r="F62" s="233" t="str">
        <f>"N° Áreas desaprobadas "&amp;DATOS!$B$6&amp;" :"</f>
        <v>N° Áreas desaprobadas 2019 :</v>
      </c>
      <c r="G62" s="233"/>
      <c r="H62" s="233"/>
      <c r="I62" s="233"/>
      <c r="J62" s="97" t="str">
        <f ca="1">IF(C8="","",IF((DATOS!$W$14-TODAY())&gt;0,"",VLOOKUP(C8,anual,18,FALSE)))</f>
        <v/>
      </c>
    </row>
    <row r="63" spans="1:28" ht="3" customHeight="1" thickBot="1" x14ac:dyDescent="0.3">
      <c r="A63" s="46"/>
      <c r="B63" s="46"/>
      <c r="C63" s="98"/>
      <c r="D63" s="98"/>
      <c r="E63" s="98"/>
      <c r="F63" s="46"/>
      <c r="G63" s="46"/>
      <c r="H63" s="46"/>
      <c r="I63" s="46"/>
    </row>
    <row r="64" spans="1:28" ht="17.25" customHeight="1" thickBot="1" x14ac:dyDescent="0.3">
      <c r="A64" s="417" t="str">
        <f>IF(C8="","",C8)</f>
        <v>ABOLLANEDA RIVERA, Leomar</v>
      </c>
      <c r="B64" s="418"/>
      <c r="C64" s="419"/>
      <c r="F64" s="233" t="s">
        <v>155</v>
      </c>
      <c r="G64" s="233"/>
      <c r="H64" s="233"/>
      <c r="I64" s="395" t="str">
        <f ca="1">IF(C8="","",IF((DATOS!$W$14-TODAY())&gt;0,"",VLOOKUP(C8,anual2,20,FALSE)))</f>
        <v/>
      </c>
      <c r="J64" s="396"/>
    </row>
    <row r="65" spans="1:28" ht="15.75" thickBot="1" x14ac:dyDescent="0.3">
      <c r="A65" s="16" t="s">
        <v>54</v>
      </c>
    </row>
    <row r="66" spans="1:28" ht="16.5" thickTop="1" thickBot="1" x14ac:dyDescent="0.3">
      <c r="A66" s="99" t="s">
        <v>55</v>
      </c>
      <c r="B66" s="100" t="s">
        <v>56</v>
      </c>
      <c r="C66" s="279" t="s">
        <v>152</v>
      </c>
      <c r="D66" s="280"/>
      <c r="E66" s="279" t="s">
        <v>57</v>
      </c>
      <c r="F66" s="281"/>
      <c r="G66" s="281"/>
      <c r="H66" s="281"/>
      <c r="I66" s="281"/>
      <c r="J66" s="282"/>
    </row>
    <row r="67" spans="1:28" ht="20.25" customHeight="1" thickTop="1" x14ac:dyDescent="0.25">
      <c r="A67" s="101">
        <v>1</v>
      </c>
      <c r="B67" s="102" t="str">
        <f t="shared" ref="B67:D70" si="17">IF(ISERROR(VLOOKUP($AB67,comportamiento,W67,FALSE)),"",IF(VLOOKUP($AB67,comportamiento,W67,FALSE)=0,"",VLOOKUP($AB67,comportamiento,W67,FALSE)))</f>
        <v/>
      </c>
      <c r="C67" s="273" t="str">
        <f t="shared" ca="1" si="17"/>
        <v/>
      </c>
      <c r="D67" s="274" t="str">
        <f t="shared" si="17"/>
        <v/>
      </c>
      <c r="E67" s="283"/>
      <c r="F67" s="283"/>
      <c r="G67" s="283"/>
      <c r="H67" s="283"/>
      <c r="I67" s="283"/>
      <c r="J67" s="284"/>
      <c r="W67" s="14">
        <v>7</v>
      </c>
      <c r="X67" s="14">
        <v>31</v>
      </c>
      <c r="AB67" s="14" t="str">
        <f>IF(C8="","",C8)</f>
        <v>ABOLLANEDA RIVERA, Leomar</v>
      </c>
    </row>
    <row r="68" spans="1:28" ht="20.25" customHeight="1" x14ac:dyDescent="0.25">
      <c r="A68" s="103">
        <v>2</v>
      </c>
      <c r="B68" s="104" t="str">
        <f t="shared" si="17"/>
        <v/>
      </c>
      <c r="C68" s="275" t="str">
        <f t="shared" si="17"/>
        <v/>
      </c>
      <c r="D68" s="276" t="str">
        <f t="shared" si="17"/>
        <v/>
      </c>
      <c r="E68" s="269"/>
      <c r="F68" s="269"/>
      <c r="G68" s="269"/>
      <c r="H68" s="269"/>
      <c r="I68" s="269"/>
      <c r="J68" s="270"/>
      <c r="W68" s="14">
        <v>13</v>
      </c>
      <c r="AB68" s="14" t="str">
        <f>IF(C8="","",C8)</f>
        <v>ABOLLANEDA RIVERA, Leomar</v>
      </c>
    </row>
    <row r="69" spans="1:28" ht="20.25" customHeight="1" x14ac:dyDescent="0.25">
      <c r="A69" s="103">
        <v>3</v>
      </c>
      <c r="B69" s="104" t="str">
        <f t="shared" si="17"/>
        <v/>
      </c>
      <c r="C69" s="275" t="str">
        <f t="shared" si="17"/>
        <v/>
      </c>
      <c r="D69" s="276" t="str">
        <f t="shared" si="17"/>
        <v/>
      </c>
      <c r="E69" s="269"/>
      <c r="F69" s="269"/>
      <c r="G69" s="269"/>
      <c r="H69" s="269"/>
      <c r="I69" s="269"/>
      <c r="J69" s="270"/>
      <c r="W69" s="14">
        <v>19</v>
      </c>
      <c r="AB69" s="14" t="str">
        <f>IF(C8="","",C8)</f>
        <v>ABOLLANEDA RIVERA, Leomar</v>
      </c>
    </row>
    <row r="70" spans="1:28" ht="20.25" customHeight="1" thickBot="1" x14ac:dyDescent="0.3">
      <c r="A70" s="105">
        <v>4</v>
      </c>
      <c r="B70" s="106" t="str">
        <f t="shared" si="17"/>
        <v/>
      </c>
      <c r="C70" s="277" t="str">
        <f t="shared" si="17"/>
        <v/>
      </c>
      <c r="D70" s="278" t="str">
        <f t="shared" si="17"/>
        <v/>
      </c>
      <c r="E70" s="271"/>
      <c r="F70" s="271"/>
      <c r="G70" s="271"/>
      <c r="H70" s="271"/>
      <c r="I70" s="271"/>
      <c r="J70" s="272"/>
      <c r="W70" s="14">
        <v>25</v>
      </c>
      <c r="AB70" s="14" t="str">
        <f>IF(C8="","",C8)</f>
        <v>ABOLLANEDA RIVERA, Leomar</v>
      </c>
    </row>
    <row r="71" spans="1:28" ht="6.75" customHeight="1" thickTop="1" thickBot="1" x14ac:dyDescent="0.3">
      <c r="W71" s="14">
        <v>7</v>
      </c>
    </row>
    <row r="72" spans="1:28" ht="14.25" customHeight="1" thickTop="1" thickBot="1" x14ac:dyDescent="0.3">
      <c r="B72" s="358" t="s">
        <v>208</v>
      </c>
      <c r="C72" s="359"/>
      <c r="D72" s="359" t="s">
        <v>209</v>
      </c>
      <c r="E72" s="359"/>
      <c r="F72" s="360"/>
    </row>
    <row r="73" spans="1:28" ht="14.25" customHeight="1" thickTop="1" x14ac:dyDescent="0.25">
      <c r="B73" s="107" t="str">
        <f>IF(DATOS!$B$12="","",IF(DATOS!$B$12="Bimestre","I Bimestre","I Trimestre"))</f>
        <v>I Trimestre</v>
      </c>
      <c r="C73" s="108" t="str">
        <f>IF(C8="","",VLOOKUP(C8,periodo1,20,FALSE)&amp;"°")</f>
        <v>500°</v>
      </c>
      <c r="D73" s="221">
        <f>IF(C8="","",VLOOKUP(C8,periodo1,18,FALSE))</f>
        <v>0</v>
      </c>
      <c r="E73" s="221"/>
      <c r="F73" s="361"/>
      <c r="H73" s="406" t="str">
        <f>"Orden de mérito año escolar "&amp;DATOS!$B$6&amp;":"</f>
        <v>Orden de mérito año escolar 2019:</v>
      </c>
      <c r="I73" s="407"/>
      <c r="J73" s="412" t="str">
        <f ca="1">IF(C8="","",IF((DATOS!$W$14-TODAY())&gt;0,"",VLOOKUP(C8,anual,20,FALSE)&amp;"°"))</f>
        <v/>
      </c>
    </row>
    <row r="74" spans="1:28" ht="14.25" customHeight="1" x14ac:dyDescent="0.25">
      <c r="B74" s="109" t="str">
        <f>IF(DATOS!$B$12="","",IF(DATOS!$B$12="Bimestre","II Bimestre","II Trimestre"))</f>
        <v>II Trimestre</v>
      </c>
      <c r="C74" s="110" t="str">
        <f ca="1">IF(C8="","",IF((DATOS!$X$14-TODAY())&gt;0,"",VLOOKUP(C8,periodo2,20,FALSE)&amp;"°"))</f>
        <v/>
      </c>
      <c r="D74" s="225" t="str">
        <f ca="1">IF(C8="","",IF(C74="","",VLOOKUP(C8,periodo2,18,FALSE)))</f>
        <v/>
      </c>
      <c r="E74" s="225"/>
      <c r="F74" s="362"/>
      <c r="H74" s="408"/>
      <c r="I74" s="409"/>
      <c r="J74" s="413"/>
    </row>
    <row r="75" spans="1:28" ht="14.25" customHeight="1" thickBot="1" x14ac:dyDescent="0.3">
      <c r="A75" s="111"/>
      <c r="B75" s="112" t="str">
        <f>IF(DATOS!$B$12="","",IF(DATOS!$B$12="Bimestre","III Bimestre","III Trimestre"))</f>
        <v>III Trimestre</v>
      </c>
      <c r="C75" s="113" t="str">
        <f ca="1">IF(C8="","",IF((DATOS!$Y$14-TODAY())&gt;0,"",VLOOKUP(C8,periodo3,20,FALSE)&amp;"°"))</f>
        <v/>
      </c>
      <c r="D75" s="363" t="str">
        <f ca="1">IF(C8="","",IF(C75="","",VLOOKUP(C8,periodo3,18,FALSE)))</f>
        <v/>
      </c>
      <c r="E75" s="363"/>
      <c r="F75" s="364"/>
      <c r="G75" s="111"/>
      <c r="H75" s="410"/>
      <c r="I75" s="411"/>
      <c r="J75" s="414"/>
    </row>
    <row r="76" spans="1:28" ht="14.25" customHeight="1" thickTop="1" thickBot="1" x14ac:dyDescent="0.3">
      <c r="B76" s="114" t="str">
        <f>IF(DATOS!$B$12="","",IF(DATOS!$B$12="Bimestre","IV Bimestre",""))</f>
        <v/>
      </c>
      <c r="C76" s="115" t="str">
        <f ca="1">IF(C8="","",IF((DATOS!$W$14-TODAY())&gt;0,"",VLOOKUP(C8,periodo4,20,FALSE)&amp;"°"))</f>
        <v/>
      </c>
      <c r="D76" s="214" t="str">
        <f ca="1">IF(C8="","",IF(C76="","",VLOOKUP(C8,periodo4,18,FALSE)))</f>
        <v/>
      </c>
      <c r="E76" s="214"/>
      <c r="F76" s="405"/>
    </row>
    <row r="77" spans="1:28" ht="16.5" thickTop="1" thickBot="1" x14ac:dyDescent="0.3">
      <c r="A77" s="16" t="s">
        <v>192</v>
      </c>
    </row>
    <row r="78" spans="1:28" ht="15.75" thickTop="1" x14ac:dyDescent="0.25">
      <c r="A78" s="397" t="s">
        <v>55</v>
      </c>
      <c r="B78" s="399" t="s">
        <v>193</v>
      </c>
      <c r="C78" s="288"/>
      <c r="D78" s="288"/>
      <c r="E78" s="289"/>
      <c r="F78" s="399" t="s">
        <v>194</v>
      </c>
      <c r="G78" s="288"/>
      <c r="H78" s="288"/>
      <c r="I78" s="289"/>
    </row>
    <row r="79" spans="1:28" x14ac:dyDescent="0.25">
      <c r="A79" s="398"/>
      <c r="B79" s="116" t="s">
        <v>195</v>
      </c>
      <c r="C79" s="400" t="s">
        <v>196</v>
      </c>
      <c r="D79" s="400"/>
      <c r="E79" s="401"/>
      <c r="F79" s="402" t="s">
        <v>195</v>
      </c>
      <c r="G79" s="400"/>
      <c r="H79" s="400"/>
      <c r="I79" s="117" t="s">
        <v>196</v>
      </c>
    </row>
    <row r="80" spans="1:28" x14ac:dyDescent="0.25">
      <c r="A80" s="118">
        <v>1</v>
      </c>
      <c r="B80" s="125"/>
      <c r="C80" s="403"/>
      <c r="D80" s="366"/>
      <c r="E80" s="404"/>
      <c r="F80" s="365"/>
      <c r="G80" s="366"/>
      <c r="H80" s="367"/>
      <c r="I80" s="127"/>
    </row>
    <row r="81" spans="1:10" x14ac:dyDescent="0.25">
      <c r="A81" s="118">
        <v>2</v>
      </c>
      <c r="B81" s="125"/>
      <c r="C81" s="403"/>
      <c r="D81" s="366"/>
      <c r="E81" s="404"/>
      <c r="F81" s="365"/>
      <c r="G81" s="366"/>
      <c r="H81" s="367"/>
      <c r="I81" s="127"/>
    </row>
    <row r="82" spans="1:10" x14ac:dyDescent="0.25">
      <c r="A82" s="118">
        <v>3</v>
      </c>
      <c r="B82" s="125"/>
      <c r="C82" s="403"/>
      <c r="D82" s="366"/>
      <c r="E82" s="404"/>
      <c r="F82" s="365"/>
      <c r="G82" s="366"/>
      <c r="H82" s="367"/>
      <c r="I82" s="127"/>
    </row>
    <row r="83" spans="1:10" ht="15.75" thickBot="1" x14ac:dyDescent="0.3">
      <c r="A83" s="119">
        <v>4</v>
      </c>
      <c r="B83" s="128"/>
      <c r="C83" s="368"/>
      <c r="D83" s="369"/>
      <c r="E83" s="370"/>
      <c r="F83" s="371"/>
      <c r="G83" s="369"/>
      <c r="H83" s="372"/>
      <c r="I83" s="130"/>
    </row>
    <row r="84" spans="1:10" ht="16.5" thickTop="1" thickBot="1" x14ac:dyDescent="0.3">
      <c r="A84" s="120" t="s">
        <v>197</v>
      </c>
      <c r="B84" s="121" t="str">
        <f>IF(C8="","",IF(SUM(B80:B83)=0,"",SUM(B80:B83)))</f>
        <v/>
      </c>
      <c r="C84" s="373" t="str">
        <f>IF(C8="","",IF(SUM(C80:C83)=0,"",SUM(C80:C83)))</f>
        <v/>
      </c>
      <c r="D84" s="373" t="str">
        <f t="shared" ref="D84:H84" si="18">IF(E8="","",IF(SUM(D80:D83)=0,"",SUM(D80:D83)))</f>
        <v/>
      </c>
      <c r="E84" s="374" t="str">
        <f t="shared" si="18"/>
        <v/>
      </c>
      <c r="F84" s="375" t="str">
        <f>IF(C8="","",IF(SUM(F80:F83)=0,"",SUM(F80:F83)))</f>
        <v/>
      </c>
      <c r="G84" s="373" t="str">
        <f t="shared" si="18"/>
        <v/>
      </c>
      <c r="H84" s="373" t="str">
        <f t="shared" si="18"/>
        <v/>
      </c>
      <c r="I84" s="122" t="str">
        <f>IF(C8="","",IF(SUM(I80:I83)=0,"",SUM(I80:I83)))</f>
        <v/>
      </c>
    </row>
    <row r="85" spans="1:10" ht="15.75" thickTop="1" x14ac:dyDescent="0.25"/>
    <row r="88" spans="1:10" x14ac:dyDescent="0.25">
      <c r="A88" s="416"/>
      <c r="B88" s="416"/>
      <c r="G88" s="123"/>
      <c r="H88" s="123"/>
      <c r="I88" s="123"/>
      <c r="J88" s="123"/>
    </row>
    <row r="89" spans="1:10" x14ac:dyDescent="0.25">
      <c r="A89" s="415" t="str">
        <f>IF(DATOS!$F$9="","",DATOS!$F$9)</f>
        <v/>
      </c>
      <c r="B89" s="415"/>
      <c r="G89" s="415" t="str">
        <f>IF(DATOS!$F$10="","",DATOS!$F$10)</f>
        <v/>
      </c>
      <c r="H89" s="415"/>
      <c r="I89" s="415"/>
      <c r="J89" s="415"/>
    </row>
    <row r="90" spans="1:10" x14ac:dyDescent="0.25">
      <c r="A90" s="415" t="s">
        <v>143</v>
      </c>
      <c r="B90" s="415"/>
      <c r="G90" s="415" t="s">
        <v>142</v>
      </c>
      <c r="H90" s="415"/>
      <c r="I90" s="415"/>
      <c r="J90" s="415"/>
    </row>
    <row r="91" spans="1:10" ht="17.25" x14ac:dyDescent="0.3">
      <c r="A91" s="285" t="s">
        <v>96</v>
      </c>
      <c r="B91" s="285"/>
      <c r="C91" s="285"/>
      <c r="D91" s="285"/>
      <c r="E91" s="285"/>
      <c r="F91" s="285"/>
      <c r="G91" s="285"/>
      <c r="H91" s="285"/>
      <c r="I91" s="285"/>
      <c r="J91" s="285"/>
    </row>
    <row r="92" spans="1:10" ht="4.5" customHeight="1" thickBot="1" x14ac:dyDescent="0.3"/>
    <row r="93" spans="1:10" ht="15.75" thickTop="1" x14ac:dyDescent="0.25">
      <c r="A93" s="292"/>
      <c r="B93" s="62" t="s">
        <v>45</v>
      </c>
      <c r="C93" s="314" t="str">
        <f>IF(DATOS!$B$4="","",DATOS!$B$4)</f>
        <v>Apurímac</v>
      </c>
      <c r="D93" s="314"/>
      <c r="E93" s="314"/>
      <c r="F93" s="314"/>
      <c r="G93" s="313" t="s">
        <v>47</v>
      </c>
      <c r="H93" s="313"/>
      <c r="I93" s="63" t="str">
        <f>IF(DATOS!$B$5="","",DATOS!$B$5)</f>
        <v/>
      </c>
      <c r="J93" s="295" t="s">
        <v>520</v>
      </c>
    </row>
    <row r="94" spans="1:10" x14ac:dyDescent="0.25">
      <c r="A94" s="293"/>
      <c r="B94" s="64" t="s">
        <v>46</v>
      </c>
      <c r="C94" s="311" t="str">
        <f>IF(DATOS!$B$7="","",UPPER(DATOS!$B$7))</f>
        <v/>
      </c>
      <c r="D94" s="311"/>
      <c r="E94" s="311"/>
      <c r="F94" s="311"/>
      <c r="G94" s="311"/>
      <c r="H94" s="311"/>
      <c r="I94" s="312"/>
      <c r="J94" s="296"/>
    </row>
    <row r="95" spans="1:10" x14ac:dyDescent="0.25">
      <c r="A95" s="293"/>
      <c r="B95" s="64" t="s">
        <v>49</v>
      </c>
      <c r="C95" s="315" t="str">
        <f>IF(DATOS!$B$8="","",DATOS!$B$8)</f>
        <v/>
      </c>
      <c r="D95" s="315"/>
      <c r="E95" s="315"/>
      <c r="F95" s="315"/>
      <c r="G95" s="286" t="s">
        <v>100</v>
      </c>
      <c r="H95" s="287"/>
      <c r="I95" s="65" t="str">
        <f>IF(DATOS!$B$9="","",DATOS!$B$9)</f>
        <v/>
      </c>
      <c r="J95" s="296"/>
    </row>
    <row r="96" spans="1:10" x14ac:dyDescent="0.25">
      <c r="A96" s="293"/>
      <c r="B96" s="64" t="s">
        <v>60</v>
      </c>
      <c r="C96" s="311" t="str">
        <f>IF(DATOS!$B$10="","",DATOS!$B$10)</f>
        <v/>
      </c>
      <c r="D96" s="311"/>
      <c r="E96" s="311"/>
      <c r="F96" s="311"/>
      <c r="G96" s="317" t="s">
        <v>50</v>
      </c>
      <c r="H96" s="317"/>
      <c r="I96" s="65" t="str">
        <f>IF(DATOS!$B$11="","",DATOS!$B$11)</f>
        <v/>
      </c>
      <c r="J96" s="296"/>
    </row>
    <row r="97" spans="1:32" x14ac:dyDescent="0.25">
      <c r="A97" s="293"/>
      <c r="B97" s="64" t="s">
        <v>59</v>
      </c>
      <c r="C97" s="316">
        <f>IF(ISERROR(VLOOKUP(C98,DATOS!$B$17:$C$61,2,FALSE)),"No encontrado",IF(VLOOKUP(C98,DATOS!$B$17:$C$61,2,FALSE)=0,"No encontrado",VLOOKUP(C98,DATOS!$B$17:$C$61,2,FALSE)))</f>
        <v>31168916</v>
      </c>
      <c r="D97" s="316"/>
      <c r="E97" s="316"/>
      <c r="F97" s="316"/>
      <c r="G97" s="298"/>
      <c r="H97" s="299"/>
      <c r="I97" s="300"/>
      <c r="J97" s="296"/>
    </row>
    <row r="98" spans="1:32" ht="28.5" customHeight="1" thickBot="1" x14ac:dyDescent="0.3">
      <c r="A98" s="294"/>
      <c r="B98" s="66" t="s">
        <v>58</v>
      </c>
      <c r="C98" s="309" t="str">
        <f>IF(INDEX(alumnos,AE98,AF98)=0,"",INDEX(alumnos,AE98,AF98))</f>
        <v>ALCARRAZ PEREZ, Fransy Danai</v>
      </c>
      <c r="D98" s="309"/>
      <c r="E98" s="309"/>
      <c r="F98" s="309"/>
      <c r="G98" s="309"/>
      <c r="H98" s="309"/>
      <c r="I98" s="310"/>
      <c r="J98" s="297"/>
      <c r="AE98" s="14">
        <f>AE8+1</f>
        <v>2</v>
      </c>
      <c r="AF98" s="14">
        <v>2</v>
      </c>
    </row>
    <row r="99" spans="1:32" ht="5.25" customHeight="1" thickTop="1" thickBot="1" x14ac:dyDescent="0.3"/>
    <row r="100" spans="1:32" ht="27" customHeight="1" thickTop="1" x14ac:dyDescent="0.25">
      <c r="A100" s="318" t="s">
        <v>0</v>
      </c>
      <c r="B100" s="328" t="s">
        <v>1</v>
      </c>
      <c r="C100" s="329"/>
      <c r="D100" s="325" t="s">
        <v>139</v>
      </c>
      <c r="E100" s="326"/>
      <c r="F100" s="326"/>
      <c r="G100" s="327"/>
      <c r="H100" s="320" t="s">
        <v>2</v>
      </c>
      <c r="I100" s="301" t="s">
        <v>3</v>
      </c>
      <c r="J100" s="302"/>
      <c r="K100" s="67"/>
    </row>
    <row r="101" spans="1:32" ht="15" customHeight="1" thickBot="1" x14ac:dyDescent="0.3">
      <c r="A101" s="319"/>
      <c r="B101" s="330"/>
      <c r="C101" s="331"/>
      <c r="D101" s="68">
        <v>1</v>
      </c>
      <c r="E101" s="68">
        <v>2</v>
      </c>
      <c r="F101" s="68">
        <v>3</v>
      </c>
      <c r="G101" s="68">
        <v>4</v>
      </c>
      <c r="H101" s="321"/>
      <c r="I101" s="303"/>
      <c r="J101" s="304"/>
      <c r="K101" s="67"/>
    </row>
    <row r="102" spans="1:32" ht="17.25" customHeight="1" thickTop="1" x14ac:dyDescent="0.25">
      <c r="A102" s="322" t="s">
        <v>8</v>
      </c>
      <c r="B102" s="334" t="s">
        <v>26</v>
      </c>
      <c r="C102" s="334"/>
      <c r="D102" s="69" t="str">
        <f t="shared" ref="D102:H106" si="19">IF(ISERROR(VLOOKUP($AB102,matematica,W102,FALSE)),"",IF(VLOOKUP($AB102,matematica,W102,FALSE)=0,"",VLOOKUP($AB102,matematica,W102,FALSE)))</f>
        <v/>
      </c>
      <c r="E102" s="69" t="str">
        <f t="shared" si="19"/>
        <v/>
      </c>
      <c r="F102" s="69" t="str">
        <f t="shared" si="19"/>
        <v/>
      </c>
      <c r="G102" s="69" t="str">
        <f t="shared" si="19"/>
        <v/>
      </c>
      <c r="H102" s="343" t="str">
        <f t="shared" ca="1" si="19"/>
        <v/>
      </c>
      <c r="I102" s="337"/>
      <c r="J102" s="338"/>
      <c r="W102" s="14">
        <v>3</v>
      </c>
      <c r="X102" s="14">
        <v>9</v>
      </c>
      <c r="Y102" s="14">
        <v>15</v>
      </c>
      <c r="Z102" s="14">
        <v>21</v>
      </c>
      <c r="AA102" s="14">
        <v>31</v>
      </c>
      <c r="AB102" s="14" t="str">
        <f>IF(C98="","",C98)</f>
        <v>ALCARRAZ PEREZ, Fransy Danai</v>
      </c>
    </row>
    <row r="103" spans="1:32" ht="27.75" customHeight="1" x14ac:dyDescent="0.25">
      <c r="A103" s="323"/>
      <c r="B103" s="335" t="s">
        <v>27</v>
      </c>
      <c r="C103" s="335"/>
      <c r="D103" s="70" t="str">
        <f t="shared" si="19"/>
        <v/>
      </c>
      <c r="E103" s="70" t="str">
        <f t="shared" si="19"/>
        <v/>
      </c>
      <c r="F103" s="70" t="str">
        <f t="shared" si="19"/>
        <v/>
      </c>
      <c r="G103" s="70" t="str">
        <f t="shared" si="19"/>
        <v/>
      </c>
      <c r="H103" s="344" t="str">
        <f t="shared" si="19"/>
        <v/>
      </c>
      <c r="I103" s="339"/>
      <c r="J103" s="340"/>
      <c r="M103" s="14" t="str">
        <f>IF(INDEX(alumnos,35,2)=0,"",INDEX(alumnos,35,2))</f>
        <v/>
      </c>
      <c r="W103" s="14">
        <v>4</v>
      </c>
      <c r="X103" s="14">
        <v>10</v>
      </c>
      <c r="Y103" s="14">
        <v>16</v>
      </c>
      <c r="Z103" s="14">
        <v>22</v>
      </c>
      <c r="AB103" s="14" t="str">
        <f>IF(C98="","",C98)</f>
        <v>ALCARRAZ PEREZ, Fransy Danai</v>
      </c>
    </row>
    <row r="104" spans="1:32" ht="26.25" customHeight="1" x14ac:dyDescent="0.25">
      <c r="A104" s="323"/>
      <c r="B104" s="335" t="s">
        <v>28</v>
      </c>
      <c r="C104" s="335"/>
      <c r="D104" s="70" t="str">
        <f t="shared" si="19"/>
        <v/>
      </c>
      <c r="E104" s="70" t="str">
        <f t="shared" si="19"/>
        <v/>
      </c>
      <c r="F104" s="70" t="str">
        <f t="shared" si="19"/>
        <v/>
      </c>
      <c r="G104" s="70" t="str">
        <f t="shared" si="19"/>
        <v/>
      </c>
      <c r="H104" s="344" t="str">
        <f t="shared" si="19"/>
        <v/>
      </c>
      <c r="I104" s="339"/>
      <c r="J104" s="340"/>
      <c r="W104" s="14">
        <v>5</v>
      </c>
      <c r="X104" s="14">
        <v>11</v>
      </c>
      <c r="Y104" s="14">
        <v>17</v>
      </c>
      <c r="Z104" s="14">
        <v>23</v>
      </c>
      <c r="AB104" s="14" t="str">
        <f>IF(C98="","",C98)</f>
        <v>ALCARRAZ PEREZ, Fransy Danai</v>
      </c>
    </row>
    <row r="105" spans="1:32" ht="24.75" customHeight="1" x14ac:dyDescent="0.25">
      <c r="A105" s="323"/>
      <c r="B105" s="335" t="s">
        <v>29</v>
      </c>
      <c r="C105" s="335"/>
      <c r="D105" s="70" t="str">
        <f t="shared" si="19"/>
        <v/>
      </c>
      <c r="E105" s="70" t="str">
        <f t="shared" si="19"/>
        <v/>
      </c>
      <c r="F105" s="70" t="str">
        <f t="shared" si="19"/>
        <v/>
      </c>
      <c r="G105" s="70" t="str">
        <f t="shared" si="19"/>
        <v/>
      </c>
      <c r="H105" s="344" t="str">
        <f t="shared" si="19"/>
        <v/>
      </c>
      <c r="I105" s="339"/>
      <c r="J105" s="340"/>
      <c r="W105" s="14">
        <v>6</v>
      </c>
      <c r="X105" s="14">
        <v>12</v>
      </c>
      <c r="Y105" s="14">
        <v>18</v>
      </c>
      <c r="Z105" s="14">
        <v>24</v>
      </c>
      <c r="AB105" s="14" t="str">
        <f>IF(C98="","",C98)</f>
        <v>ALCARRAZ PEREZ, Fransy Danai</v>
      </c>
    </row>
    <row r="106" spans="1:32" ht="16.5" customHeight="1" thickBot="1" x14ac:dyDescent="0.3">
      <c r="A106" s="324"/>
      <c r="B106" s="336" t="s">
        <v>188</v>
      </c>
      <c r="C106" s="336"/>
      <c r="D106" s="71" t="str">
        <f t="shared" si="19"/>
        <v/>
      </c>
      <c r="E106" s="71" t="str">
        <f t="shared" si="19"/>
        <v/>
      </c>
      <c r="F106" s="71" t="str">
        <f t="shared" si="19"/>
        <v/>
      </c>
      <c r="G106" s="71" t="str">
        <f t="shared" si="19"/>
        <v/>
      </c>
      <c r="H106" s="345" t="str">
        <f t="shared" si="19"/>
        <v/>
      </c>
      <c r="I106" s="341"/>
      <c r="J106" s="342"/>
      <c r="W106" s="14">
        <v>7</v>
      </c>
      <c r="X106" s="14">
        <v>13</v>
      </c>
      <c r="Y106" s="14">
        <v>19</v>
      </c>
      <c r="Z106" s="14">
        <v>25</v>
      </c>
      <c r="AB106" s="14" t="str">
        <f>IF(C98="","",C98)</f>
        <v>ALCARRAZ PEREZ, Fransy Danai</v>
      </c>
    </row>
    <row r="107" spans="1:32" ht="1.5" customHeight="1" thickTop="1" thickBot="1" x14ac:dyDescent="0.3">
      <c r="A107" s="72"/>
      <c r="B107" s="73"/>
      <c r="C107" s="74"/>
      <c r="D107" s="74"/>
      <c r="E107" s="74"/>
      <c r="F107" s="74"/>
      <c r="G107" s="74"/>
      <c r="H107" s="75"/>
      <c r="I107" s="124"/>
      <c r="J107" s="124"/>
    </row>
    <row r="108" spans="1:32" ht="28.5" customHeight="1" thickTop="1" x14ac:dyDescent="0.25">
      <c r="A108" s="322" t="s">
        <v>151</v>
      </c>
      <c r="B108" s="334" t="s">
        <v>191</v>
      </c>
      <c r="C108" s="334" t="str">
        <f t="shared" ref="C108:C110" si="20">IF(ISERROR(VLOOKUP($C$8,comunicacion,W108,FALSE)),"",IF(VLOOKUP($C$8,comunicacion,W108,FALSE)=0,"",VLOOKUP($C$8,comunicacion,W108,FALSE)))</f>
        <v/>
      </c>
      <c r="D108" s="76" t="str">
        <f t="shared" ref="D108:H111" si="21">IF(ISERROR(VLOOKUP($AB108,comunicacion,W108,FALSE)),"",IF(VLOOKUP($AB108,comunicacion,W108,FALSE)=0,"",VLOOKUP($AB108,comunicacion,W108,FALSE)))</f>
        <v/>
      </c>
      <c r="E108" s="76" t="str">
        <f t="shared" si="21"/>
        <v/>
      </c>
      <c r="F108" s="76" t="str">
        <f t="shared" si="21"/>
        <v/>
      </c>
      <c r="G108" s="69" t="str">
        <f t="shared" si="21"/>
        <v/>
      </c>
      <c r="H108" s="346" t="str">
        <f t="shared" ca="1" si="21"/>
        <v/>
      </c>
      <c r="I108" s="349"/>
      <c r="J108" s="350"/>
      <c r="W108" s="14">
        <v>3</v>
      </c>
      <c r="X108" s="14">
        <v>9</v>
      </c>
      <c r="Y108" s="14">
        <v>15</v>
      </c>
      <c r="Z108" s="14">
        <v>21</v>
      </c>
      <c r="AA108" s="14">
        <v>31</v>
      </c>
      <c r="AB108" s="14" t="str">
        <f>IF(C98="","",C98)</f>
        <v>ALCARRAZ PEREZ, Fransy Danai</v>
      </c>
    </row>
    <row r="109" spans="1:32" ht="28.5" customHeight="1" x14ac:dyDescent="0.25">
      <c r="A109" s="323"/>
      <c r="B109" s="335" t="s">
        <v>190</v>
      </c>
      <c r="C109" s="335" t="str">
        <f t="shared" si="20"/>
        <v/>
      </c>
      <c r="D109" s="77" t="str">
        <f t="shared" si="21"/>
        <v/>
      </c>
      <c r="E109" s="77" t="str">
        <f t="shared" si="21"/>
        <v/>
      </c>
      <c r="F109" s="77" t="str">
        <f t="shared" si="21"/>
        <v/>
      </c>
      <c r="G109" s="70" t="str">
        <f t="shared" si="21"/>
        <v/>
      </c>
      <c r="H109" s="347" t="str">
        <f t="shared" si="21"/>
        <v/>
      </c>
      <c r="I109" s="351"/>
      <c r="J109" s="352"/>
      <c r="W109" s="14">
        <v>4</v>
      </c>
      <c r="X109" s="14">
        <v>10</v>
      </c>
      <c r="Y109" s="14">
        <v>16</v>
      </c>
      <c r="Z109" s="14">
        <v>22</v>
      </c>
      <c r="AB109" s="14" t="str">
        <f>IF(C98="","",C98)</f>
        <v>ALCARRAZ PEREZ, Fransy Danai</v>
      </c>
    </row>
    <row r="110" spans="1:32" ht="28.5" customHeight="1" x14ac:dyDescent="0.25">
      <c r="A110" s="323"/>
      <c r="B110" s="335" t="s">
        <v>189</v>
      </c>
      <c r="C110" s="335" t="str">
        <f t="shared" si="20"/>
        <v/>
      </c>
      <c r="D110" s="77" t="str">
        <f t="shared" si="21"/>
        <v/>
      </c>
      <c r="E110" s="77" t="str">
        <f t="shared" si="21"/>
        <v/>
      </c>
      <c r="F110" s="77" t="str">
        <f t="shared" si="21"/>
        <v/>
      </c>
      <c r="G110" s="70" t="str">
        <f t="shared" si="21"/>
        <v/>
      </c>
      <c r="H110" s="347" t="str">
        <f t="shared" si="21"/>
        <v/>
      </c>
      <c r="I110" s="351"/>
      <c r="J110" s="352"/>
      <c r="W110" s="14">
        <v>5</v>
      </c>
      <c r="X110" s="14">
        <v>11</v>
      </c>
      <c r="Y110" s="14">
        <v>17</v>
      </c>
      <c r="Z110" s="14">
        <v>23</v>
      </c>
      <c r="AB110" s="14" t="str">
        <f>IF(C98="","",C98)</f>
        <v>ALCARRAZ PEREZ, Fransy Danai</v>
      </c>
    </row>
    <row r="111" spans="1:32" ht="16.5" customHeight="1" thickBot="1" x14ac:dyDescent="0.3">
      <c r="A111" s="324"/>
      <c r="B111" s="336" t="s">
        <v>188</v>
      </c>
      <c r="C111" s="336"/>
      <c r="D111" s="71" t="str">
        <f t="shared" si="21"/>
        <v/>
      </c>
      <c r="E111" s="71" t="str">
        <f t="shared" si="21"/>
        <v/>
      </c>
      <c r="F111" s="71" t="str">
        <f t="shared" si="21"/>
        <v/>
      </c>
      <c r="G111" s="71" t="str">
        <f t="shared" si="21"/>
        <v/>
      </c>
      <c r="H111" s="348" t="str">
        <f t="shared" si="21"/>
        <v/>
      </c>
      <c r="I111" s="353"/>
      <c r="J111" s="354"/>
      <c r="W111" s="14">
        <v>7</v>
      </c>
      <c r="X111" s="14">
        <v>13</v>
      </c>
      <c r="Y111" s="14">
        <v>19</v>
      </c>
      <c r="Z111" s="14">
        <v>25</v>
      </c>
      <c r="AB111" s="14" t="str">
        <f>IF(C98="","",C98)</f>
        <v>ALCARRAZ PEREZ, Fransy Danai</v>
      </c>
    </row>
    <row r="112" spans="1:32" ht="2.25" customHeight="1" thickTop="1" thickBot="1" x14ac:dyDescent="0.3">
      <c r="A112" s="72"/>
      <c r="B112" s="73"/>
      <c r="C112" s="78"/>
      <c r="D112" s="78"/>
      <c r="E112" s="78"/>
      <c r="F112" s="78"/>
      <c r="G112" s="78"/>
      <c r="H112" s="75"/>
      <c r="I112" s="124"/>
      <c r="J112" s="124"/>
    </row>
    <row r="113" spans="1:28" ht="28.5" customHeight="1" thickTop="1" x14ac:dyDescent="0.25">
      <c r="A113" s="322" t="s">
        <v>150</v>
      </c>
      <c r="B113" s="334" t="s">
        <v>30</v>
      </c>
      <c r="C113" s="334" t="str">
        <f t="shared" ref="C113:C115" si="22">IF(ISERROR(VLOOKUP($C$8,ingles,W113,FALSE)),"",IF(VLOOKUP($C$8,ingles,W113,FALSE)=0,"",VLOOKUP($C$8,ingles,W113,FALSE)))</f>
        <v/>
      </c>
      <c r="D113" s="76" t="str">
        <f t="shared" ref="D113:H116" si="23">IF(ISERROR(VLOOKUP($AB113,ingles,W113,FALSE)),"",IF(VLOOKUP($AB113,ingles,W113,FALSE)=0,"",VLOOKUP($AB113,ingles,W113,FALSE)))</f>
        <v/>
      </c>
      <c r="E113" s="76" t="str">
        <f t="shared" si="23"/>
        <v/>
      </c>
      <c r="F113" s="76" t="str">
        <f t="shared" si="23"/>
        <v/>
      </c>
      <c r="G113" s="69" t="str">
        <f t="shared" si="23"/>
        <v/>
      </c>
      <c r="H113" s="346" t="str">
        <f t="shared" ca="1" si="23"/>
        <v/>
      </c>
      <c r="I113" s="349"/>
      <c r="J113" s="350"/>
      <c r="W113" s="14">
        <v>3</v>
      </c>
      <c r="X113" s="14">
        <v>9</v>
      </c>
      <c r="Y113" s="14">
        <v>15</v>
      </c>
      <c r="Z113" s="14">
        <v>21</v>
      </c>
      <c r="AA113" s="14">
        <v>31</v>
      </c>
      <c r="AB113" s="14" t="str">
        <f>IF(C98="","",C98)</f>
        <v>ALCARRAZ PEREZ, Fransy Danai</v>
      </c>
    </row>
    <row r="114" spans="1:28" ht="28.5" customHeight="1" x14ac:dyDescent="0.25">
      <c r="A114" s="323"/>
      <c r="B114" s="335" t="s">
        <v>31</v>
      </c>
      <c r="C114" s="335" t="str">
        <f t="shared" si="22"/>
        <v/>
      </c>
      <c r="D114" s="77" t="str">
        <f t="shared" si="23"/>
        <v/>
      </c>
      <c r="E114" s="77" t="str">
        <f t="shared" si="23"/>
        <v/>
      </c>
      <c r="F114" s="77" t="str">
        <f t="shared" si="23"/>
        <v/>
      </c>
      <c r="G114" s="70" t="str">
        <f t="shared" si="23"/>
        <v/>
      </c>
      <c r="H114" s="347" t="str">
        <f t="shared" si="23"/>
        <v/>
      </c>
      <c r="I114" s="351"/>
      <c r="J114" s="352"/>
      <c r="W114" s="14">
        <v>4</v>
      </c>
      <c r="X114" s="14">
        <v>10</v>
      </c>
      <c r="Y114" s="14">
        <v>16</v>
      </c>
      <c r="Z114" s="14">
        <v>22</v>
      </c>
      <c r="AB114" s="14" t="str">
        <f>IF(C98="","",C98)</f>
        <v>ALCARRAZ PEREZ, Fransy Danai</v>
      </c>
    </row>
    <row r="115" spans="1:28" ht="28.5" customHeight="1" x14ac:dyDescent="0.25">
      <c r="A115" s="323"/>
      <c r="B115" s="335" t="s">
        <v>32</v>
      </c>
      <c r="C115" s="335" t="str">
        <f t="shared" si="22"/>
        <v/>
      </c>
      <c r="D115" s="77" t="str">
        <f t="shared" si="23"/>
        <v/>
      </c>
      <c r="E115" s="77" t="str">
        <f t="shared" si="23"/>
        <v/>
      </c>
      <c r="F115" s="77" t="str">
        <f t="shared" si="23"/>
        <v/>
      </c>
      <c r="G115" s="70" t="str">
        <f t="shared" si="23"/>
        <v/>
      </c>
      <c r="H115" s="347" t="str">
        <f t="shared" si="23"/>
        <v/>
      </c>
      <c r="I115" s="351"/>
      <c r="J115" s="352"/>
      <c r="W115" s="14">
        <v>5</v>
      </c>
      <c r="X115" s="14">
        <v>11</v>
      </c>
      <c r="Y115" s="14">
        <v>17</v>
      </c>
      <c r="Z115" s="14">
        <v>23</v>
      </c>
      <c r="AB115" s="14" t="str">
        <f>IF(C98="","",C98)</f>
        <v>ALCARRAZ PEREZ, Fransy Danai</v>
      </c>
    </row>
    <row r="116" spans="1:28" ht="16.5" customHeight="1" thickBot="1" x14ac:dyDescent="0.3">
      <c r="A116" s="324"/>
      <c r="B116" s="336" t="s">
        <v>188</v>
      </c>
      <c r="C116" s="336"/>
      <c r="D116" s="71" t="str">
        <f t="shared" si="23"/>
        <v/>
      </c>
      <c r="E116" s="71" t="str">
        <f t="shared" si="23"/>
        <v/>
      </c>
      <c r="F116" s="71" t="str">
        <f t="shared" si="23"/>
        <v/>
      </c>
      <c r="G116" s="71" t="str">
        <f t="shared" si="23"/>
        <v/>
      </c>
      <c r="H116" s="348" t="str">
        <f t="shared" si="23"/>
        <v/>
      </c>
      <c r="I116" s="353"/>
      <c r="J116" s="354"/>
      <c r="W116" s="14">
        <v>7</v>
      </c>
      <c r="X116" s="14">
        <v>13</v>
      </c>
      <c r="Y116" s="14">
        <v>19</v>
      </c>
      <c r="Z116" s="14">
        <v>25</v>
      </c>
      <c r="AB116" s="14" t="str">
        <f>IF(C98="","",C98)</f>
        <v>ALCARRAZ PEREZ, Fransy Danai</v>
      </c>
    </row>
    <row r="117" spans="1:28" ht="2.25" customHeight="1" thickTop="1" thickBot="1" x14ac:dyDescent="0.3">
      <c r="A117" s="72"/>
      <c r="B117" s="73"/>
      <c r="C117" s="78"/>
      <c r="D117" s="78"/>
      <c r="E117" s="78"/>
      <c r="F117" s="78"/>
      <c r="G117" s="78"/>
      <c r="H117" s="75"/>
      <c r="I117" s="124"/>
      <c r="J117" s="124"/>
    </row>
    <row r="118" spans="1:28" ht="27" customHeight="1" thickTop="1" x14ac:dyDescent="0.25">
      <c r="A118" s="322" t="s">
        <v>7</v>
      </c>
      <c r="B118" s="334" t="s">
        <v>33</v>
      </c>
      <c r="C118" s="334" t="str">
        <f t="shared" ref="C118" si="24">IF(ISERROR(VLOOKUP($C$8,arte,W118,FALSE)),"",IF(VLOOKUP($C$8,arte,W118,FALSE)=0,"",VLOOKUP($C$8,arte,W118,FALSE)))</f>
        <v/>
      </c>
      <c r="D118" s="76" t="str">
        <f t="shared" ref="D118:H120" si="25">IF(ISERROR(VLOOKUP($AB118,arte,W118,FALSE)),"",IF(VLOOKUP($AB118,arte,W118,FALSE)=0,"",VLOOKUP($AB118,arte,W118,FALSE)))</f>
        <v/>
      </c>
      <c r="E118" s="76" t="str">
        <f t="shared" si="25"/>
        <v/>
      </c>
      <c r="F118" s="76" t="str">
        <f t="shared" si="25"/>
        <v/>
      </c>
      <c r="G118" s="69" t="str">
        <f t="shared" si="25"/>
        <v/>
      </c>
      <c r="H118" s="343" t="str">
        <f t="shared" ca="1" si="25"/>
        <v/>
      </c>
      <c r="I118" s="337"/>
      <c r="J118" s="338"/>
      <c r="W118" s="14">
        <v>3</v>
      </c>
      <c r="X118" s="14">
        <v>9</v>
      </c>
      <c r="Y118" s="14">
        <v>15</v>
      </c>
      <c r="Z118" s="14">
        <v>21</v>
      </c>
      <c r="AA118" s="14">
        <v>31</v>
      </c>
      <c r="AB118" s="14" t="str">
        <f>IF(C98="","",C98)</f>
        <v>ALCARRAZ PEREZ, Fransy Danai</v>
      </c>
    </row>
    <row r="119" spans="1:28" ht="27" customHeight="1" x14ac:dyDescent="0.25">
      <c r="A119" s="323"/>
      <c r="B119" s="335" t="s">
        <v>34</v>
      </c>
      <c r="C119" s="335" t="str">
        <f>IF(ISERROR(VLOOKUP($C$8,arte,W119,FALSE)),"",IF(VLOOKUP($C$8,arte,W119,FALSE)=0,"",VLOOKUP($C$8,arte,W119,FALSE)))</f>
        <v/>
      </c>
      <c r="D119" s="77" t="str">
        <f t="shared" si="25"/>
        <v/>
      </c>
      <c r="E119" s="77" t="str">
        <f t="shared" si="25"/>
        <v/>
      </c>
      <c r="F119" s="77" t="str">
        <f t="shared" si="25"/>
        <v/>
      </c>
      <c r="G119" s="70" t="str">
        <f t="shared" si="25"/>
        <v/>
      </c>
      <c r="H119" s="344" t="str">
        <f t="shared" si="25"/>
        <v/>
      </c>
      <c r="I119" s="339"/>
      <c r="J119" s="340"/>
      <c r="W119" s="14">
        <v>4</v>
      </c>
      <c r="X119" s="14">
        <v>10</v>
      </c>
      <c r="Y119" s="14">
        <v>16</v>
      </c>
      <c r="Z119" s="14">
        <v>22</v>
      </c>
      <c r="AB119" s="14" t="str">
        <f>IF(C98="","",C98)</f>
        <v>ALCARRAZ PEREZ, Fransy Danai</v>
      </c>
    </row>
    <row r="120" spans="1:28" ht="16.5" customHeight="1" thickBot="1" x14ac:dyDescent="0.3">
      <c r="A120" s="324"/>
      <c r="B120" s="336" t="s">
        <v>188</v>
      </c>
      <c r="C120" s="336"/>
      <c r="D120" s="71" t="str">
        <f t="shared" si="25"/>
        <v/>
      </c>
      <c r="E120" s="71" t="str">
        <f t="shared" si="25"/>
        <v/>
      </c>
      <c r="F120" s="71" t="str">
        <f t="shared" si="25"/>
        <v/>
      </c>
      <c r="G120" s="71" t="str">
        <f t="shared" si="25"/>
        <v/>
      </c>
      <c r="H120" s="345" t="str">
        <f t="shared" si="25"/>
        <v/>
      </c>
      <c r="I120" s="341"/>
      <c r="J120" s="342"/>
      <c r="W120" s="14">
        <v>7</v>
      </c>
      <c r="X120" s="14">
        <v>13</v>
      </c>
      <c r="Y120" s="14">
        <v>19</v>
      </c>
      <c r="Z120" s="14">
        <v>25</v>
      </c>
      <c r="AB120" s="14" t="str">
        <f>IF(C98="","",C98)</f>
        <v>ALCARRAZ PEREZ, Fransy Danai</v>
      </c>
    </row>
    <row r="121" spans="1:28" ht="2.25" customHeight="1" thickTop="1" thickBot="1" x14ac:dyDescent="0.3">
      <c r="A121" s="72"/>
      <c r="B121" s="73"/>
      <c r="C121" s="79"/>
      <c r="D121" s="74"/>
      <c r="E121" s="74"/>
      <c r="F121" s="74"/>
      <c r="G121" s="74"/>
      <c r="H121" s="80" t="str">
        <f>IF(ISERROR(VLOOKUP($C$8,ingles,AA121,FALSE)),"",IF(VLOOKUP($C$8,ingles,AA121,FALSE)=0,"",VLOOKUP($C$8,ingles,AA121,FALSE)))</f>
        <v/>
      </c>
      <c r="I121" s="124"/>
      <c r="J121" s="124"/>
    </row>
    <row r="122" spans="1:28" ht="21" customHeight="1" thickTop="1" x14ac:dyDescent="0.25">
      <c r="A122" s="322" t="s">
        <v>5</v>
      </c>
      <c r="B122" s="334" t="s">
        <v>35</v>
      </c>
      <c r="C122" s="334" t="str">
        <f t="shared" ref="C122:C124" si="26">IF(ISERROR(VLOOKUP($C$8,sociales,W122,FALSE)),"",IF(VLOOKUP($C$8,sociales,W122,FALSE)=0,"",VLOOKUP($C$8,sociales,W122,FALSE)))</f>
        <v/>
      </c>
      <c r="D122" s="76" t="str">
        <f t="shared" ref="D122:H125" si="27">IF(ISERROR(VLOOKUP($AB122,sociales,W122,FALSE)),"",IF(VLOOKUP($AB122,sociales,W122,FALSE)=0,"",VLOOKUP($AB122,sociales,W122,FALSE)))</f>
        <v/>
      </c>
      <c r="E122" s="76" t="str">
        <f t="shared" si="27"/>
        <v/>
      </c>
      <c r="F122" s="76" t="str">
        <f t="shared" si="27"/>
        <v/>
      </c>
      <c r="G122" s="69" t="str">
        <f t="shared" si="27"/>
        <v/>
      </c>
      <c r="H122" s="346" t="str">
        <f t="shared" ca="1" si="27"/>
        <v/>
      </c>
      <c r="I122" s="349"/>
      <c r="J122" s="350"/>
      <c r="W122" s="14">
        <v>3</v>
      </c>
      <c r="X122" s="14">
        <v>9</v>
      </c>
      <c r="Y122" s="14">
        <v>15</v>
      </c>
      <c r="Z122" s="14">
        <v>21</v>
      </c>
      <c r="AA122" s="14">
        <v>31</v>
      </c>
      <c r="AB122" s="14" t="str">
        <f>IF(C98="","",C98)</f>
        <v>ALCARRAZ PEREZ, Fransy Danai</v>
      </c>
    </row>
    <row r="123" spans="1:28" ht="27" customHeight="1" x14ac:dyDescent="0.25">
      <c r="A123" s="323"/>
      <c r="B123" s="335" t="s">
        <v>36</v>
      </c>
      <c r="C123" s="335" t="str">
        <f t="shared" si="26"/>
        <v/>
      </c>
      <c r="D123" s="77" t="str">
        <f t="shared" si="27"/>
        <v/>
      </c>
      <c r="E123" s="77" t="str">
        <f t="shared" si="27"/>
        <v/>
      </c>
      <c r="F123" s="77" t="str">
        <f t="shared" si="27"/>
        <v/>
      </c>
      <c r="G123" s="70" t="str">
        <f t="shared" si="27"/>
        <v/>
      </c>
      <c r="H123" s="347" t="str">
        <f t="shared" si="27"/>
        <v/>
      </c>
      <c r="I123" s="351"/>
      <c r="J123" s="352"/>
      <c r="W123" s="14">
        <v>4</v>
      </c>
      <c r="X123" s="14">
        <v>10</v>
      </c>
      <c r="Y123" s="14">
        <v>16</v>
      </c>
      <c r="Z123" s="14">
        <v>22</v>
      </c>
      <c r="AB123" s="14" t="str">
        <f>IF(C98="","",C98)</f>
        <v>ALCARRAZ PEREZ, Fransy Danai</v>
      </c>
    </row>
    <row r="124" spans="1:28" ht="27" customHeight="1" x14ac:dyDescent="0.25">
      <c r="A124" s="323"/>
      <c r="B124" s="335" t="s">
        <v>37</v>
      </c>
      <c r="C124" s="335" t="str">
        <f t="shared" si="26"/>
        <v/>
      </c>
      <c r="D124" s="77" t="str">
        <f t="shared" si="27"/>
        <v/>
      </c>
      <c r="E124" s="77" t="str">
        <f t="shared" si="27"/>
        <v/>
      </c>
      <c r="F124" s="77" t="str">
        <f t="shared" si="27"/>
        <v/>
      </c>
      <c r="G124" s="70" t="str">
        <f t="shared" si="27"/>
        <v/>
      </c>
      <c r="H124" s="347" t="str">
        <f t="shared" si="27"/>
        <v/>
      </c>
      <c r="I124" s="351"/>
      <c r="J124" s="352"/>
      <c r="W124" s="14">
        <v>5</v>
      </c>
      <c r="X124" s="14">
        <v>11</v>
      </c>
      <c r="Y124" s="14">
        <v>17</v>
      </c>
      <c r="Z124" s="14">
        <v>23</v>
      </c>
      <c r="AB124" s="14" t="str">
        <f>IF(C98="","",C98)</f>
        <v>ALCARRAZ PEREZ, Fransy Danai</v>
      </c>
    </row>
    <row r="125" spans="1:28" ht="16.5" customHeight="1" thickBot="1" x14ac:dyDescent="0.3">
      <c r="A125" s="324"/>
      <c r="B125" s="336" t="s">
        <v>188</v>
      </c>
      <c r="C125" s="336"/>
      <c r="D125" s="71" t="str">
        <f t="shared" si="27"/>
        <v/>
      </c>
      <c r="E125" s="71" t="str">
        <f t="shared" si="27"/>
        <v/>
      </c>
      <c r="F125" s="71" t="str">
        <f t="shared" si="27"/>
        <v/>
      </c>
      <c r="G125" s="71" t="str">
        <f t="shared" si="27"/>
        <v/>
      </c>
      <c r="H125" s="348" t="str">
        <f t="shared" si="27"/>
        <v/>
      </c>
      <c r="I125" s="353"/>
      <c r="J125" s="354"/>
      <c r="W125" s="14">
        <v>7</v>
      </c>
      <c r="X125" s="14">
        <v>13</v>
      </c>
      <c r="Y125" s="14">
        <v>19</v>
      </c>
      <c r="Z125" s="14">
        <v>25</v>
      </c>
      <c r="AB125" s="14" t="str">
        <f>IF(C98="","",C98)</f>
        <v>ALCARRAZ PEREZ, Fransy Danai</v>
      </c>
    </row>
    <row r="126" spans="1:28" ht="2.25" customHeight="1" thickTop="1" thickBot="1" x14ac:dyDescent="0.3">
      <c r="A126" s="72"/>
      <c r="B126" s="73"/>
      <c r="C126" s="78"/>
      <c r="D126" s="78"/>
      <c r="E126" s="78"/>
      <c r="F126" s="78"/>
      <c r="G126" s="78"/>
      <c r="H126" s="75"/>
      <c r="I126" s="124"/>
      <c r="J126" s="124"/>
    </row>
    <row r="127" spans="1:28" ht="16.5" customHeight="1" thickTop="1" x14ac:dyDescent="0.25">
      <c r="A127" s="355" t="s">
        <v>4</v>
      </c>
      <c r="B127" s="334" t="s">
        <v>24</v>
      </c>
      <c r="C127" s="334" t="str">
        <f t="shared" ref="C127:C128" si="28">IF(ISERROR(VLOOKUP($C$8,desarrollo,W127,FALSE)),"",IF(VLOOKUP($C$8,desarrollo,W127,FALSE)=0,"",VLOOKUP($C$8,desarrollo,W127,FALSE)))</f>
        <v/>
      </c>
      <c r="D127" s="76" t="str">
        <f t="shared" ref="D127:H129" si="29">IF(ISERROR(VLOOKUP($AB127,desarrollo,W127,FALSE)),"",IF(VLOOKUP($AB127,desarrollo,W127,FALSE)=0,"",VLOOKUP($AB127,desarrollo,W127,FALSE)))</f>
        <v/>
      </c>
      <c r="E127" s="76" t="str">
        <f t="shared" si="29"/>
        <v/>
      </c>
      <c r="F127" s="76" t="str">
        <f t="shared" si="29"/>
        <v/>
      </c>
      <c r="G127" s="69" t="str">
        <f t="shared" si="29"/>
        <v/>
      </c>
      <c r="H127" s="343" t="str">
        <f t="shared" ca="1" si="29"/>
        <v/>
      </c>
      <c r="I127" s="337"/>
      <c r="J127" s="338"/>
      <c r="W127" s="14">
        <v>3</v>
      </c>
      <c r="X127" s="14">
        <v>9</v>
      </c>
      <c r="Y127" s="14">
        <v>15</v>
      </c>
      <c r="Z127" s="14">
        <v>21</v>
      </c>
      <c r="AA127" s="14">
        <v>31</v>
      </c>
      <c r="AB127" s="14" t="str">
        <f>IF(C98="","",C98)</f>
        <v>ALCARRAZ PEREZ, Fransy Danai</v>
      </c>
    </row>
    <row r="128" spans="1:28" ht="27" customHeight="1" x14ac:dyDescent="0.25">
      <c r="A128" s="356"/>
      <c r="B128" s="335" t="s">
        <v>25</v>
      </c>
      <c r="C128" s="335" t="str">
        <f t="shared" si="28"/>
        <v/>
      </c>
      <c r="D128" s="77" t="str">
        <f t="shared" si="29"/>
        <v/>
      </c>
      <c r="E128" s="77" t="str">
        <f t="shared" si="29"/>
        <v/>
      </c>
      <c r="F128" s="77" t="str">
        <f t="shared" si="29"/>
        <v/>
      </c>
      <c r="G128" s="70" t="str">
        <f t="shared" si="29"/>
        <v/>
      </c>
      <c r="H128" s="344" t="str">
        <f t="shared" si="29"/>
        <v/>
      </c>
      <c r="I128" s="339"/>
      <c r="J128" s="340"/>
      <c r="W128" s="14">
        <v>4</v>
      </c>
      <c r="X128" s="14">
        <v>10</v>
      </c>
      <c r="Y128" s="14">
        <v>16</v>
      </c>
      <c r="Z128" s="14">
        <v>22</v>
      </c>
      <c r="AB128" s="14" t="str">
        <f>IF(C98="","",C98)</f>
        <v>ALCARRAZ PEREZ, Fransy Danai</v>
      </c>
    </row>
    <row r="129" spans="1:28" ht="16.5" customHeight="1" thickBot="1" x14ac:dyDescent="0.3">
      <c r="A129" s="357"/>
      <c r="B129" s="336" t="s">
        <v>188</v>
      </c>
      <c r="C129" s="336"/>
      <c r="D129" s="71" t="str">
        <f t="shared" si="29"/>
        <v/>
      </c>
      <c r="E129" s="71" t="str">
        <f t="shared" si="29"/>
        <v/>
      </c>
      <c r="F129" s="71" t="str">
        <f t="shared" si="29"/>
        <v/>
      </c>
      <c r="G129" s="71" t="str">
        <f t="shared" si="29"/>
        <v/>
      </c>
      <c r="H129" s="345" t="str">
        <f t="shared" si="29"/>
        <v/>
      </c>
      <c r="I129" s="341"/>
      <c r="J129" s="342"/>
      <c r="W129" s="14">
        <v>7</v>
      </c>
      <c r="X129" s="14">
        <v>13</v>
      </c>
      <c r="Y129" s="14">
        <v>19</v>
      </c>
      <c r="Z129" s="14">
        <v>25</v>
      </c>
      <c r="AB129" s="14" t="str">
        <f>IF(C98="","",C98)</f>
        <v>ALCARRAZ PEREZ, Fransy Danai</v>
      </c>
    </row>
    <row r="130" spans="1:28" ht="2.25" customHeight="1" thickTop="1" thickBot="1" x14ac:dyDescent="0.3">
      <c r="A130" s="81"/>
      <c r="B130" s="73"/>
      <c r="C130" s="78"/>
      <c r="D130" s="78"/>
      <c r="E130" s="78"/>
      <c r="F130" s="78"/>
      <c r="G130" s="78"/>
      <c r="H130" s="82"/>
      <c r="I130" s="124"/>
      <c r="J130" s="124"/>
    </row>
    <row r="131" spans="1:28" ht="24" customHeight="1" thickTop="1" x14ac:dyDescent="0.25">
      <c r="A131" s="322" t="s">
        <v>6</v>
      </c>
      <c r="B131" s="334" t="s">
        <v>52</v>
      </c>
      <c r="C131" s="334" t="str">
        <f t="shared" ref="C131:C133" si="30">IF(ISERROR(VLOOKUP($C$8,fisica,W131,FALSE)),"",IF(VLOOKUP($C$8,fisica,W131,FALSE)=0,"",VLOOKUP($C$8,fisica,W131,FALSE)))</f>
        <v/>
      </c>
      <c r="D131" s="76" t="str">
        <f t="shared" ref="D131:H134" si="31">IF(ISERROR(VLOOKUP($AB131,fisica,W131,FALSE)),"",IF(VLOOKUP($AB131,fisica,W131,FALSE)=0,"",VLOOKUP($AB131,fisica,W131,FALSE)))</f>
        <v/>
      </c>
      <c r="E131" s="76" t="str">
        <f t="shared" si="31"/>
        <v/>
      </c>
      <c r="F131" s="76" t="str">
        <f t="shared" si="31"/>
        <v/>
      </c>
      <c r="G131" s="69" t="str">
        <f t="shared" si="31"/>
        <v/>
      </c>
      <c r="H131" s="346" t="str">
        <f t="shared" ca="1" si="31"/>
        <v/>
      </c>
      <c r="I131" s="349"/>
      <c r="J131" s="350"/>
      <c r="W131" s="14">
        <v>3</v>
      </c>
      <c r="X131" s="14">
        <v>9</v>
      </c>
      <c r="Y131" s="14">
        <v>15</v>
      </c>
      <c r="Z131" s="14">
        <v>21</v>
      </c>
      <c r="AA131" s="14">
        <v>31</v>
      </c>
      <c r="AB131" s="14" t="str">
        <f>IF(C98="","",C98)</f>
        <v>ALCARRAZ PEREZ, Fransy Danai</v>
      </c>
    </row>
    <row r="132" spans="1:28" ht="18.75" customHeight="1" x14ac:dyDescent="0.25">
      <c r="A132" s="323"/>
      <c r="B132" s="335" t="s">
        <v>38</v>
      </c>
      <c r="C132" s="335" t="str">
        <f t="shared" si="30"/>
        <v/>
      </c>
      <c r="D132" s="77" t="str">
        <f t="shared" si="31"/>
        <v/>
      </c>
      <c r="E132" s="77" t="str">
        <f t="shared" si="31"/>
        <v/>
      </c>
      <c r="F132" s="77" t="str">
        <f t="shared" si="31"/>
        <v/>
      </c>
      <c r="G132" s="70" t="str">
        <f t="shared" si="31"/>
        <v/>
      </c>
      <c r="H132" s="347" t="str">
        <f t="shared" si="31"/>
        <v/>
      </c>
      <c r="I132" s="351"/>
      <c r="J132" s="352"/>
      <c r="W132" s="14">
        <v>4</v>
      </c>
      <c r="X132" s="14">
        <v>10</v>
      </c>
      <c r="Y132" s="14">
        <v>16</v>
      </c>
      <c r="Z132" s="14">
        <v>22</v>
      </c>
      <c r="AB132" s="14" t="str">
        <f>IF(C98="","",C98)</f>
        <v>ALCARRAZ PEREZ, Fransy Danai</v>
      </c>
    </row>
    <row r="133" spans="1:28" ht="27" customHeight="1" x14ac:dyDescent="0.25">
      <c r="A133" s="323"/>
      <c r="B133" s="335" t="s">
        <v>39</v>
      </c>
      <c r="C133" s="335" t="str">
        <f t="shared" si="30"/>
        <v/>
      </c>
      <c r="D133" s="77" t="str">
        <f t="shared" si="31"/>
        <v/>
      </c>
      <c r="E133" s="77" t="str">
        <f t="shared" si="31"/>
        <v/>
      </c>
      <c r="F133" s="77" t="str">
        <f t="shared" si="31"/>
        <v/>
      </c>
      <c r="G133" s="70" t="str">
        <f t="shared" si="31"/>
        <v/>
      </c>
      <c r="H133" s="347" t="str">
        <f t="shared" si="31"/>
        <v/>
      </c>
      <c r="I133" s="351"/>
      <c r="J133" s="352"/>
      <c r="W133" s="14">
        <v>5</v>
      </c>
      <c r="X133" s="14">
        <v>11</v>
      </c>
      <c r="Y133" s="14">
        <v>17</v>
      </c>
      <c r="Z133" s="14">
        <v>23</v>
      </c>
      <c r="AB133" s="14" t="str">
        <f>IF(C98="","",C98)</f>
        <v>ALCARRAZ PEREZ, Fransy Danai</v>
      </c>
    </row>
    <row r="134" spans="1:28" ht="16.5" customHeight="1" thickBot="1" x14ac:dyDescent="0.3">
      <c r="A134" s="324"/>
      <c r="B134" s="336" t="s">
        <v>188</v>
      </c>
      <c r="C134" s="336"/>
      <c r="D134" s="71" t="str">
        <f t="shared" si="31"/>
        <v/>
      </c>
      <c r="E134" s="71" t="str">
        <f t="shared" si="31"/>
        <v/>
      </c>
      <c r="F134" s="71" t="str">
        <f t="shared" si="31"/>
        <v/>
      </c>
      <c r="G134" s="71" t="str">
        <f t="shared" si="31"/>
        <v/>
      </c>
      <c r="H134" s="348" t="str">
        <f t="shared" si="31"/>
        <v/>
      </c>
      <c r="I134" s="353"/>
      <c r="J134" s="354"/>
      <c r="W134" s="14">
        <v>7</v>
      </c>
      <c r="X134" s="14">
        <v>13</v>
      </c>
      <c r="Y134" s="14">
        <v>19</v>
      </c>
      <c r="Z134" s="14">
        <v>25</v>
      </c>
      <c r="AB134" s="14" t="str">
        <f>IF(C98="","",C98)</f>
        <v>ALCARRAZ PEREZ, Fransy Danai</v>
      </c>
    </row>
    <row r="135" spans="1:28" ht="2.25" customHeight="1" thickTop="1" thickBot="1" x14ac:dyDescent="0.3">
      <c r="A135" s="72"/>
      <c r="B135" s="73"/>
      <c r="C135" s="78"/>
      <c r="D135" s="78"/>
      <c r="E135" s="78"/>
      <c r="F135" s="78"/>
      <c r="G135" s="78"/>
      <c r="H135" s="82"/>
      <c r="I135" s="124"/>
      <c r="J135" s="124"/>
    </row>
    <row r="136" spans="1:28" ht="36" customHeight="1" thickTop="1" x14ac:dyDescent="0.25">
      <c r="A136" s="322" t="s">
        <v>11</v>
      </c>
      <c r="B136" s="334" t="s">
        <v>40</v>
      </c>
      <c r="C136" s="334" t="str">
        <f t="shared" ref="C136:C137" si="32">IF(ISERROR(VLOOKUP($C$8,religion,W136,FALSE)),"",IF(VLOOKUP($C$8,religion,W136,FALSE)=0,"",VLOOKUP($C$8,religion,W136,FALSE)))</f>
        <v/>
      </c>
      <c r="D136" s="76" t="str">
        <f t="shared" ref="D136:H138" si="33">IF(ISERROR(VLOOKUP($AB136,religion,W136,FALSE)),"",IF(VLOOKUP($AB136,religion,W136,FALSE)=0,"",VLOOKUP($AB136,religion,W136,FALSE)))</f>
        <v/>
      </c>
      <c r="E136" s="76" t="str">
        <f t="shared" si="33"/>
        <v/>
      </c>
      <c r="F136" s="76" t="str">
        <f t="shared" si="33"/>
        <v/>
      </c>
      <c r="G136" s="69" t="str">
        <f t="shared" si="33"/>
        <v/>
      </c>
      <c r="H136" s="343" t="str">
        <f t="shared" ca="1" si="33"/>
        <v/>
      </c>
      <c r="I136" s="337"/>
      <c r="J136" s="338"/>
      <c r="W136" s="14">
        <v>3</v>
      </c>
      <c r="X136" s="14">
        <v>9</v>
      </c>
      <c r="Y136" s="14">
        <v>15</v>
      </c>
      <c r="Z136" s="14">
        <v>21</v>
      </c>
      <c r="AA136" s="14">
        <v>31</v>
      </c>
      <c r="AB136" s="14" t="str">
        <f>IF(C98="","",C98)</f>
        <v>ALCARRAZ PEREZ, Fransy Danai</v>
      </c>
    </row>
    <row r="137" spans="1:28" ht="27" customHeight="1" x14ac:dyDescent="0.25">
      <c r="A137" s="323"/>
      <c r="B137" s="335" t="s">
        <v>41</v>
      </c>
      <c r="C137" s="335" t="str">
        <f t="shared" si="32"/>
        <v/>
      </c>
      <c r="D137" s="77" t="str">
        <f t="shared" si="33"/>
        <v/>
      </c>
      <c r="E137" s="77" t="str">
        <f t="shared" si="33"/>
        <v/>
      </c>
      <c r="F137" s="77" t="str">
        <f t="shared" si="33"/>
        <v/>
      </c>
      <c r="G137" s="70" t="str">
        <f t="shared" si="33"/>
        <v/>
      </c>
      <c r="H137" s="344" t="str">
        <f t="shared" si="33"/>
        <v/>
      </c>
      <c r="I137" s="339"/>
      <c r="J137" s="340"/>
      <c r="W137" s="14">
        <v>4</v>
      </c>
      <c r="X137" s="14">
        <v>10</v>
      </c>
      <c r="Y137" s="14">
        <v>16</v>
      </c>
      <c r="Z137" s="14">
        <v>22</v>
      </c>
      <c r="AB137" s="14" t="str">
        <f>IF(C98="","",C98)</f>
        <v>ALCARRAZ PEREZ, Fransy Danai</v>
      </c>
    </row>
    <row r="138" spans="1:28" ht="16.5" customHeight="1" thickBot="1" x14ac:dyDescent="0.3">
      <c r="A138" s="324"/>
      <c r="B138" s="336" t="s">
        <v>188</v>
      </c>
      <c r="C138" s="336"/>
      <c r="D138" s="71" t="str">
        <f t="shared" si="33"/>
        <v>Exo</v>
      </c>
      <c r="E138" s="71" t="str">
        <f t="shared" si="33"/>
        <v/>
      </c>
      <c r="F138" s="71" t="str">
        <f t="shared" si="33"/>
        <v/>
      </c>
      <c r="G138" s="71" t="str">
        <f t="shared" si="33"/>
        <v/>
      </c>
      <c r="H138" s="345" t="str">
        <f t="shared" si="33"/>
        <v/>
      </c>
      <c r="I138" s="341"/>
      <c r="J138" s="342"/>
      <c r="W138" s="14">
        <v>7</v>
      </c>
      <c r="X138" s="14">
        <v>13</v>
      </c>
      <c r="Y138" s="14">
        <v>19</v>
      </c>
      <c r="Z138" s="14">
        <v>25</v>
      </c>
      <c r="AB138" s="14" t="str">
        <f>IF(C98="","",C98)</f>
        <v>ALCARRAZ PEREZ, Fransy Danai</v>
      </c>
    </row>
    <row r="139" spans="1:28" ht="2.25" customHeight="1" thickTop="1" thickBot="1" x14ac:dyDescent="0.3">
      <c r="A139" s="72"/>
      <c r="B139" s="73"/>
      <c r="C139" s="78"/>
      <c r="D139" s="78"/>
      <c r="E139" s="78"/>
      <c r="F139" s="78"/>
      <c r="G139" s="78"/>
      <c r="H139" s="82"/>
      <c r="I139" s="124"/>
      <c r="J139" s="124"/>
    </row>
    <row r="140" spans="1:28" ht="28.5" customHeight="1" thickTop="1" x14ac:dyDescent="0.25">
      <c r="A140" s="322" t="s">
        <v>10</v>
      </c>
      <c r="B140" s="334" t="s">
        <v>42</v>
      </c>
      <c r="C140" s="334" t="str">
        <f t="shared" ref="C140:C142" si="34">IF(ISERROR(VLOOKUP($C$8,ciencia,W140,FALSE)),"",IF(VLOOKUP($C$8,ciencia,W140,FALSE)=0,"",VLOOKUP($C$8,ciencia,W140,FALSE)))</f>
        <v/>
      </c>
      <c r="D140" s="76" t="str">
        <f t="shared" ref="D140:H143" si="35">IF(ISERROR(VLOOKUP($AB140,ciencia,W140,FALSE)),"",IF(VLOOKUP($AB140,ciencia,W140,FALSE)=0,"",VLOOKUP($AB140,ciencia,W140,FALSE)))</f>
        <v/>
      </c>
      <c r="E140" s="76" t="str">
        <f t="shared" si="35"/>
        <v/>
      </c>
      <c r="F140" s="76" t="str">
        <f t="shared" si="35"/>
        <v/>
      </c>
      <c r="G140" s="69" t="str">
        <f t="shared" si="35"/>
        <v/>
      </c>
      <c r="H140" s="346" t="str">
        <f t="shared" ca="1" si="35"/>
        <v/>
      </c>
      <c r="I140" s="349"/>
      <c r="J140" s="350"/>
      <c r="W140" s="14">
        <v>3</v>
      </c>
      <c r="X140" s="14">
        <v>9</v>
      </c>
      <c r="Y140" s="14">
        <v>15</v>
      </c>
      <c r="Z140" s="14">
        <v>21</v>
      </c>
      <c r="AA140" s="14">
        <v>31</v>
      </c>
      <c r="AB140" s="14" t="str">
        <f>IF(C98="","",C98)</f>
        <v>ALCARRAZ PEREZ, Fransy Danai</v>
      </c>
    </row>
    <row r="141" spans="1:28" ht="47.25" customHeight="1" x14ac:dyDescent="0.25">
      <c r="A141" s="323"/>
      <c r="B141" s="335" t="s">
        <v>9</v>
      </c>
      <c r="C141" s="335" t="str">
        <f t="shared" si="34"/>
        <v/>
      </c>
      <c r="D141" s="77" t="str">
        <f t="shared" si="35"/>
        <v/>
      </c>
      <c r="E141" s="77" t="str">
        <f t="shared" si="35"/>
        <v/>
      </c>
      <c r="F141" s="77" t="str">
        <f t="shared" si="35"/>
        <v/>
      </c>
      <c r="G141" s="70" t="str">
        <f t="shared" si="35"/>
        <v/>
      </c>
      <c r="H141" s="347" t="str">
        <f t="shared" si="35"/>
        <v/>
      </c>
      <c r="I141" s="351"/>
      <c r="J141" s="352"/>
      <c r="W141" s="14">
        <v>4</v>
      </c>
      <c r="X141" s="14">
        <v>10</v>
      </c>
      <c r="Y141" s="14">
        <v>16</v>
      </c>
      <c r="Z141" s="14">
        <v>22</v>
      </c>
      <c r="AB141" s="14" t="str">
        <f>IF(C98="","",C98)</f>
        <v>ALCARRAZ PEREZ, Fransy Danai</v>
      </c>
    </row>
    <row r="142" spans="1:28" ht="36.75" customHeight="1" x14ac:dyDescent="0.25">
      <c r="A142" s="323"/>
      <c r="B142" s="335" t="s">
        <v>43</v>
      </c>
      <c r="C142" s="335" t="str">
        <f t="shared" si="34"/>
        <v/>
      </c>
      <c r="D142" s="77" t="str">
        <f t="shared" si="35"/>
        <v/>
      </c>
      <c r="E142" s="77" t="str">
        <f t="shared" si="35"/>
        <v/>
      </c>
      <c r="F142" s="77" t="str">
        <f t="shared" si="35"/>
        <v/>
      </c>
      <c r="G142" s="70" t="str">
        <f t="shared" si="35"/>
        <v/>
      </c>
      <c r="H142" s="347" t="str">
        <f t="shared" si="35"/>
        <v/>
      </c>
      <c r="I142" s="351"/>
      <c r="J142" s="352"/>
      <c r="W142" s="14">
        <v>5</v>
      </c>
      <c r="X142" s="14">
        <v>11</v>
      </c>
      <c r="Y142" s="14">
        <v>17</v>
      </c>
      <c r="Z142" s="14">
        <v>23</v>
      </c>
      <c r="AB142" s="14" t="str">
        <f>IF(C98="","",C98)</f>
        <v>ALCARRAZ PEREZ, Fransy Danai</v>
      </c>
    </row>
    <row r="143" spans="1:28" ht="16.5" customHeight="1" thickBot="1" x14ac:dyDescent="0.3">
      <c r="A143" s="324"/>
      <c r="B143" s="336" t="s">
        <v>188</v>
      </c>
      <c r="C143" s="336"/>
      <c r="D143" s="71" t="str">
        <f t="shared" si="35"/>
        <v/>
      </c>
      <c r="E143" s="71" t="str">
        <f t="shared" si="35"/>
        <v/>
      </c>
      <c r="F143" s="71" t="str">
        <f t="shared" si="35"/>
        <v/>
      </c>
      <c r="G143" s="71" t="str">
        <f t="shared" si="35"/>
        <v/>
      </c>
      <c r="H143" s="348" t="str">
        <f t="shared" si="35"/>
        <v/>
      </c>
      <c r="I143" s="353"/>
      <c r="J143" s="354"/>
      <c r="W143" s="14">
        <v>7</v>
      </c>
      <c r="X143" s="14">
        <v>13</v>
      </c>
      <c r="Y143" s="14">
        <v>19</v>
      </c>
      <c r="Z143" s="14">
        <v>25</v>
      </c>
      <c r="AB143" s="14" t="str">
        <f>IF(C98="","",C98)</f>
        <v>ALCARRAZ PEREZ, Fransy Danai</v>
      </c>
    </row>
    <row r="144" spans="1:28" ht="2.25" customHeight="1" thickTop="1" thickBot="1" x14ac:dyDescent="0.3">
      <c r="A144" s="72"/>
      <c r="B144" s="73"/>
      <c r="C144" s="78"/>
      <c r="D144" s="78"/>
      <c r="E144" s="78"/>
      <c r="F144" s="78"/>
      <c r="G144" s="78"/>
      <c r="H144" s="82"/>
      <c r="I144" s="124"/>
      <c r="J144" s="124"/>
    </row>
    <row r="145" spans="1:28" ht="44.25" customHeight="1" thickTop="1" thickBot="1" x14ac:dyDescent="0.3">
      <c r="A145" s="83" t="s">
        <v>12</v>
      </c>
      <c r="B145" s="376" t="s">
        <v>44</v>
      </c>
      <c r="C145" s="377"/>
      <c r="D145" s="84" t="str">
        <f>IF(ISERROR(VLOOKUP($AB145,trabajo,W145,FALSE)),"",IF(VLOOKUP($AB145,trabajo,W145,FALSE)=0,"",VLOOKUP($AB145,trabajo,W145,FALSE)))</f>
        <v/>
      </c>
      <c r="E145" s="84" t="str">
        <f>IF(ISERROR(VLOOKUP($AB145,trabajo,X145,FALSE)),"",IF(VLOOKUP($AB145,trabajo,X145,FALSE)=0,"",VLOOKUP($AB145,trabajo,X145,FALSE)))</f>
        <v/>
      </c>
      <c r="F145" s="84" t="str">
        <f>IF(ISERROR(VLOOKUP($AB145,trabajo,Y145,FALSE)),"",IF(VLOOKUP($AB145,trabajo,Y145,FALSE)=0,"",VLOOKUP($AB145,trabajo,Y145,FALSE)))</f>
        <v/>
      </c>
      <c r="G145" s="85" t="str">
        <f>IF(ISERROR(VLOOKUP($AB145,trabajo,Z145,FALSE)),"",IF(VLOOKUP($AB145,trabajo,Z145,FALSE)=0,"",VLOOKUP($AB145,trabajo,Z145,FALSE)))</f>
        <v/>
      </c>
      <c r="H145" s="86" t="str">
        <f ca="1">IF(ISERROR(VLOOKUP($AB145,trabajo,AA145,FALSE)),"",IF(VLOOKUP($AB145,trabajo,AA145,FALSE)=0,"",VLOOKUP($AB145,trabajo,AA145,FALSE)))</f>
        <v/>
      </c>
      <c r="I145" s="332"/>
      <c r="J145" s="333"/>
      <c r="W145" s="14">
        <v>3</v>
      </c>
      <c r="X145" s="14">
        <v>9</v>
      </c>
      <c r="Y145" s="14">
        <v>15</v>
      </c>
      <c r="Z145" s="14">
        <v>21</v>
      </c>
      <c r="AA145" s="14">
        <v>31</v>
      </c>
      <c r="AB145" s="14" t="str">
        <f>IF(C98="","",C98)</f>
        <v>ALCARRAZ PEREZ, Fransy Danai</v>
      </c>
    </row>
    <row r="146" spans="1:28" ht="9.75" customHeight="1" thickTop="1" thickBot="1" x14ac:dyDescent="0.3">
      <c r="A146" s="87"/>
      <c r="B146" s="73"/>
      <c r="C146" s="79"/>
      <c r="D146" s="79"/>
      <c r="E146" s="79"/>
      <c r="F146" s="79"/>
      <c r="G146" s="79"/>
      <c r="I146" s="88"/>
      <c r="J146" s="88"/>
    </row>
    <row r="147" spans="1:28" ht="18.75" customHeight="1" thickTop="1" x14ac:dyDescent="0.25">
      <c r="A147" s="389" t="s">
        <v>14</v>
      </c>
      <c r="B147" s="390"/>
      <c r="C147" s="391"/>
      <c r="D147" s="386" t="s">
        <v>53</v>
      </c>
      <c r="E147" s="387"/>
      <c r="F147" s="387"/>
      <c r="G147" s="388"/>
      <c r="H147" s="384" t="s">
        <v>2</v>
      </c>
      <c r="I147" s="288" t="s">
        <v>17</v>
      </c>
      <c r="J147" s="289"/>
    </row>
    <row r="148" spans="1:28" ht="18.75" customHeight="1" thickBot="1" x14ac:dyDescent="0.3">
      <c r="A148" s="392"/>
      <c r="B148" s="393"/>
      <c r="C148" s="394"/>
      <c r="D148" s="89">
        <v>1</v>
      </c>
      <c r="E148" s="89">
        <v>2</v>
      </c>
      <c r="F148" s="89">
        <v>3</v>
      </c>
      <c r="G148" s="90">
        <v>4</v>
      </c>
      <c r="H148" s="385"/>
      <c r="I148" s="290"/>
      <c r="J148" s="291"/>
    </row>
    <row r="149" spans="1:28" ht="22.5" customHeight="1" thickTop="1" x14ac:dyDescent="0.25">
      <c r="A149" s="378" t="s">
        <v>15</v>
      </c>
      <c r="B149" s="379"/>
      <c r="C149" s="380"/>
      <c r="D149" s="91" t="str">
        <f>IF(ISERROR(VLOOKUP($AB149,autonomo,W149,FALSE)),"",IF(VLOOKUP($AB149,autonomo,W149,FALSE)=0,"",VLOOKUP($AB149,autonomo,W149,FALSE)))</f>
        <v/>
      </c>
      <c r="E149" s="91" t="str">
        <f>IF(ISERROR(VLOOKUP($AB149,autonomo,X149,FALSE)),"",IF(VLOOKUP($AB149,autonomo,X149,FALSE)=0,"",VLOOKUP($AB149,autonomo,X149,FALSE)))</f>
        <v/>
      </c>
      <c r="F149" s="91" t="str">
        <f>IF(ISERROR(VLOOKUP($AB149,autonomo,Y149,FALSE)),"",IF(VLOOKUP($AB149,autonomo,Y149,FALSE)=0,"",VLOOKUP($AB149,autonomo,Y149,FALSE)))</f>
        <v/>
      </c>
      <c r="G149" s="92" t="str">
        <f>IF(ISERROR(VLOOKUP($AB149,autonomo,Z149,FALSE)),"",IF(VLOOKUP($AB149,autonomo,Z149,FALSE)=0,"",VLOOKUP($AB149,autonomo,Z149,FALSE)))</f>
        <v/>
      </c>
      <c r="H149" s="93" t="str">
        <f ca="1">IF(ISERROR(VLOOKUP($AB149,autonomo,AA149,FALSE)),"",IF(VLOOKUP($AB149,autonomo,AA149,FALSE)=0,"",VLOOKUP($AB149,autonomo,AA149,FALSE)))</f>
        <v/>
      </c>
      <c r="I149" s="305"/>
      <c r="J149" s="306"/>
      <c r="W149" s="14">
        <v>3</v>
      </c>
      <c r="X149" s="14">
        <v>9</v>
      </c>
      <c r="Y149" s="14">
        <v>15</v>
      </c>
      <c r="Z149" s="14">
        <v>21</v>
      </c>
      <c r="AA149" s="14">
        <v>31</v>
      </c>
      <c r="AB149" s="14" t="str">
        <f>IF(C98="","",C98)</f>
        <v>ALCARRAZ PEREZ, Fransy Danai</v>
      </c>
    </row>
    <row r="150" spans="1:28" ht="24" customHeight="1" thickBot="1" x14ac:dyDescent="0.3">
      <c r="A150" s="381" t="s">
        <v>16</v>
      </c>
      <c r="B150" s="382"/>
      <c r="C150" s="383"/>
      <c r="D150" s="94" t="str">
        <f>IF(ISERROR(VLOOKUP($AB150,tic,W150,FALSE)),"",IF(VLOOKUP($AB150,tic,W150,FALSE)=0,"",VLOOKUP($AB150,tic,W150,FALSE)))</f>
        <v/>
      </c>
      <c r="E150" s="94" t="str">
        <f>IF(ISERROR(VLOOKUP($AB150,tic,X150,FALSE)),"",IF(VLOOKUP($AB150,tic,X150,FALSE)=0,"",VLOOKUP($AB150,tic,X150,FALSE)))</f>
        <v/>
      </c>
      <c r="F150" s="94" t="str">
        <f>IF(ISERROR(VLOOKUP($AB150,tic,Y150,FALSE)),"",IF(VLOOKUP($AB150,tic,Y150,FALSE)=0,"",VLOOKUP($AB150,tic,Y150,FALSE)))</f>
        <v/>
      </c>
      <c r="G150" s="95" t="str">
        <f>IF(ISERROR(VLOOKUP($AB150,tic,Z150,FALSE)),"",IF(VLOOKUP($AB150,tic,Z150,FALSE)=0,"",VLOOKUP($AB150,tic,Z150,FALSE)))</f>
        <v/>
      </c>
      <c r="H150" s="96" t="str">
        <f ca="1">IF(ISERROR(VLOOKUP($AB150,tic,AA150,FALSE)),"",IF(VLOOKUP($AB150,tic,AA150,FALSE)=0,"",VLOOKUP($AB150,tic,AA150,FALSE)))</f>
        <v/>
      </c>
      <c r="I150" s="307"/>
      <c r="J150" s="308"/>
      <c r="W150" s="14">
        <v>3</v>
      </c>
      <c r="X150" s="14">
        <v>9</v>
      </c>
      <c r="Y150" s="14">
        <v>15</v>
      </c>
      <c r="Z150" s="14">
        <v>21</v>
      </c>
      <c r="AA150" s="14">
        <v>31</v>
      </c>
      <c r="AB150" s="14" t="str">
        <f>IF(C98="","",C98)</f>
        <v>ALCARRAZ PEREZ, Fransy Danai</v>
      </c>
    </row>
    <row r="151" spans="1:28" ht="5.25" customHeight="1" thickTop="1" thickBot="1" x14ac:dyDescent="0.3"/>
    <row r="152" spans="1:28" ht="17.25" customHeight="1" thickBot="1" x14ac:dyDescent="0.3">
      <c r="A152" s="233" t="s">
        <v>154</v>
      </c>
      <c r="B152" s="233"/>
      <c r="C152" s="246" t="str">
        <f>IF(C98="","",IF(VLOOKUP(C98,DATOS!$B$17:$F$61,4,FALSE)=0,"",VLOOKUP(C98,DATOS!$B$17:$F$61,4,FALSE)&amp;" "&amp;VLOOKUP(C98,DATOS!$B$17:$F$61,5,FALSE)))</f>
        <v/>
      </c>
      <c r="D152" s="247"/>
      <c r="E152" s="248"/>
      <c r="F152" s="233" t="str">
        <f>"N° Áreas desaprobadas "&amp;DATOS!$B$6&amp;" :"</f>
        <v>N° Áreas desaprobadas 2019 :</v>
      </c>
      <c r="G152" s="233"/>
      <c r="H152" s="233"/>
      <c r="I152" s="233"/>
      <c r="J152" s="97" t="str">
        <f ca="1">IF(C98="","",IF((DATOS!$W$14-TODAY())&gt;0,"",VLOOKUP(C98,anual,18,FALSE)))</f>
        <v/>
      </c>
    </row>
    <row r="153" spans="1:28" ht="3" customHeight="1" thickBot="1" x14ac:dyDescent="0.3">
      <c r="A153" s="46"/>
      <c r="B153" s="46"/>
      <c r="C153" s="98"/>
      <c r="D153" s="98"/>
      <c r="E153" s="98"/>
      <c r="F153" s="46"/>
      <c r="G153" s="46"/>
      <c r="H153" s="46"/>
      <c r="I153" s="46"/>
    </row>
    <row r="154" spans="1:28" ht="17.25" customHeight="1" thickBot="1" x14ac:dyDescent="0.3">
      <c r="A154" s="420" t="str">
        <f>IF(C98="","",C98)</f>
        <v>ALCARRAZ PEREZ, Fransy Danai</v>
      </c>
      <c r="B154" s="420"/>
      <c r="C154" s="420"/>
      <c r="F154" s="233" t="s">
        <v>155</v>
      </c>
      <c r="G154" s="233"/>
      <c r="H154" s="233"/>
      <c r="I154" s="395" t="str">
        <f ca="1">IF(C98="","",IF((DATOS!$W$14-TODAY())&gt;0,"",VLOOKUP(C98,anual2,20,FALSE)))</f>
        <v/>
      </c>
      <c r="J154" s="396"/>
    </row>
    <row r="155" spans="1:28" ht="15.75" thickBot="1" x14ac:dyDescent="0.3">
      <c r="A155" s="16" t="s">
        <v>54</v>
      </c>
    </row>
    <row r="156" spans="1:28" ht="16.5" thickTop="1" thickBot="1" x14ac:dyDescent="0.3">
      <c r="A156" s="99" t="s">
        <v>55</v>
      </c>
      <c r="B156" s="100" t="s">
        <v>56</v>
      </c>
      <c r="C156" s="279" t="s">
        <v>152</v>
      </c>
      <c r="D156" s="280"/>
      <c r="E156" s="279" t="s">
        <v>57</v>
      </c>
      <c r="F156" s="281"/>
      <c r="G156" s="281"/>
      <c r="H156" s="281"/>
      <c r="I156" s="281"/>
      <c r="J156" s="282"/>
    </row>
    <row r="157" spans="1:28" ht="20.25" customHeight="1" thickTop="1" x14ac:dyDescent="0.25">
      <c r="A157" s="101">
        <v>1</v>
      </c>
      <c r="B157" s="102" t="str">
        <f t="shared" ref="B157:D160" si="36">IF(ISERROR(VLOOKUP($AB157,comportamiento,W157,FALSE)),"",IF(VLOOKUP($AB157,comportamiento,W157,FALSE)=0,"",VLOOKUP($AB157,comportamiento,W157,FALSE)))</f>
        <v/>
      </c>
      <c r="C157" s="273" t="str">
        <f t="shared" ca="1" si="36"/>
        <v/>
      </c>
      <c r="D157" s="274" t="str">
        <f t="shared" si="36"/>
        <v/>
      </c>
      <c r="E157" s="283"/>
      <c r="F157" s="283"/>
      <c r="G157" s="283"/>
      <c r="H157" s="283"/>
      <c r="I157" s="283"/>
      <c r="J157" s="284"/>
      <c r="W157" s="14">
        <v>7</v>
      </c>
      <c r="X157" s="14">
        <v>31</v>
      </c>
      <c r="AB157" s="14" t="str">
        <f>IF(C98="","",C98)</f>
        <v>ALCARRAZ PEREZ, Fransy Danai</v>
      </c>
    </row>
    <row r="158" spans="1:28" ht="20.25" customHeight="1" x14ac:dyDescent="0.25">
      <c r="A158" s="103">
        <v>2</v>
      </c>
      <c r="B158" s="104" t="str">
        <f t="shared" si="36"/>
        <v/>
      </c>
      <c r="C158" s="275" t="str">
        <f t="shared" si="36"/>
        <v/>
      </c>
      <c r="D158" s="276" t="str">
        <f t="shared" si="36"/>
        <v/>
      </c>
      <c r="E158" s="269"/>
      <c r="F158" s="269"/>
      <c r="G158" s="269"/>
      <c r="H158" s="269"/>
      <c r="I158" s="269"/>
      <c r="J158" s="270"/>
      <c r="W158" s="14">
        <v>13</v>
      </c>
      <c r="AB158" s="14" t="str">
        <f>IF(C98="","",C98)</f>
        <v>ALCARRAZ PEREZ, Fransy Danai</v>
      </c>
    </row>
    <row r="159" spans="1:28" ht="20.25" customHeight="1" x14ac:dyDescent="0.25">
      <c r="A159" s="103">
        <v>3</v>
      </c>
      <c r="B159" s="104" t="str">
        <f t="shared" si="36"/>
        <v/>
      </c>
      <c r="C159" s="275" t="str">
        <f t="shared" si="36"/>
        <v/>
      </c>
      <c r="D159" s="276" t="str">
        <f t="shared" si="36"/>
        <v/>
      </c>
      <c r="E159" s="269"/>
      <c r="F159" s="269"/>
      <c r="G159" s="269"/>
      <c r="H159" s="269"/>
      <c r="I159" s="269"/>
      <c r="J159" s="270"/>
      <c r="W159" s="14">
        <v>19</v>
      </c>
      <c r="AB159" s="14" t="str">
        <f>IF(C98="","",C98)</f>
        <v>ALCARRAZ PEREZ, Fransy Danai</v>
      </c>
    </row>
    <row r="160" spans="1:28" ht="20.25" customHeight="1" thickBot="1" x14ac:dyDescent="0.3">
      <c r="A160" s="105">
        <v>4</v>
      </c>
      <c r="B160" s="106" t="str">
        <f t="shared" si="36"/>
        <v/>
      </c>
      <c r="C160" s="277" t="str">
        <f t="shared" si="36"/>
        <v/>
      </c>
      <c r="D160" s="278" t="str">
        <f t="shared" si="36"/>
        <v/>
      </c>
      <c r="E160" s="271"/>
      <c r="F160" s="271"/>
      <c r="G160" s="271"/>
      <c r="H160" s="271"/>
      <c r="I160" s="271"/>
      <c r="J160" s="272"/>
      <c r="W160" s="14">
        <v>25</v>
      </c>
      <c r="AB160" s="14" t="str">
        <f>IF(C98="","",C98)</f>
        <v>ALCARRAZ PEREZ, Fransy Danai</v>
      </c>
    </row>
    <row r="161" spans="1:23" ht="6.75" customHeight="1" thickTop="1" thickBot="1" x14ac:dyDescent="0.3">
      <c r="W161" s="14">
        <v>7</v>
      </c>
    </row>
    <row r="162" spans="1:23" ht="14.25" customHeight="1" thickTop="1" thickBot="1" x14ac:dyDescent="0.3">
      <c r="B162" s="358" t="s">
        <v>208</v>
      </c>
      <c r="C162" s="359"/>
      <c r="D162" s="359" t="s">
        <v>209</v>
      </c>
      <c r="E162" s="359"/>
      <c r="F162" s="360"/>
    </row>
    <row r="163" spans="1:23" ht="14.25" customHeight="1" thickTop="1" x14ac:dyDescent="0.25">
      <c r="B163" s="107" t="str">
        <f>IF(DATOS!$B$12="","",IF(DATOS!$B$12="Bimestre","I Bimestre","I Trimestre"))</f>
        <v>I Trimestre</v>
      </c>
      <c r="C163" s="108" t="str">
        <f>IF(C98="","",VLOOKUP(C98,periodo1,20,FALSE)&amp;"°")</f>
        <v>500°</v>
      </c>
      <c r="D163" s="221">
        <f>IF(C98="","",VLOOKUP(C98,periodo1,18,FALSE))</f>
        <v>0</v>
      </c>
      <c r="E163" s="221"/>
      <c r="F163" s="361"/>
      <c r="H163" s="406" t="str">
        <f>"Orden de mérito año escolar "&amp;DATOS!$B$6&amp;":"</f>
        <v>Orden de mérito año escolar 2019:</v>
      </c>
      <c r="I163" s="407"/>
      <c r="J163" s="412" t="str">
        <f ca="1">IF(C98="","",IF((DATOS!$W$14-TODAY())&gt;0,"",VLOOKUP(C98,anual,20,FALSE)&amp;"°"))</f>
        <v/>
      </c>
    </row>
    <row r="164" spans="1:23" ht="14.25" customHeight="1" x14ac:dyDescent="0.25">
      <c r="B164" s="109" t="str">
        <f>IF(DATOS!$B$12="","",IF(DATOS!$B$12="Bimestre","II Bimestre","II Trimestre"))</f>
        <v>II Trimestre</v>
      </c>
      <c r="C164" s="110" t="str">
        <f ca="1">IF(C98="","",IF((DATOS!$X$14-TODAY())&gt;0,"",VLOOKUP(C98,periodo2,20,FALSE)&amp;"°"))</f>
        <v/>
      </c>
      <c r="D164" s="225" t="str">
        <f ca="1">IF(C98="","",IF(C164="","",VLOOKUP(C98,periodo2,18,FALSE)))</f>
        <v/>
      </c>
      <c r="E164" s="225"/>
      <c r="F164" s="362"/>
      <c r="H164" s="408"/>
      <c r="I164" s="409"/>
      <c r="J164" s="413"/>
    </row>
    <row r="165" spans="1:23" ht="14.25" customHeight="1" thickBot="1" x14ac:dyDescent="0.3">
      <c r="A165" s="111"/>
      <c r="B165" s="112" t="str">
        <f>IF(DATOS!$B$12="","",IF(DATOS!$B$12="Bimestre","III Bimestre","III Trimestre"))</f>
        <v>III Trimestre</v>
      </c>
      <c r="C165" s="113" t="str">
        <f ca="1">IF(C98="","",IF((DATOS!$Y$14-TODAY())&gt;0,"",VLOOKUP(C98,periodo3,20,FALSE)&amp;"°"))</f>
        <v/>
      </c>
      <c r="D165" s="363" t="str">
        <f ca="1">IF(C98="","",IF(C165="","",VLOOKUP(C98,periodo3,18,FALSE)))</f>
        <v/>
      </c>
      <c r="E165" s="363"/>
      <c r="F165" s="364"/>
      <c r="G165" s="111"/>
      <c r="H165" s="410"/>
      <c r="I165" s="411"/>
      <c r="J165" s="414"/>
    </row>
    <row r="166" spans="1:23" ht="14.25" customHeight="1" thickTop="1" thickBot="1" x14ac:dyDescent="0.3">
      <c r="B166" s="114" t="str">
        <f>IF(DATOS!$B$12="","",IF(DATOS!$B$12="Bimestre","IV Bimestre",""))</f>
        <v/>
      </c>
      <c r="C166" s="115" t="str">
        <f ca="1">IF(C98="","",IF((DATOS!$W$14-TODAY())&gt;0,"",VLOOKUP(C98,periodo4,20,FALSE)&amp;"°"))</f>
        <v/>
      </c>
      <c r="D166" s="214" t="str">
        <f ca="1">IF(C98="","",IF(C166="","",VLOOKUP(C98,periodo4,18,FALSE)))</f>
        <v/>
      </c>
      <c r="E166" s="214"/>
      <c r="F166" s="405"/>
    </row>
    <row r="167" spans="1:23" ht="16.5" thickTop="1" thickBot="1" x14ac:dyDescent="0.3">
      <c r="A167" s="16" t="s">
        <v>192</v>
      </c>
    </row>
    <row r="168" spans="1:23" ht="15.75" thickTop="1" x14ac:dyDescent="0.25">
      <c r="A168" s="397" t="s">
        <v>55</v>
      </c>
      <c r="B168" s="399" t="s">
        <v>193</v>
      </c>
      <c r="C168" s="288"/>
      <c r="D168" s="288"/>
      <c r="E168" s="289"/>
      <c r="F168" s="399" t="s">
        <v>194</v>
      </c>
      <c r="G168" s="288"/>
      <c r="H168" s="288"/>
      <c r="I168" s="289"/>
    </row>
    <row r="169" spans="1:23" x14ac:dyDescent="0.25">
      <c r="A169" s="398"/>
      <c r="B169" s="116" t="s">
        <v>195</v>
      </c>
      <c r="C169" s="400" t="s">
        <v>196</v>
      </c>
      <c r="D169" s="400"/>
      <c r="E169" s="401"/>
      <c r="F169" s="402" t="s">
        <v>195</v>
      </c>
      <c r="G169" s="400"/>
      <c r="H169" s="400"/>
      <c r="I169" s="117" t="s">
        <v>196</v>
      </c>
    </row>
    <row r="170" spans="1:23" x14ac:dyDescent="0.25">
      <c r="A170" s="118">
        <v>1</v>
      </c>
      <c r="B170" s="125"/>
      <c r="C170" s="403"/>
      <c r="D170" s="366"/>
      <c r="E170" s="404"/>
      <c r="F170" s="365"/>
      <c r="G170" s="366"/>
      <c r="H170" s="367"/>
      <c r="I170" s="127"/>
    </row>
    <row r="171" spans="1:23" x14ac:dyDescent="0.25">
      <c r="A171" s="118">
        <v>2</v>
      </c>
      <c r="B171" s="125"/>
      <c r="C171" s="403"/>
      <c r="D171" s="366"/>
      <c r="E171" s="404"/>
      <c r="F171" s="365"/>
      <c r="G171" s="366"/>
      <c r="H171" s="367"/>
      <c r="I171" s="127"/>
    </row>
    <row r="172" spans="1:23" x14ac:dyDescent="0.25">
      <c r="A172" s="118">
        <v>3</v>
      </c>
      <c r="B172" s="125"/>
      <c r="C172" s="403"/>
      <c r="D172" s="366"/>
      <c r="E172" s="404"/>
      <c r="F172" s="365"/>
      <c r="G172" s="366"/>
      <c r="H172" s="367"/>
      <c r="I172" s="127"/>
    </row>
    <row r="173" spans="1:23" ht="15.75" thickBot="1" x14ac:dyDescent="0.3">
      <c r="A173" s="119">
        <v>4</v>
      </c>
      <c r="B173" s="128"/>
      <c r="C173" s="368"/>
      <c r="D173" s="369"/>
      <c r="E173" s="370"/>
      <c r="F173" s="371"/>
      <c r="G173" s="369"/>
      <c r="H173" s="372"/>
      <c r="I173" s="130"/>
    </row>
    <row r="174" spans="1:23" ht="16.5" thickTop="1" thickBot="1" x14ac:dyDescent="0.3">
      <c r="A174" s="120" t="s">
        <v>197</v>
      </c>
      <c r="B174" s="131" t="str">
        <f>IF(C98="","",IF(SUM(B170:B173)=0,"",SUM(B170:B173)))</f>
        <v/>
      </c>
      <c r="C174" s="421" t="str">
        <f>IF(C98="","",IF(SUM(C170:C173)=0,"",SUM(C170:C173)))</f>
        <v/>
      </c>
      <c r="D174" s="421" t="str">
        <f t="shared" ref="D174" si="37">IF(E98="","",IF(SUM(D170:D173)=0,"",SUM(D170:D173)))</f>
        <v/>
      </c>
      <c r="E174" s="422" t="str">
        <f t="shared" ref="E174" si="38">IF(F98="","",IF(SUM(E170:E173)=0,"",SUM(E170:E173)))</f>
        <v/>
      </c>
      <c r="F174" s="423" t="str">
        <f>IF(C98="","",IF(SUM(F170:F173)=0,"",SUM(F170:F173)))</f>
        <v/>
      </c>
      <c r="G174" s="421" t="str">
        <f t="shared" ref="G174" si="39">IF(H98="","",IF(SUM(G170:G173)=0,"",SUM(G170:G173)))</f>
        <v/>
      </c>
      <c r="H174" s="421" t="str">
        <f t="shared" ref="H174" si="40">IF(I98="","",IF(SUM(H170:H173)=0,"",SUM(H170:H173)))</f>
        <v/>
      </c>
      <c r="I174" s="132" t="str">
        <f>IF(C98="","",IF(SUM(I170:I173)=0,"",SUM(I170:I173)))</f>
        <v/>
      </c>
    </row>
    <row r="175" spans="1:23" ht="15.75" thickTop="1" x14ac:dyDescent="0.25"/>
    <row r="178" spans="1:32" x14ac:dyDescent="0.25">
      <c r="A178" s="416"/>
      <c r="B178" s="416"/>
      <c r="G178" s="123"/>
      <c r="H178" s="123"/>
      <c r="I178" s="123"/>
      <c r="J178" s="123"/>
    </row>
    <row r="179" spans="1:32" x14ac:dyDescent="0.25">
      <c r="A179" s="415" t="str">
        <f>IF(DATOS!$F$9="","",DATOS!$F$9)</f>
        <v/>
      </c>
      <c r="B179" s="415"/>
      <c r="G179" s="415" t="str">
        <f>IF(DATOS!$F$10="","",DATOS!$F$10)</f>
        <v/>
      </c>
      <c r="H179" s="415"/>
      <c r="I179" s="415"/>
      <c r="J179" s="415"/>
    </row>
    <row r="180" spans="1:32" x14ac:dyDescent="0.25">
      <c r="A180" s="415" t="s">
        <v>143</v>
      </c>
      <c r="B180" s="415"/>
      <c r="G180" s="415" t="s">
        <v>142</v>
      </c>
      <c r="H180" s="415"/>
      <c r="I180" s="415"/>
      <c r="J180" s="415"/>
    </row>
    <row r="181" spans="1:32" ht="17.25" x14ac:dyDescent="0.3">
      <c r="A181" s="285" t="s">
        <v>96</v>
      </c>
      <c r="B181" s="285"/>
      <c r="C181" s="285"/>
      <c r="D181" s="285"/>
      <c r="E181" s="285"/>
      <c r="F181" s="285"/>
      <c r="G181" s="285"/>
      <c r="H181" s="285"/>
      <c r="I181" s="285"/>
      <c r="J181" s="285"/>
    </row>
    <row r="182" spans="1:32" ht="4.5" customHeight="1" thickBot="1" x14ac:dyDescent="0.3"/>
    <row r="183" spans="1:32" ht="15.75" thickTop="1" x14ac:dyDescent="0.25">
      <c r="A183" s="292"/>
      <c r="B183" s="62" t="s">
        <v>45</v>
      </c>
      <c r="C183" s="314" t="str">
        <f>IF(DATOS!$B$4="","",DATOS!$B$4)</f>
        <v>Apurímac</v>
      </c>
      <c r="D183" s="314"/>
      <c r="E183" s="314"/>
      <c r="F183" s="314"/>
      <c r="G183" s="313" t="s">
        <v>47</v>
      </c>
      <c r="H183" s="313"/>
      <c r="I183" s="63" t="str">
        <f>IF(DATOS!$B$5="","",DATOS!$B$5)</f>
        <v/>
      </c>
      <c r="J183" s="295" t="s">
        <v>520</v>
      </c>
    </row>
    <row r="184" spans="1:32" x14ac:dyDescent="0.25">
      <c r="A184" s="293"/>
      <c r="B184" s="64" t="s">
        <v>46</v>
      </c>
      <c r="C184" s="311" t="str">
        <f>IF(DATOS!$B$7="","",UPPER(DATOS!$B$7))</f>
        <v/>
      </c>
      <c r="D184" s="311"/>
      <c r="E184" s="311"/>
      <c r="F184" s="311"/>
      <c r="G184" s="311"/>
      <c r="H184" s="311"/>
      <c r="I184" s="312"/>
      <c r="J184" s="296"/>
    </row>
    <row r="185" spans="1:32" x14ac:dyDescent="0.25">
      <c r="A185" s="293"/>
      <c r="B185" s="64" t="s">
        <v>49</v>
      </c>
      <c r="C185" s="315" t="str">
        <f>IF(DATOS!$B$8="","",DATOS!$B$8)</f>
        <v/>
      </c>
      <c r="D185" s="315"/>
      <c r="E185" s="315"/>
      <c r="F185" s="315"/>
      <c r="G185" s="286" t="s">
        <v>100</v>
      </c>
      <c r="H185" s="287"/>
      <c r="I185" s="65" t="str">
        <f>IF(DATOS!$B$9="","",DATOS!$B$9)</f>
        <v/>
      </c>
      <c r="J185" s="296"/>
    </row>
    <row r="186" spans="1:32" x14ac:dyDescent="0.25">
      <c r="A186" s="293"/>
      <c r="B186" s="64" t="s">
        <v>60</v>
      </c>
      <c r="C186" s="311" t="str">
        <f>IF(DATOS!$B$10="","",DATOS!$B$10)</f>
        <v/>
      </c>
      <c r="D186" s="311"/>
      <c r="E186" s="311"/>
      <c r="F186" s="311"/>
      <c r="G186" s="317" t="s">
        <v>50</v>
      </c>
      <c r="H186" s="317"/>
      <c r="I186" s="65" t="str">
        <f>IF(DATOS!$B$11="","",DATOS!$B$11)</f>
        <v/>
      </c>
      <c r="J186" s="296"/>
    </row>
    <row r="187" spans="1:32" x14ac:dyDescent="0.25">
      <c r="A187" s="293"/>
      <c r="B187" s="64" t="s">
        <v>59</v>
      </c>
      <c r="C187" s="316" t="str">
        <f>IF(ISERROR(VLOOKUP(C188,DATOS!$B$17:$C$61,2,FALSE)),"No encontrado",IF(VLOOKUP(C188,DATOS!$B$17:$C$61,2,FALSE)=0,"No encontrado",VLOOKUP(C188,DATOS!$B$17:$C$61,2,FALSE)))</f>
        <v>No encontrado</v>
      </c>
      <c r="D187" s="316"/>
      <c r="E187" s="316"/>
      <c r="F187" s="316"/>
      <c r="G187" s="298"/>
      <c r="H187" s="299"/>
      <c r="I187" s="300"/>
      <c r="J187" s="296"/>
    </row>
    <row r="188" spans="1:32" ht="28.5" customHeight="1" thickBot="1" x14ac:dyDescent="0.3">
      <c r="A188" s="294"/>
      <c r="B188" s="66" t="s">
        <v>58</v>
      </c>
      <c r="C188" s="309" t="str">
        <f>IF(INDEX(alumnos,AE188,AF188)=0,"",INDEX(alumnos,AE188,AF188))</f>
        <v>ANDIA NAVARRO, Angie Claribel</v>
      </c>
      <c r="D188" s="309"/>
      <c r="E188" s="309"/>
      <c r="F188" s="309"/>
      <c r="G188" s="309"/>
      <c r="H188" s="309"/>
      <c r="I188" s="310"/>
      <c r="J188" s="297"/>
      <c r="AE188" s="14">
        <f>AE98+1</f>
        <v>3</v>
      </c>
      <c r="AF188" s="14">
        <v>2</v>
      </c>
    </row>
    <row r="189" spans="1:32" ht="5.25" customHeight="1" thickTop="1" thickBot="1" x14ac:dyDescent="0.3"/>
    <row r="190" spans="1:32" ht="27" customHeight="1" thickTop="1" x14ac:dyDescent="0.25">
      <c r="A190" s="318" t="s">
        <v>0</v>
      </c>
      <c r="B190" s="328" t="s">
        <v>1</v>
      </c>
      <c r="C190" s="329"/>
      <c r="D190" s="325" t="s">
        <v>139</v>
      </c>
      <c r="E190" s="326"/>
      <c r="F190" s="326"/>
      <c r="G190" s="327"/>
      <c r="H190" s="320" t="s">
        <v>2</v>
      </c>
      <c r="I190" s="301" t="s">
        <v>3</v>
      </c>
      <c r="J190" s="302"/>
      <c r="K190" s="67"/>
    </row>
    <row r="191" spans="1:32" ht="15" customHeight="1" thickBot="1" x14ac:dyDescent="0.3">
      <c r="A191" s="319"/>
      <c r="B191" s="330"/>
      <c r="C191" s="331"/>
      <c r="D191" s="68">
        <v>1</v>
      </c>
      <c r="E191" s="68">
        <v>2</v>
      </c>
      <c r="F191" s="68">
        <v>3</v>
      </c>
      <c r="G191" s="68">
        <v>4</v>
      </c>
      <c r="H191" s="321"/>
      <c r="I191" s="303"/>
      <c r="J191" s="304"/>
      <c r="K191" s="67"/>
    </row>
    <row r="192" spans="1:32" ht="17.25" customHeight="1" thickTop="1" x14ac:dyDescent="0.25">
      <c r="A192" s="322" t="s">
        <v>8</v>
      </c>
      <c r="B192" s="334" t="s">
        <v>26</v>
      </c>
      <c r="C192" s="334"/>
      <c r="D192" s="69" t="str">
        <f t="shared" ref="D192:H196" si="41">IF(ISERROR(VLOOKUP($AB192,matematica,W192,FALSE)),"",IF(VLOOKUP($AB192,matematica,W192,FALSE)=0,"",VLOOKUP($AB192,matematica,W192,FALSE)))</f>
        <v/>
      </c>
      <c r="E192" s="69" t="str">
        <f t="shared" si="41"/>
        <v/>
      </c>
      <c r="F192" s="69" t="str">
        <f t="shared" si="41"/>
        <v/>
      </c>
      <c r="G192" s="69" t="str">
        <f t="shared" si="41"/>
        <v/>
      </c>
      <c r="H192" s="343" t="str">
        <f t="shared" ca="1" si="41"/>
        <v/>
      </c>
      <c r="I192" s="337"/>
      <c r="J192" s="338"/>
      <c r="W192" s="14">
        <v>3</v>
      </c>
      <c r="X192" s="14">
        <v>9</v>
      </c>
      <c r="Y192" s="14">
        <v>15</v>
      </c>
      <c r="Z192" s="14">
        <v>21</v>
      </c>
      <c r="AA192" s="14">
        <v>31</v>
      </c>
      <c r="AB192" s="14" t="str">
        <f>IF(C188="","",C188)</f>
        <v>ANDIA NAVARRO, Angie Claribel</v>
      </c>
    </row>
    <row r="193" spans="1:28" ht="27.75" customHeight="1" x14ac:dyDescent="0.25">
      <c r="A193" s="323"/>
      <c r="B193" s="335" t="s">
        <v>27</v>
      </c>
      <c r="C193" s="335"/>
      <c r="D193" s="70" t="str">
        <f t="shared" si="41"/>
        <v/>
      </c>
      <c r="E193" s="70" t="str">
        <f t="shared" si="41"/>
        <v/>
      </c>
      <c r="F193" s="70" t="str">
        <f t="shared" si="41"/>
        <v/>
      </c>
      <c r="G193" s="70" t="str">
        <f t="shared" si="41"/>
        <v/>
      </c>
      <c r="H193" s="344" t="str">
        <f t="shared" si="41"/>
        <v/>
      </c>
      <c r="I193" s="339"/>
      <c r="J193" s="340"/>
      <c r="M193" s="14" t="str">
        <f>IF(INDEX(alumnos,35,2)=0,"",INDEX(alumnos,35,2))</f>
        <v/>
      </c>
      <c r="W193" s="14">
        <v>4</v>
      </c>
      <c r="X193" s="14">
        <v>10</v>
      </c>
      <c r="Y193" s="14">
        <v>16</v>
      </c>
      <c r="Z193" s="14">
        <v>22</v>
      </c>
      <c r="AB193" s="14" t="str">
        <f>IF(C188="","",C188)</f>
        <v>ANDIA NAVARRO, Angie Claribel</v>
      </c>
    </row>
    <row r="194" spans="1:28" ht="26.25" customHeight="1" x14ac:dyDescent="0.25">
      <c r="A194" s="323"/>
      <c r="B194" s="335" t="s">
        <v>28</v>
      </c>
      <c r="C194" s="335"/>
      <c r="D194" s="70" t="str">
        <f t="shared" si="41"/>
        <v/>
      </c>
      <c r="E194" s="70" t="str">
        <f t="shared" si="41"/>
        <v/>
      </c>
      <c r="F194" s="70" t="str">
        <f t="shared" si="41"/>
        <v/>
      </c>
      <c r="G194" s="70" t="str">
        <f t="shared" si="41"/>
        <v/>
      </c>
      <c r="H194" s="344" t="str">
        <f t="shared" si="41"/>
        <v/>
      </c>
      <c r="I194" s="339"/>
      <c r="J194" s="340"/>
      <c r="W194" s="14">
        <v>5</v>
      </c>
      <c r="X194" s="14">
        <v>11</v>
      </c>
      <c r="Y194" s="14">
        <v>17</v>
      </c>
      <c r="Z194" s="14">
        <v>23</v>
      </c>
      <c r="AB194" s="14" t="str">
        <f>IF(C188="","",C188)</f>
        <v>ANDIA NAVARRO, Angie Claribel</v>
      </c>
    </row>
    <row r="195" spans="1:28" ht="24.75" customHeight="1" x14ac:dyDescent="0.25">
      <c r="A195" s="323"/>
      <c r="B195" s="335" t="s">
        <v>29</v>
      </c>
      <c r="C195" s="335"/>
      <c r="D195" s="70" t="str">
        <f t="shared" si="41"/>
        <v/>
      </c>
      <c r="E195" s="70" t="str">
        <f t="shared" si="41"/>
        <v/>
      </c>
      <c r="F195" s="70" t="str">
        <f t="shared" si="41"/>
        <v/>
      </c>
      <c r="G195" s="70" t="str">
        <f t="shared" si="41"/>
        <v/>
      </c>
      <c r="H195" s="344" t="str">
        <f t="shared" si="41"/>
        <v/>
      </c>
      <c r="I195" s="339"/>
      <c r="J195" s="340"/>
      <c r="W195" s="14">
        <v>6</v>
      </c>
      <c r="X195" s="14">
        <v>12</v>
      </c>
      <c r="Y195" s="14">
        <v>18</v>
      </c>
      <c r="Z195" s="14">
        <v>24</v>
      </c>
      <c r="AB195" s="14" t="str">
        <f>IF(C188="","",C188)</f>
        <v>ANDIA NAVARRO, Angie Claribel</v>
      </c>
    </row>
    <row r="196" spans="1:28" ht="16.5" customHeight="1" thickBot="1" x14ac:dyDescent="0.3">
      <c r="A196" s="324"/>
      <c r="B196" s="336" t="s">
        <v>188</v>
      </c>
      <c r="C196" s="336"/>
      <c r="D196" s="71" t="str">
        <f t="shared" si="41"/>
        <v/>
      </c>
      <c r="E196" s="71" t="str">
        <f t="shared" si="41"/>
        <v/>
      </c>
      <c r="F196" s="71" t="str">
        <f t="shared" si="41"/>
        <v/>
      </c>
      <c r="G196" s="71" t="str">
        <f t="shared" si="41"/>
        <v/>
      </c>
      <c r="H196" s="345" t="str">
        <f t="shared" si="41"/>
        <v/>
      </c>
      <c r="I196" s="341"/>
      <c r="J196" s="342"/>
      <c r="W196" s="14">
        <v>7</v>
      </c>
      <c r="X196" s="14">
        <v>13</v>
      </c>
      <c r="Y196" s="14">
        <v>19</v>
      </c>
      <c r="Z196" s="14">
        <v>25</v>
      </c>
      <c r="AB196" s="14" t="str">
        <f>IF(C188="","",C188)</f>
        <v>ANDIA NAVARRO, Angie Claribel</v>
      </c>
    </row>
    <row r="197" spans="1:28" ht="1.5" customHeight="1" thickTop="1" thickBot="1" x14ac:dyDescent="0.3">
      <c r="A197" s="72"/>
      <c r="B197" s="73"/>
      <c r="C197" s="74"/>
      <c r="D197" s="74"/>
      <c r="E197" s="74"/>
      <c r="F197" s="74"/>
      <c r="G197" s="74"/>
      <c r="H197" s="75"/>
      <c r="I197" s="124"/>
      <c r="J197" s="124"/>
    </row>
    <row r="198" spans="1:28" ht="28.5" customHeight="1" thickTop="1" x14ac:dyDescent="0.25">
      <c r="A198" s="322" t="s">
        <v>151</v>
      </c>
      <c r="B198" s="334" t="s">
        <v>191</v>
      </c>
      <c r="C198" s="334" t="str">
        <f t="shared" ref="C198:C200" si="42">IF(ISERROR(VLOOKUP($C$8,comunicacion,W198,FALSE)),"",IF(VLOOKUP($C$8,comunicacion,W198,FALSE)=0,"",VLOOKUP($C$8,comunicacion,W198,FALSE)))</f>
        <v/>
      </c>
      <c r="D198" s="76" t="str">
        <f t="shared" ref="D198:H201" si="43">IF(ISERROR(VLOOKUP($AB198,comunicacion,W198,FALSE)),"",IF(VLOOKUP($AB198,comunicacion,W198,FALSE)=0,"",VLOOKUP($AB198,comunicacion,W198,FALSE)))</f>
        <v/>
      </c>
      <c r="E198" s="76" t="str">
        <f t="shared" si="43"/>
        <v/>
      </c>
      <c r="F198" s="76" t="str">
        <f t="shared" si="43"/>
        <v/>
      </c>
      <c r="G198" s="69" t="str">
        <f t="shared" si="43"/>
        <v/>
      </c>
      <c r="H198" s="346" t="str">
        <f t="shared" ca="1" si="43"/>
        <v/>
      </c>
      <c r="I198" s="349"/>
      <c r="J198" s="350"/>
      <c r="W198" s="14">
        <v>3</v>
      </c>
      <c r="X198" s="14">
        <v>9</v>
      </c>
      <c r="Y198" s="14">
        <v>15</v>
      </c>
      <c r="Z198" s="14">
        <v>21</v>
      </c>
      <c r="AA198" s="14">
        <v>31</v>
      </c>
      <c r="AB198" s="14" t="str">
        <f>IF(C188="","",C188)</f>
        <v>ANDIA NAVARRO, Angie Claribel</v>
      </c>
    </row>
    <row r="199" spans="1:28" ht="28.5" customHeight="1" x14ac:dyDescent="0.25">
      <c r="A199" s="323"/>
      <c r="B199" s="335" t="s">
        <v>190</v>
      </c>
      <c r="C199" s="335" t="str">
        <f t="shared" si="42"/>
        <v/>
      </c>
      <c r="D199" s="77" t="str">
        <f t="shared" si="43"/>
        <v/>
      </c>
      <c r="E199" s="77" t="str">
        <f t="shared" si="43"/>
        <v/>
      </c>
      <c r="F199" s="77" t="str">
        <f t="shared" si="43"/>
        <v/>
      </c>
      <c r="G199" s="70" t="str">
        <f t="shared" si="43"/>
        <v/>
      </c>
      <c r="H199" s="347" t="str">
        <f t="shared" si="43"/>
        <v/>
      </c>
      <c r="I199" s="351"/>
      <c r="J199" s="352"/>
      <c r="W199" s="14">
        <v>4</v>
      </c>
      <c r="X199" s="14">
        <v>10</v>
      </c>
      <c r="Y199" s="14">
        <v>16</v>
      </c>
      <c r="Z199" s="14">
        <v>22</v>
      </c>
      <c r="AB199" s="14" t="str">
        <f>IF(C188="","",C188)</f>
        <v>ANDIA NAVARRO, Angie Claribel</v>
      </c>
    </row>
    <row r="200" spans="1:28" ht="28.5" customHeight="1" x14ac:dyDescent="0.25">
      <c r="A200" s="323"/>
      <c r="B200" s="335" t="s">
        <v>189</v>
      </c>
      <c r="C200" s="335" t="str">
        <f t="shared" si="42"/>
        <v/>
      </c>
      <c r="D200" s="77" t="str">
        <f t="shared" si="43"/>
        <v/>
      </c>
      <c r="E200" s="77" t="str">
        <f t="shared" si="43"/>
        <v/>
      </c>
      <c r="F200" s="77" t="str">
        <f t="shared" si="43"/>
        <v/>
      </c>
      <c r="G200" s="70" t="str">
        <f t="shared" si="43"/>
        <v/>
      </c>
      <c r="H200" s="347" t="str">
        <f t="shared" si="43"/>
        <v/>
      </c>
      <c r="I200" s="351"/>
      <c r="J200" s="352"/>
      <c r="W200" s="14">
        <v>5</v>
      </c>
      <c r="X200" s="14">
        <v>11</v>
      </c>
      <c r="Y200" s="14">
        <v>17</v>
      </c>
      <c r="Z200" s="14">
        <v>23</v>
      </c>
      <c r="AB200" s="14" t="str">
        <f>IF(C188="","",C188)</f>
        <v>ANDIA NAVARRO, Angie Claribel</v>
      </c>
    </row>
    <row r="201" spans="1:28" ht="16.5" customHeight="1" thickBot="1" x14ac:dyDescent="0.3">
      <c r="A201" s="324"/>
      <c r="B201" s="336" t="s">
        <v>188</v>
      </c>
      <c r="C201" s="336"/>
      <c r="D201" s="71" t="str">
        <f t="shared" si="43"/>
        <v/>
      </c>
      <c r="E201" s="71" t="str">
        <f t="shared" si="43"/>
        <v/>
      </c>
      <c r="F201" s="71" t="str">
        <f t="shared" si="43"/>
        <v/>
      </c>
      <c r="G201" s="71" t="str">
        <f t="shared" si="43"/>
        <v/>
      </c>
      <c r="H201" s="348" t="str">
        <f t="shared" si="43"/>
        <v/>
      </c>
      <c r="I201" s="353"/>
      <c r="J201" s="354"/>
      <c r="W201" s="14">
        <v>7</v>
      </c>
      <c r="X201" s="14">
        <v>13</v>
      </c>
      <c r="Y201" s="14">
        <v>19</v>
      </c>
      <c r="Z201" s="14">
        <v>25</v>
      </c>
      <c r="AB201" s="14" t="str">
        <f>IF(C188="","",C188)</f>
        <v>ANDIA NAVARRO, Angie Claribel</v>
      </c>
    </row>
    <row r="202" spans="1:28" ht="2.25" customHeight="1" thickTop="1" thickBot="1" x14ac:dyDescent="0.3">
      <c r="A202" s="72"/>
      <c r="B202" s="73"/>
      <c r="C202" s="78"/>
      <c r="D202" s="78"/>
      <c r="E202" s="78"/>
      <c r="F202" s="78"/>
      <c r="G202" s="78"/>
      <c r="H202" s="75"/>
      <c r="I202" s="124"/>
      <c r="J202" s="124"/>
    </row>
    <row r="203" spans="1:28" ht="28.5" customHeight="1" thickTop="1" x14ac:dyDescent="0.25">
      <c r="A203" s="322" t="s">
        <v>150</v>
      </c>
      <c r="B203" s="334" t="s">
        <v>30</v>
      </c>
      <c r="C203" s="334" t="str">
        <f t="shared" ref="C203:C205" si="44">IF(ISERROR(VLOOKUP($C$8,ingles,W203,FALSE)),"",IF(VLOOKUP($C$8,ingles,W203,FALSE)=0,"",VLOOKUP($C$8,ingles,W203,FALSE)))</f>
        <v/>
      </c>
      <c r="D203" s="76" t="str">
        <f t="shared" ref="D203:H206" si="45">IF(ISERROR(VLOOKUP($AB203,ingles,W203,FALSE)),"",IF(VLOOKUP($AB203,ingles,W203,FALSE)=0,"",VLOOKUP($AB203,ingles,W203,FALSE)))</f>
        <v/>
      </c>
      <c r="E203" s="76" t="str">
        <f t="shared" si="45"/>
        <v/>
      </c>
      <c r="F203" s="76" t="str">
        <f t="shared" si="45"/>
        <v/>
      </c>
      <c r="G203" s="69" t="str">
        <f t="shared" si="45"/>
        <v/>
      </c>
      <c r="H203" s="346" t="str">
        <f t="shared" ca="1" si="45"/>
        <v/>
      </c>
      <c r="I203" s="349"/>
      <c r="J203" s="350"/>
      <c r="W203" s="14">
        <v>3</v>
      </c>
      <c r="X203" s="14">
        <v>9</v>
      </c>
      <c r="Y203" s="14">
        <v>15</v>
      </c>
      <c r="Z203" s="14">
        <v>21</v>
      </c>
      <c r="AA203" s="14">
        <v>31</v>
      </c>
      <c r="AB203" s="14" t="str">
        <f>IF(C188="","",C188)</f>
        <v>ANDIA NAVARRO, Angie Claribel</v>
      </c>
    </row>
    <row r="204" spans="1:28" ht="28.5" customHeight="1" x14ac:dyDescent="0.25">
      <c r="A204" s="323"/>
      <c r="B204" s="335" t="s">
        <v>31</v>
      </c>
      <c r="C204" s="335" t="str">
        <f t="shared" si="44"/>
        <v/>
      </c>
      <c r="D204" s="77" t="str">
        <f t="shared" si="45"/>
        <v/>
      </c>
      <c r="E204" s="77" t="str">
        <f t="shared" si="45"/>
        <v/>
      </c>
      <c r="F204" s="77" t="str">
        <f t="shared" si="45"/>
        <v/>
      </c>
      <c r="G204" s="70" t="str">
        <f t="shared" si="45"/>
        <v/>
      </c>
      <c r="H204" s="347" t="str">
        <f t="shared" si="45"/>
        <v/>
      </c>
      <c r="I204" s="351"/>
      <c r="J204" s="352"/>
      <c r="W204" s="14">
        <v>4</v>
      </c>
      <c r="X204" s="14">
        <v>10</v>
      </c>
      <c r="Y204" s="14">
        <v>16</v>
      </c>
      <c r="Z204" s="14">
        <v>22</v>
      </c>
      <c r="AB204" s="14" t="str">
        <f>IF(C188="","",C188)</f>
        <v>ANDIA NAVARRO, Angie Claribel</v>
      </c>
    </row>
    <row r="205" spans="1:28" ht="28.5" customHeight="1" x14ac:dyDescent="0.25">
      <c r="A205" s="323"/>
      <c r="B205" s="335" t="s">
        <v>32</v>
      </c>
      <c r="C205" s="335" t="str">
        <f t="shared" si="44"/>
        <v/>
      </c>
      <c r="D205" s="77" t="str">
        <f t="shared" si="45"/>
        <v/>
      </c>
      <c r="E205" s="77" t="str">
        <f t="shared" si="45"/>
        <v/>
      </c>
      <c r="F205" s="77" t="str">
        <f t="shared" si="45"/>
        <v/>
      </c>
      <c r="G205" s="70" t="str">
        <f t="shared" si="45"/>
        <v/>
      </c>
      <c r="H205" s="347" t="str">
        <f t="shared" si="45"/>
        <v/>
      </c>
      <c r="I205" s="351"/>
      <c r="J205" s="352"/>
      <c r="W205" s="14">
        <v>5</v>
      </c>
      <c r="X205" s="14">
        <v>11</v>
      </c>
      <c r="Y205" s="14">
        <v>17</v>
      </c>
      <c r="Z205" s="14">
        <v>23</v>
      </c>
      <c r="AB205" s="14" t="str">
        <f>IF(C188="","",C188)</f>
        <v>ANDIA NAVARRO, Angie Claribel</v>
      </c>
    </row>
    <row r="206" spans="1:28" ht="16.5" customHeight="1" thickBot="1" x14ac:dyDescent="0.3">
      <c r="A206" s="324"/>
      <c r="B206" s="336" t="s">
        <v>188</v>
      </c>
      <c r="C206" s="336"/>
      <c r="D206" s="71" t="str">
        <f t="shared" si="45"/>
        <v/>
      </c>
      <c r="E206" s="71" t="str">
        <f t="shared" si="45"/>
        <v/>
      </c>
      <c r="F206" s="71" t="str">
        <f t="shared" si="45"/>
        <v/>
      </c>
      <c r="G206" s="71" t="str">
        <f t="shared" si="45"/>
        <v/>
      </c>
      <c r="H206" s="348" t="str">
        <f t="shared" si="45"/>
        <v/>
      </c>
      <c r="I206" s="353"/>
      <c r="J206" s="354"/>
      <c r="W206" s="14">
        <v>7</v>
      </c>
      <c r="X206" s="14">
        <v>13</v>
      </c>
      <c r="Y206" s="14">
        <v>19</v>
      </c>
      <c r="Z206" s="14">
        <v>25</v>
      </c>
      <c r="AB206" s="14" t="str">
        <f>IF(C188="","",C188)</f>
        <v>ANDIA NAVARRO, Angie Claribel</v>
      </c>
    </row>
    <row r="207" spans="1:28" ht="2.25" customHeight="1" thickTop="1" thickBot="1" x14ac:dyDescent="0.3">
      <c r="A207" s="72"/>
      <c r="B207" s="73"/>
      <c r="C207" s="78"/>
      <c r="D207" s="78"/>
      <c r="E207" s="78"/>
      <c r="F207" s="78"/>
      <c r="G207" s="78"/>
      <c r="H207" s="75"/>
      <c r="I207" s="124"/>
      <c r="J207" s="124"/>
    </row>
    <row r="208" spans="1:28" ht="27" customHeight="1" thickTop="1" x14ac:dyDescent="0.25">
      <c r="A208" s="322" t="s">
        <v>7</v>
      </c>
      <c r="B208" s="334" t="s">
        <v>33</v>
      </c>
      <c r="C208" s="334" t="str">
        <f t="shared" ref="C208" si="46">IF(ISERROR(VLOOKUP($C$8,arte,W208,FALSE)),"",IF(VLOOKUP($C$8,arte,W208,FALSE)=0,"",VLOOKUP($C$8,arte,W208,FALSE)))</f>
        <v/>
      </c>
      <c r="D208" s="76" t="str">
        <f t="shared" ref="D208:H210" si="47">IF(ISERROR(VLOOKUP($AB208,arte,W208,FALSE)),"",IF(VLOOKUP($AB208,arte,W208,FALSE)=0,"",VLOOKUP($AB208,arte,W208,FALSE)))</f>
        <v/>
      </c>
      <c r="E208" s="76" t="str">
        <f t="shared" si="47"/>
        <v/>
      </c>
      <c r="F208" s="76" t="str">
        <f t="shared" si="47"/>
        <v/>
      </c>
      <c r="G208" s="69" t="str">
        <f t="shared" si="47"/>
        <v/>
      </c>
      <c r="H208" s="343" t="str">
        <f t="shared" ca="1" si="47"/>
        <v/>
      </c>
      <c r="I208" s="337"/>
      <c r="J208" s="338"/>
      <c r="W208" s="14">
        <v>3</v>
      </c>
      <c r="X208" s="14">
        <v>9</v>
      </c>
      <c r="Y208" s="14">
        <v>15</v>
      </c>
      <c r="Z208" s="14">
        <v>21</v>
      </c>
      <c r="AA208" s="14">
        <v>31</v>
      </c>
      <c r="AB208" s="14" t="str">
        <f>IF(C188="","",C188)</f>
        <v>ANDIA NAVARRO, Angie Claribel</v>
      </c>
    </row>
    <row r="209" spans="1:28" ht="27" customHeight="1" x14ac:dyDescent="0.25">
      <c r="A209" s="323"/>
      <c r="B209" s="335" t="s">
        <v>34</v>
      </c>
      <c r="C209" s="335" t="str">
        <f>IF(ISERROR(VLOOKUP($C$8,arte,W209,FALSE)),"",IF(VLOOKUP($C$8,arte,W209,FALSE)=0,"",VLOOKUP($C$8,arte,W209,FALSE)))</f>
        <v/>
      </c>
      <c r="D209" s="77" t="str">
        <f t="shared" si="47"/>
        <v/>
      </c>
      <c r="E209" s="77" t="str">
        <f t="shared" si="47"/>
        <v/>
      </c>
      <c r="F209" s="77" t="str">
        <f t="shared" si="47"/>
        <v/>
      </c>
      <c r="G209" s="70" t="str">
        <f t="shared" si="47"/>
        <v/>
      </c>
      <c r="H209" s="344" t="str">
        <f t="shared" si="47"/>
        <v/>
      </c>
      <c r="I209" s="339"/>
      <c r="J209" s="340"/>
      <c r="W209" s="14">
        <v>4</v>
      </c>
      <c r="X209" s="14">
        <v>10</v>
      </c>
      <c r="Y209" s="14">
        <v>16</v>
      </c>
      <c r="Z209" s="14">
        <v>22</v>
      </c>
      <c r="AB209" s="14" t="str">
        <f>IF(C188="","",C188)</f>
        <v>ANDIA NAVARRO, Angie Claribel</v>
      </c>
    </row>
    <row r="210" spans="1:28" ht="16.5" customHeight="1" thickBot="1" x14ac:dyDescent="0.3">
      <c r="A210" s="324"/>
      <c r="B210" s="336" t="s">
        <v>188</v>
      </c>
      <c r="C210" s="336"/>
      <c r="D210" s="71" t="str">
        <f t="shared" si="47"/>
        <v/>
      </c>
      <c r="E210" s="71" t="str">
        <f t="shared" si="47"/>
        <v/>
      </c>
      <c r="F210" s="71" t="str">
        <f t="shared" si="47"/>
        <v/>
      </c>
      <c r="G210" s="71" t="str">
        <f t="shared" si="47"/>
        <v/>
      </c>
      <c r="H210" s="345" t="str">
        <f t="shared" si="47"/>
        <v/>
      </c>
      <c r="I210" s="341"/>
      <c r="J210" s="342"/>
      <c r="W210" s="14">
        <v>7</v>
      </c>
      <c r="X210" s="14">
        <v>13</v>
      </c>
      <c r="Y210" s="14">
        <v>19</v>
      </c>
      <c r="Z210" s="14">
        <v>25</v>
      </c>
      <c r="AB210" s="14" t="str">
        <f>IF(C188="","",C188)</f>
        <v>ANDIA NAVARRO, Angie Claribel</v>
      </c>
    </row>
    <row r="211" spans="1:28" ht="2.25" customHeight="1" thickTop="1" thickBot="1" x14ac:dyDescent="0.3">
      <c r="A211" s="72"/>
      <c r="B211" s="73"/>
      <c r="C211" s="79"/>
      <c r="D211" s="74"/>
      <c r="E211" s="74"/>
      <c r="F211" s="74"/>
      <c r="G211" s="74"/>
      <c r="H211" s="80" t="str">
        <f>IF(ISERROR(VLOOKUP($C$8,ingles,AA211,FALSE)),"",IF(VLOOKUP($C$8,ingles,AA211,FALSE)=0,"",VLOOKUP($C$8,ingles,AA211,FALSE)))</f>
        <v/>
      </c>
      <c r="I211" s="124"/>
      <c r="J211" s="124"/>
    </row>
    <row r="212" spans="1:28" ht="21" customHeight="1" thickTop="1" x14ac:dyDescent="0.25">
      <c r="A212" s="322" t="s">
        <v>5</v>
      </c>
      <c r="B212" s="334" t="s">
        <v>35</v>
      </c>
      <c r="C212" s="334" t="str">
        <f t="shared" ref="C212:C214" si="48">IF(ISERROR(VLOOKUP($C$8,sociales,W212,FALSE)),"",IF(VLOOKUP($C$8,sociales,W212,FALSE)=0,"",VLOOKUP($C$8,sociales,W212,FALSE)))</f>
        <v/>
      </c>
      <c r="D212" s="76" t="str">
        <f t="shared" ref="D212:H215" si="49">IF(ISERROR(VLOOKUP($AB212,sociales,W212,FALSE)),"",IF(VLOOKUP($AB212,sociales,W212,FALSE)=0,"",VLOOKUP($AB212,sociales,W212,FALSE)))</f>
        <v/>
      </c>
      <c r="E212" s="76" t="str">
        <f t="shared" si="49"/>
        <v/>
      </c>
      <c r="F212" s="76" t="str">
        <f t="shared" si="49"/>
        <v/>
      </c>
      <c r="G212" s="69" t="str">
        <f t="shared" si="49"/>
        <v/>
      </c>
      <c r="H212" s="346" t="str">
        <f t="shared" ca="1" si="49"/>
        <v/>
      </c>
      <c r="I212" s="349"/>
      <c r="J212" s="350"/>
      <c r="W212" s="14">
        <v>3</v>
      </c>
      <c r="X212" s="14">
        <v>9</v>
      </c>
      <c r="Y212" s="14">
        <v>15</v>
      </c>
      <c r="Z212" s="14">
        <v>21</v>
      </c>
      <c r="AA212" s="14">
        <v>31</v>
      </c>
      <c r="AB212" s="14" t="str">
        <f>IF(C188="","",C188)</f>
        <v>ANDIA NAVARRO, Angie Claribel</v>
      </c>
    </row>
    <row r="213" spans="1:28" ht="27" customHeight="1" x14ac:dyDescent="0.25">
      <c r="A213" s="323"/>
      <c r="B213" s="335" t="s">
        <v>36</v>
      </c>
      <c r="C213" s="335" t="str">
        <f t="shared" si="48"/>
        <v/>
      </c>
      <c r="D213" s="77" t="str">
        <f t="shared" si="49"/>
        <v/>
      </c>
      <c r="E213" s="77" t="str">
        <f t="shared" si="49"/>
        <v/>
      </c>
      <c r="F213" s="77" t="str">
        <f t="shared" si="49"/>
        <v/>
      </c>
      <c r="G213" s="70" t="str">
        <f t="shared" si="49"/>
        <v/>
      </c>
      <c r="H213" s="347" t="str">
        <f t="shared" si="49"/>
        <v/>
      </c>
      <c r="I213" s="351"/>
      <c r="J213" s="352"/>
      <c r="W213" s="14">
        <v>4</v>
      </c>
      <c r="X213" s="14">
        <v>10</v>
      </c>
      <c r="Y213" s="14">
        <v>16</v>
      </c>
      <c r="Z213" s="14">
        <v>22</v>
      </c>
      <c r="AB213" s="14" t="str">
        <f>IF(C188="","",C188)</f>
        <v>ANDIA NAVARRO, Angie Claribel</v>
      </c>
    </row>
    <row r="214" spans="1:28" ht="27" customHeight="1" x14ac:dyDescent="0.25">
      <c r="A214" s="323"/>
      <c r="B214" s="335" t="s">
        <v>37</v>
      </c>
      <c r="C214" s="335" t="str">
        <f t="shared" si="48"/>
        <v/>
      </c>
      <c r="D214" s="77" t="str">
        <f t="shared" si="49"/>
        <v/>
      </c>
      <c r="E214" s="77" t="str">
        <f t="shared" si="49"/>
        <v/>
      </c>
      <c r="F214" s="77" t="str">
        <f t="shared" si="49"/>
        <v/>
      </c>
      <c r="G214" s="70" t="str">
        <f t="shared" si="49"/>
        <v/>
      </c>
      <c r="H214" s="347" t="str">
        <f t="shared" si="49"/>
        <v/>
      </c>
      <c r="I214" s="351"/>
      <c r="J214" s="352"/>
      <c r="W214" s="14">
        <v>5</v>
      </c>
      <c r="X214" s="14">
        <v>11</v>
      </c>
      <c r="Y214" s="14">
        <v>17</v>
      </c>
      <c r="Z214" s="14">
        <v>23</v>
      </c>
      <c r="AB214" s="14" t="str">
        <f>IF(C188="","",C188)</f>
        <v>ANDIA NAVARRO, Angie Claribel</v>
      </c>
    </row>
    <row r="215" spans="1:28" ht="16.5" customHeight="1" thickBot="1" x14ac:dyDescent="0.3">
      <c r="A215" s="324"/>
      <c r="B215" s="336" t="s">
        <v>188</v>
      </c>
      <c r="C215" s="336"/>
      <c r="D215" s="71" t="str">
        <f t="shared" si="49"/>
        <v/>
      </c>
      <c r="E215" s="71" t="str">
        <f t="shared" si="49"/>
        <v/>
      </c>
      <c r="F215" s="71" t="str">
        <f t="shared" si="49"/>
        <v/>
      </c>
      <c r="G215" s="71" t="str">
        <f t="shared" si="49"/>
        <v/>
      </c>
      <c r="H215" s="348" t="str">
        <f t="shared" si="49"/>
        <v/>
      </c>
      <c r="I215" s="353"/>
      <c r="J215" s="354"/>
      <c r="W215" s="14">
        <v>7</v>
      </c>
      <c r="X215" s="14">
        <v>13</v>
      </c>
      <c r="Y215" s="14">
        <v>19</v>
      </c>
      <c r="Z215" s="14">
        <v>25</v>
      </c>
      <c r="AB215" s="14" t="str">
        <f>IF(C188="","",C188)</f>
        <v>ANDIA NAVARRO, Angie Claribel</v>
      </c>
    </row>
    <row r="216" spans="1:28" ht="2.25" customHeight="1" thickTop="1" thickBot="1" x14ac:dyDescent="0.3">
      <c r="A216" s="72"/>
      <c r="B216" s="73"/>
      <c r="C216" s="78"/>
      <c r="D216" s="78"/>
      <c r="E216" s="78"/>
      <c r="F216" s="78"/>
      <c r="G216" s="78"/>
      <c r="H216" s="75"/>
      <c r="I216" s="124"/>
      <c r="J216" s="124"/>
    </row>
    <row r="217" spans="1:28" ht="16.5" customHeight="1" thickTop="1" x14ac:dyDescent="0.25">
      <c r="A217" s="355" t="s">
        <v>4</v>
      </c>
      <c r="B217" s="334" t="s">
        <v>24</v>
      </c>
      <c r="C217" s="334" t="str">
        <f t="shared" ref="C217:C218" si="50">IF(ISERROR(VLOOKUP($C$8,desarrollo,W217,FALSE)),"",IF(VLOOKUP($C$8,desarrollo,W217,FALSE)=0,"",VLOOKUP($C$8,desarrollo,W217,FALSE)))</f>
        <v/>
      </c>
      <c r="D217" s="76" t="str">
        <f t="shared" ref="D217:H219" si="51">IF(ISERROR(VLOOKUP($AB217,desarrollo,W217,FALSE)),"",IF(VLOOKUP($AB217,desarrollo,W217,FALSE)=0,"",VLOOKUP($AB217,desarrollo,W217,FALSE)))</f>
        <v/>
      </c>
      <c r="E217" s="76" t="str">
        <f t="shared" si="51"/>
        <v/>
      </c>
      <c r="F217" s="76" t="str">
        <f t="shared" si="51"/>
        <v/>
      </c>
      <c r="G217" s="69" t="str">
        <f t="shared" si="51"/>
        <v/>
      </c>
      <c r="H217" s="343" t="str">
        <f t="shared" ca="1" si="51"/>
        <v/>
      </c>
      <c r="I217" s="337"/>
      <c r="J217" s="338"/>
      <c r="W217" s="14">
        <v>3</v>
      </c>
      <c r="X217" s="14">
        <v>9</v>
      </c>
      <c r="Y217" s="14">
        <v>15</v>
      </c>
      <c r="Z217" s="14">
        <v>21</v>
      </c>
      <c r="AA217" s="14">
        <v>31</v>
      </c>
      <c r="AB217" s="14" t="str">
        <f>IF(C188="","",C188)</f>
        <v>ANDIA NAVARRO, Angie Claribel</v>
      </c>
    </row>
    <row r="218" spans="1:28" ht="27" customHeight="1" x14ac:dyDescent="0.25">
      <c r="A218" s="356"/>
      <c r="B218" s="335" t="s">
        <v>25</v>
      </c>
      <c r="C218" s="335" t="str">
        <f t="shared" si="50"/>
        <v/>
      </c>
      <c r="D218" s="77" t="str">
        <f t="shared" si="51"/>
        <v/>
      </c>
      <c r="E218" s="77" t="str">
        <f t="shared" si="51"/>
        <v/>
      </c>
      <c r="F218" s="77" t="str">
        <f t="shared" si="51"/>
        <v/>
      </c>
      <c r="G218" s="70" t="str">
        <f t="shared" si="51"/>
        <v/>
      </c>
      <c r="H218" s="344" t="str">
        <f t="shared" si="51"/>
        <v/>
      </c>
      <c r="I218" s="339"/>
      <c r="J218" s="340"/>
      <c r="W218" s="14">
        <v>4</v>
      </c>
      <c r="X218" s="14">
        <v>10</v>
      </c>
      <c r="Y218" s="14">
        <v>16</v>
      </c>
      <c r="Z218" s="14">
        <v>22</v>
      </c>
      <c r="AB218" s="14" t="str">
        <f>IF(C188="","",C188)</f>
        <v>ANDIA NAVARRO, Angie Claribel</v>
      </c>
    </row>
    <row r="219" spans="1:28" ht="16.5" customHeight="1" thickBot="1" x14ac:dyDescent="0.3">
      <c r="A219" s="357"/>
      <c r="B219" s="336" t="s">
        <v>188</v>
      </c>
      <c r="C219" s="336"/>
      <c r="D219" s="71" t="str">
        <f t="shared" si="51"/>
        <v/>
      </c>
      <c r="E219" s="71" t="str">
        <f t="shared" si="51"/>
        <v/>
      </c>
      <c r="F219" s="71" t="str">
        <f t="shared" si="51"/>
        <v/>
      </c>
      <c r="G219" s="71" t="str">
        <f t="shared" si="51"/>
        <v/>
      </c>
      <c r="H219" s="345" t="str">
        <f t="shared" si="51"/>
        <v/>
      </c>
      <c r="I219" s="341"/>
      <c r="J219" s="342"/>
      <c r="W219" s="14">
        <v>7</v>
      </c>
      <c r="X219" s="14">
        <v>13</v>
      </c>
      <c r="Y219" s="14">
        <v>19</v>
      </c>
      <c r="Z219" s="14">
        <v>25</v>
      </c>
      <c r="AB219" s="14" t="str">
        <f>IF(C188="","",C188)</f>
        <v>ANDIA NAVARRO, Angie Claribel</v>
      </c>
    </row>
    <row r="220" spans="1:28" ht="2.25" customHeight="1" thickTop="1" thickBot="1" x14ac:dyDescent="0.3">
      <c r="A220" s="81"/>
      <c r="B220" s="73"/>
      <c r="C220" s="78"/>
      <c r="D220" s="78"/>
      <c r="E220" s="78"/>
      <c r="F220" s="78"/>
      <c r="G220" s="78"/>
      <c r="H220" s="82"/>
      <c r="I220" s="124"/>
      <c r="J220" s="124"/>
    </row>
    <row r="221" spans="1:28" ht="24" customHeight="1" thickTop="1" x14ac:dyDescent="0.25">
      <c r="A221" s="322" t="s">
        <v>6</v>
      </c>
      <c r="B221" s="334" t="s">
        <v>52</v>
      </c>
      <c r="C221" s="334" t="str">
        <f t="shared" ref="C221:C223" si="52">IF(ISERROR(VLOOKUP($C$8,fisica,W221,FALSE)),"",IF(VLOOKUP($C$8,fisica,W221,FALSE)=0,"",VLOOKUP($C$8,fisica,W221,FALSE)))</f>
        <v/>
      </c>
      <c r="D221" s="76" t="str">
        <f t="shared" ref="D221:H224" si="53">IF(ISERROR(VLOOKUP($AB221,fisica,W221,FALSE)),"",IF(VLOOKUP($AB221,fisica,W221,FALSE)=0,"",VLOOKUP($AB221,fisica,W221,FALSE)))</f>
        <v/>
      </c>
      <c r="E221" s="76" t="str">
        <f t="shared" si="53"/>
        <v/>
      </c>
      <c r="F221" s="76" t="str">
        <f t="shared" si="53"/>
        <v/>
      </c>
      <c r="G221" s="69" t="str">
        <f t="shared" si="53"/>
        <v/>
      </c>
      <c r="H221" s="346" t="str">
        <f t="shared" ca="1" si="53"/>
        <v/>
      </c>
      <c r="I221" s="349"/>
      <c r="J221" s="350"/>
      <c r="W221" s="14">
        <v>3</v>
      </c>
      <c r="X221" s="14">
        <v>9</v>
      </c>
      <c r="Y221" s="14">
        <v>15</v>
      </c>
      <c r="Z221" s="14">
        <v>21</v>
      </c>
      <c r="AA221" s="14">
        <v>31</v>
      </c>
      <c r="AB221" s="14" t="str">
        <f>IF(C188="","",C188)</f>
        <v>ANDIA NAVARRO, Angie Claribel</v>
      </c>
    </row>
    <row r="222" spans="1:28" ht="18.75" customHeight="1" x14ac:dyDescent="0.25">
      <c r="A222" s="323"/>
      <c r="B222" s="335" t="s">
        <v>38</v>
      </c>
      <c r="C222" s="335" t="str">
        <f t="shared" si="52"/>
        <v/>
      </c>
      <c r="D222" s="77" t="str">
        <f t="shared" si="53"/>
        <v/>
      </c>
      <c r="E222" s="77" t="str">
        <f t="shared" si="53"/>
        <v/>
      </c>
      <c r="F222" s="77" t="str">
        <f t="shared" si="53"/>
        <v/>
      </c>
      <c r="G222" s="70" t="str">
        <f t="shared" si="53"/>
        <v/>
      </c>
      <c r="H222" s="347" t="str">
        <f t="shared" si="53"/>
        <v/>
      </c>
      <c r="I222" s="351"/>
      <c r="J222" s="352"/>
      <c r="W222" s="14">
        <v>4</v>
      </c>
      <c r="X222" s="14">
        <v>10</v>
      </c>
      <c r="Y222" s="14">
        <v>16</v>
      </c>
      <c r="Z222" s="14">
        <v>22</v>
      </c>
      <c r="AB222" s="14" t="str">
        <f>IF(C188="","",C188)</f>
        <v>ANDIA NAVARRO, Angie Claribel</v>
      </c>
    </row>
    <row r="223" spans="1:28" ht="27" customHeight="1" x14ac:dyDescent="0.25">
      <c r="A223" s="323"/>
      <c r="B223" s="335" t="s">
        <v>39</v>
      </c>
      <c r="C223" s="335" t="str">
        <f t="shared" si="52"/>
        <v/>
      </c>
      <c r="D223" s="77" t="str">
        <f t="shared" si="53"/>
        <v/>
      </c>
      <c r="E223" s="77" t="str">
        <f t="shared" si="53"/>
        <v/>
      </c>
      <c r="F223" s="77" t="str">
        <f t="shared" si="53"/>
        <v/>
      </c>
      <c r="G223" s="70" t="str">
        <f t="shared" si="53"/>
        <v/>
      </c>
      <c r="H223" s="347" t="str">
        <f t="shared" si="53"/>
        <v/>
      </c>
      <c r="I223" s="351"/>
      <c r="J223" s="352"/>
      <c r="W223" s="14">
        <v>5</v>
      </c>
      <c r="X223" s="14">
        <v>11</v>
      </c>
      <c r="Y223" s="14">
        <v>17</v>
      </c>
      <c r="Z223" s="14">
        <v>23</v>
      </c>
      <c r="AB223" s="14" t="str">
        <f>IF(C188="","",C188)</f>
        <v>ANDIA NAVARRO, Angie Claribel</v>
      </c>
    </row>
    <row r="224" spans="1:28" ht="16.5" customHeight="1" thickBot="1" x14ac:dyDescent="0.3">
      <c r="A224" s="324"/>
      <c r="B224" s="336" t="s">
        <v>188</v>
      </c>
      <c r="C224" s="336"/>
      <c r="D224" s="71" t="str">
        <f t="shared" si="53"/>
        <v/>
      </c>
      <c r="E224" s="71" t="str">
        <f t="shared" si="53"/>
        <v/>
      </c>
      <c r="F224" s="71" t="str">
        <f t="shared" si="53"/>
        <v/>
      </c>
      <c r="G224" s="71" t="str">
        <f t="shared" si="53"/>
        <v/>
      </c>
      <c r="H224" s="348" t="str">
        <f t="shared" si="53"/>
        <v/>
      </c>
      <c r="I224" s="353"/>
      <c r="J224" s="354"/>
      <c r="W224" s="14">
        <v>7</v>
      </c>
      <c r="X224" s="14">
        <v>13</v>
      </c>
      <c r="Y224" s="14">
        <v>19</v>
      </c>
      <c r="Z224" s="14">
        <v>25</v>
      </c>
      <c r="AB224" s="14" t="str">
        <f>IF(C188="","",C188)</f>
        <v>ANDIA NAVARRO, Angie Claribel</v>
      </c>
    </row>
    <row r="225" spans="1:28" ht="2.25" customHeight="1" thickTop="1" thickBot="1" x14ac:dyDescent="0.3">
      <c r="A225" s="72"/>
      <c r="B225" s="73"/>
      <c r="C225" s="78"/>
      <c r="D225" s="78"/>
      <c r="E225" s="78"/>
      <c r="F225" s="78"/>
      <c r="G225" s="78"/>
      <c r="H225" s="82"/>
      <c r="I225" s="124"/>
      <c r="J225" s="124"/>
    </row>
    <row r="226" spans="1:28" ht="36" customHeight="1" thickTop="1" x14ac:dyDescent="0.25">
      <c r="A226" s="322" t="s">
        <v>11</v>
      </c>
      <c r="B226" s="334" t="s">
        <v>40</v>
      </c>
      <c r="C226" s="334" t="str">
        <f t="shared" ref="C226:C227" si="54">IF(ISERROR(VLOOKUP($C$8,religion,W226,FALSE)),"",IF(VLOOKUP($C$8,religion,W226,FALSE)=0,"",VLOOKUP($C$8,religion,W226,FALSE)))</f>
        <v/>
      </c>
      <c r="D226" s="76" t="str">
        <f t="shared" ref="D226:H228" si="55">IF(ISERROR(VLOOKUP($AB226,religion,W226,FALSE)),"",IF(VLOOKUP($AB226,religion,W226,FALSE)=0,"",VLOOKUP($AB226,religion,W226,FALSE)))</f>
        <v/>
      </c>
      <c r="E226" s="76" t="str">
        <f t="shared" si="55"/>
        <v/>
      </c>
      <c r="F226" s="76" t="str">
        <f t="shared" si="55"/>
        <v/>
      </c>
      <c r="G226" s="69" t="str">
        <f t="shared" si="55"/>
        <v/>
      </c>
      <c r="H226" s="343" t="str">
        <f t="shared" ca="1" si="55"/>
        <v/>
      </c>
      <c r="I226" s="337"/>
      <c r="J226" s="338"/>
      <c r="W226" s="14">
        <v>3</v>
      </c>
      <c r="X226" s="14">
        <v>9</v>
      </c>
      <c r="Y226" s="14">
        <v>15</v>
      </c>
      <c r="Z226" s="14">
        <v>21</v>
      </c>
      <c r="AA226" s="14">
        <v>31</v>
      </c>
      <c r="AB226" s="14" t="str">
        <f>IF(C188="","",C188)</f>
        <v>ANDIA NAVARRO, Angie Claribel</v>
      </c>
    </row>
    <row r="227" spans="1:28" ht="27" customHeight="1" x14ac:dyDescent="0.25">
      <c r="A227" s="323"/>
      <c r="B227" s="335" t="s">
        <v>41</v>
      </c>
      <c r="C227" s="335" t="str">
        <f t="shared" si="54"/>
        <v/>
      </c>
      <c r="D227" s="77" t="str">
        <f t="shared" si="55"/>
        <v/>
      </c>
      <c r="E227" s="77" t="str">
        <f t="shared" si="55"/>
        <v/>
      </c>
      <c r="F227" s="77" t="str">
        <f t="shared" si="55"/>
        <v/>
      </c>
      <c r="G227" s="70" t="str">
        <f t="shared" si="55"/>
        <v/>
      </c>
      <c r="H227" s="344" t="str">
        <f t="shared" si="55"/>
        <v/>
      </c>
      <c r="I227" s="339"/>
      <c r="J227" s="340"/>
      <c r="W227" s="14">
        <v>4</v>
      </c>
      <c r="X227" s="14">
        <v>10</v>
      </c>
      <c r="Y227" s="14">
        <v>16</v>
      </c>
      <c r="Z227" s="14">
        <v>22</v>
      </c>
      <c r="AB227" s="14" t="str">
        <f>IF(C188="","",C188)</f>
        <v>ANDIA NAVARRO, Angie Claribel</v>
      </c>
    </row>
    <row r="228" spans="1:28" ht="16.5" customHeight="1" thickBot="1" x14ac:dyDescent="0.3">
      <c r="A228" s="324"/>
      <c r="B228" s="336" t="s">
        <v>188</v>
      </c>
      <c r="C228" s="336"/>
      <c r="D228" s="71" t="str">
        <f t="shared" si="55"/>
        <v/>
      </c>
      <c r="E228" s="71" t="str">
        <f t="shared" si="55"/>
        <v/>
      </c>
      <c r="F228" s="71" t="str">
        <f t="shared" si="55"/>
        <v/>
      </c>
      <c r="G228" s="71" t="str">
        <f t="shared" si="55"/>
        <v/>
      </c>
      <c r="H228" s="345" t="str">
        <f t="shared" si="55"/>
        <v/>
      </c>
      <c r="I228" s="341"/>
      <c r="J228" s="342"/>
      <c r="W228" s="14">
        <v>7</v>
      </c>
      <c r="X228" s="14">
        <v>13</v>
      </c>
      <c r="Y228" s="14">
        <v>19</v>
      </c>
      <c r="Z228" s="14">
        <v>25</v>
      </c>
      <c r="AB228" s="14" t="str">
        <f>IF(C188="","",C188)</f>
        <v>ANDIA NAVARRO, Angie Claribel</v>
      </c>
    </row>
    <row r="229" spans="1:28" ht="2.25" customHeight="1" thickTop="1" thickBot="1" x14ac:dyDescent="0.3">
      <c r="A229" s="72"/>
      <c r="B229" s="73"/>
      <c r="C229" s="78"/>
      <c r="D229" s="78"/>
      <c r="E229" s="78"/>
      <c r="F229" s="78"/>
      <c r="G229" s="78"/>
      <c r="H229" s="82"/>
      <c r="I229" s="124"/>
      <c r="J229" s="124"/>
    </row>
    <row r="230" spans="1:28" ht="28.5" customHeight="1" thickTop="1" x14ac:dyDescent="0.25">
      <c r="A230" s="322" t="s">
        <v>10</v>
      </c>
      <c r="B230" s="334" t="s">
        <v>42</v>
      </c>
      <c r="C230" s="334" t="str">
        <f t="shared" ref="C230:C232" si="56">IF(ISERROR(VLOOKUP($C$8,ciencia,W230,FALSE)),"",IF(VLOOKUP($C$8,ciencia,W230,FALSE)=0,"",VLOOKUP($C$8,ciencia,W230,FALSE)))</f>
        <v/>
      </c>
      <c r="D230" s="76" t="str">
        <f t="shared" ref="D230:H233" si="57">IF(ISERROR(VLOOKUP($AB230,ciencia,W230,FALSE)),"",IF(VLOOKUP($AB230,ciencia,W230,FALSE)=0,"",VLOOKUP($AB230,ciencia,W230,FALSE)))</f>
        <v/>
      </c>
      <c r="E230" s="76" t="str">
        <f t="shared" si="57"/>
        <v/>
      </c>
      <c r="F230" s="76" t="str">
        <f t="shared" si="57"/>
        <v/>
      </c>
      <c r="G230" s="69" t="str">
        <f t="shared" si="57"/>
        <v/>
      </c>
      <c r="H230" s="346" t="str">
        <f t="shared" ca="1" si="57"/>
        <v/>
      </c>
      <c r="I230" s="349"/>
      <c r="J230" s="350"/>
      <c r="W230" s="14">
        <v>3</v>
      </c>
      <c r="X230" s="14">
        <v>9</v>
      </c>
      <c r="Y230" s="14">
        <v>15</v>
      </c>
      <c r="Z230" s="14">
        <v>21</v>
      </c>
      <c r="AA230" s="14">
        <v>31</v>
      </c>
      <c r="AB230" s="14" t="str">
        <f>IF(C188="","",C188)</f>
        <v>ANDIA NAVARRO, Angie Claribel</v>
      </c>
    </row>
    <row r="231" spans="1:28" ht="47.25" customHeight="1" x14ac:dyDescent="0.25">
      <c r="A231" s="323"/>
      <c r="B231" s="335" t="s">
        <v>9</v>
      </c>
      <c r="C231" s="335" t="str">
        <f t="shared" si="56"/>
        <v/>
      </c>
      <c r="D231" s="77" t="str">
        <f t="shared" si="57"/>
        <v/>
      </c>
      <c r="E231" s="77" t="str">
        <f t="shared" si="57"/>
        <v/>
      </c>
      <c r="F231" s="77" t="str">
        <f t="shared" si="57"/>
        <v/>
      </c>
      <c r="G231" s="70" t="str">
        <f t="shared" si="57"/>
        <v/>
      </c>
      <c r="H231" s="347" t="str">
        <f t="shared" si="57"/>
        <v/>
      </c>
      <c r="I231" s="351"/>
      <c r="J231" s="352"/>
      <c r="W231" s="14">
        <v>4</v>
      </c>
      <c r="X231" s="14">
        <v>10</v>
      </c>
      <c r="Y231" s="14">
        <v>16</v>
      </c>
      <c r="Z231" s="14">
        <v>22</v>
      </c>
      <c r="AB231" s="14" t="str">
        <f>IF(C188="","",C188)</f>
        <v>ANDIA NAVARRO, Angie Claribel</v>
      </c>
    </row>
    <row r="232" spans="1:28" ht="36.75" customHeight="1" x14ac:dyDescent="0.25">
      <c r="A232" s="323"/>
      <c r="B232" s="335" t="s">
        <v>43</v>
      </c>
      <c r="C232" s="335" t="str">
        <f t="shared" si="56"/>
        <v/>
      </c>
      <c r="D232" s="77" t="str">
        <f t="shared" si="57"/>
        <v/>
      </c>
      <c r="E232" s="77" t="str">
        <f t="shared" si="57"/>
        <v/>
      </c>
      <c r="F232" s="77" t="str">
        <f t="shared" si="57"/>
        <v/>
      </c>
      <c r="G232" s="70" t="str">
        <f t="shared" si="57"/>
        <v/>
      </c>
      <c r="H232" s="347" t="str">
        <f t="shared" si="57"/>
        <v/>
      </c>
      <c r="I232" s="351"/>
      <c r="J232" s="352"/>
      <c r="W232" s="14">
        <v>5</v>
      </c>
      <c r="X232" s="14">
        <v>11</v>
      </c>
      <c r="Y232" s="14">
        <v>17</v>
      </c>
      <c r="Z232" s="14">
        <v>23</v>
      </c>
      <c r="AB232" s="14" t="str">
        <f>IF(C188="","",C188)</f>
        <v>ANDIA NAVARRO, Angie Claribel</v>
      </c>
    </row>
    <row r="233" spans="1:28" ht="16.5" customHeight="1" thickBot="1" x14ac:dyDescent="0.3">
      <c r="A233" s="324"/>
      <c r="B233" s="336" t="s">
        <v>188</v>
      </c>
      <c r="C233" s="336"/>
      <c r="D233" s="71" t="str">
        <f t="shared" si="57"/>
        <v/>
      </c>
      <c r="E233" s="71" t="str">
        <f t="shared" si="57"/>
        <v/>
      </c>
      <c r="F233" s="71" t="str">
        <f t="shared" si="57"/>
        <v/>
      </c>
      <c r="G233" s="71" t="str">
        <f t="shared" si="57"/>
        <v/>
      </c>
      <c r="H233" s="348" t="str">
        <f t="shared" si="57"/>
        <v/>
      </c>
      <c r="I233" s="353"/>
      <c r="J233" s="354"/>
      <c r="W233" s="14">
        <v>7</v>
      </c>
      <c r="X233" s="14">
        <v>13</v>
      </c>
      <c r="Y233" s="14">
        <v>19</v>
      </c>
      <c r="Z233" s="14">
        <v>25</v>
      </c>
      <c r="AB233" s="14" t="str">
        <f>IF(C188="","",C188)</f>
        <v>ANDIA NAVARRO, Angie Claribel</v>
      </c>
    </row>
    <row r="234" spans="1:28" ht="2.25" customHeight="1" thickTop="1" thickBot="1" x14ac:dyDescent="0.3">
      <c r="A234" s="72"/>
      <c r="B234" s="73"/>
      <c r="C234" s="78"/>
      <c r="D234" s="78"/>
      <c r="E234" s="78"/>
      <c r="F234" s="78"/>
      <c r="G234" s="78"/>
      <c r="H234" s="82"/>
      <c r="I234" s="124"/>
      <c r="J234" s="124"/>
    </row>
    <row r="235" spans="1:28" ht="44.25" customHeight="1" thickTop="1" thickBot="1" x14ac:dyDescent="0.3">
      <c r="A235" s="83" t="s">
        <v>12</v>
      </c>
      <c r="B235" s="376" t="s">
        <v>44</v>
      </c>
      <c r="C235" s="377"/>
      <c r="D235" s="84" t="str">
        <f>IF(ISERROR(VLOOKUP($AB235,trabajo,W235,FALSE)),"",IF(VLOOKUP($AB235,trabajo,W235,FALSE)=0,"",VLOOKUP($AB235,trabajo,W235,FALSE)))</f>
        <v/>
      </c>
      <c r="E235" s="84" t="str">
        <f>IF(ISERROR(VLOOKUP($AB235,trabajo,X235,FALSE)),"",IF(VLOOKUP($AB235,trabajo,X235,FALSE)=0,"",VLOOKUP($AB235,trabajo,X235,FALSE)))</f>
        <v/>
      </c>
      <c r="F235" s="84" t="str">
        <f>IF(ISERROR(VLOOKUP($AB235,trabajo,Y235,FALSE)),"",IF(VLOOKUP($AB235,trabajo,Y235,FALSE)=0,"",VLOOKUP($AB235,trabajo,Y235,FALSE)))</f>
        <v/>
      </c>
      <c r="G235" s="85" t="str">
        <f>IF(ISERROR(VLOOKUP($AB235,trabajo,Z235,FALSE)),"",IF(VLOOKUP($AB235,trabajo,Z235,FALSE)=0,"",VLOOKUP($AB235,trabajo,Z235,FALSE)))</f>
        <v/>
      </c>
      <c r="H235" s="86" t="str">
        <f ca="1">IF(ISERROR(VLOOKUP($AB235,trabajo,AA235,FALSE)),"",IF(VLOOKUP($AB235,trabajo,AA235,FALSE)=0,"",VLOOKUP($AB235,trabajo,AA235,FALSE)))</f>
        <v/>
      </c>
      <c r="I235" s="332"/>
      <c r="J235" s="333"/>
      <c r="W235" s="14">
        <v>3</v>
      </c>
      <c r="X235" s="14">
        <v>9</v>
      </c>
      <c r="Y235" s="14">
        <v>15</v>
      </c>
      <c r="Z235" s="14">
        <v>21</v>
      </c>
      <c r="AA235" s="14">
        <v>31</v>
      </c>
      <c r="AB235" s="14" t="str">
        <f>IF(C188="","",C188)</f>
        <v>ANDIA NAVARRO, Angie Claribel</v>
      </c>
    </row>
    <row r="236" spans="1:28" ht="9.75" customHeight="1" thickTop="1" thickBot="1" x14ac:dyDescent="0.3">
      <c r="A236" s="87"/>
      <c r="B236" s="73"/>
      <c r="C236" s="79"/>
      <c r="D236" s="79"/>
      <c r="E236" s="79"/>
      <c r="F236" s="79"/>
      <c r="G236" s="79"/>
      <c r="I236" s="88"/>
      <c r="J236" s="88"/>
    </row>
    <row r="237" spans="1:28" ht="18.75" customHeight="1" thickTop="1" x14ac:dyDescent="0.25">
      <c r="A237" s="389" t="s">
        <v>14</v>
      </c>
      <c r="B237" s="390"/>
      <c r="C237" s="391"/>
      <c r="D237" s="386" t="s">
        <v>53</v>
      </c>
      <c r="E237" s="387"/>
      <c r="F237" s="387"/>
      <c r="G237" s="388"/>
      <c r="H237" s="384" t="s">
        <v>2</v>
      </c>
      <c r="I237" s="288" t="s">
        <v>17</v>
      </c>
      <c r="J237" s="289"/>
    </row>
    <row r="238" spans="1:28" ht="18.75" customHeight="1" thickBot="1" x14ac:dyDescent="0.3">
      <c r="A238" s="392"/>
      <c r="B238" s="393"/>
      <c r="C238" s="394"/>
      <c r="D238" s="89">
        <v>1</v>
      </c>
      <c r="E238" s="89">
        <v>2</v>
      </c>
      <c r="F238" s="89">
        <v>3</v>
      </c>
      <c r="G238" s="90">
        <v>4</v>
      </c>
      <c r="H238" s="385"/>
      <c r="I238" s="290"/>
      <c r="J238" s="291"/>
    </row>
    <row r="239" spans="1:28" ht="22.5" customHeight="1" thickTop="1" x14ac:dyDescent="0.25">
      <c r="A239" s="378" t="s">
        <v>15</v>
      </c>
      <c r="B239" s="379"/>
      <c r="C239" s="380"/>
      <c r="D239" s="91" t="str">
        <f>IF(ISERROR(VLOOKUP($AB239,autonomo,W239,FALSE)),"",IF(VLOOKUP($AB239,autonomo,W239,FALSE)=0,"",VLOOKUP($AB239,autonomo,W239,FALSE)))</f>
        <v/>
      </c>
      <c r="E239" s="91" t="str">
        <f>IF(ISERROR(VLOOKUP($AB239,autonomo,X239,FALSE)),"",IF(VLOOKUP($AB239,autonomo,X239,FALSE)=0,"",VLOOKUP($AB239,autonomo,X239,FALSE)))</f>
        <v/>
      </c>
      <c r="F239" s="91" t="str">
        <f>IF(ISERROR(VLOOKUP($AB239,autonomo,Y239,FALSE)),"",IF(VLOOKUP($AB239,autonomo,Y239,FALSE)=0,"",VLOOKUP($AB239,autonomo,Y239,FALSE)))</f>
        <v/>
      </c>
      <c r="G239" s="92" t="str">
        <f>IF(ISERROR(VLOOKUP($AB239,autonomo,Z239,FALSE)),"",IF(VLOOKUP($AB239,autonomo,Z239,FALSE)=0,"",VLOOKUP($AB239,autonomo,Z239,FALSE)))</f>
        <v/>
      </c>
      <c r="H239" s="93" t="str">
        <f ca="1">IF(ISERROR(VLOOKUP($AB239,autonomo,AA239,FALSE)),"",IF(VLOOKUP($AB239,autonomo,AA239,FALSE)=0,"",VLOOKUP($AB239,autonomo,AA239,FALSE)))</f>
        <v/>
      </c>
      <c r="I239" s="305"/>
      <c r="J239" s="306"/>
      <c r="W239" s="14">
        <v>3</v>
      </c>
      <c r="X239" s="14">
        <v>9</v>
      </c>
      <c r="Y239" s="14">
        <v>15</v>
      </c>
      <c r="Z239" s="14">
        <v>21</v>
      </c>
      <c r="AA239" s="14">
        <v>31</v>
      </c>
      <c r="AB239" s="14" t="str">
        <f>IF(C188="","",C188)</f>
        <v>ANDIA NAVARRO, Angie Claribel</v>
      </c>
    </row>
    <row r="240" spans="1:28" ht="24" customHeight="1" thickBot="1" x14ac:dyDescent="0.3">
      <c r="A240" s="381" t="s">
        <v>16</v>
      </c>
      <c r="B240" s="382"/>
      <c r="C240" s="383"/>
      <c r="D240" s="94" t="str">
        <f>IF(ISERROR(VLOOKUP($AB240,tic,W240,FALSE)),"",IF(VLOOKUP($AB240,tic,W240,FALSE)=0,"",VLOOKUP($AB240,tic,W240,FALSE)))</f>
        <v/>
      </c>
      <c r="E240" s="94" t="str">
        <f>IF(ISERROR(VLOOKUP($AB240,tic,X240,FALSE)),"",IF(VLOOKUP($AB240,tic,X240,FALSE)=0,"",VLOOKUP($AB240,tic,X240,FALSE)))</f>
        <v/>
      </c>
      <c r="F240" s="94" t="str">
        <f>IF(ISERROR(VLOOKUP($AB240,tic,Y240,FALSE)),"",IF(VLOOKUP($AB240,tic,Y240,FALSE)=0,"",VLOOKUP($AB240,tic,Y240,FALSE)))</f>
        <v/>
      </c>
      <c r="G240" s="95" t="str">
        <f>IF(ISERROR(VLOOKUP($AB240,tic,Z240,FALSE)),"",IF(VLOOKUP($AB240,tic,Z240,FALSE)=0,"",VLOOKUP($AB240,tic,Z240,FALSE)))</f>
        <v/>
      </c>
      <c r="H240" s="96" t="str">
        <f ca="1">IF(ISERROR(VLOOKUP($AB240,tic,AA240,FALSE)),"",IF(VLOOKUP($AB240,tic,AA240,FALSE)=0,"",VLOOKUP($AB240,tic,AA240,FALSE)))</f>
        <v/>
      </c>
      <c r="I240" s="307"/>
      <c r="J240" s="308"/>
      <c r="W240" s="14">
        <v>3</v>
      </c>
      <c r="X240" s="14">
        <v>9</v>
      </c>
      <c r="Y240" s="14">
        <v>15</v>
      </c>
      <c r="Z240" s="14">
        <v>21</v>
      </c>
      <c r="AA240" s="14">
        <v>31</v>
      </c>
      <c r="AB240" s="14" t="str">
        <f>IF(C188="","",C188)</f>
        <v>ANDIA NAVARRO, Angie Claribel</v>
      </c>
    </row>
    <row r="241" spans="1:28" ht="5.25" customHeight="1" thickTop="1" thickBot="1" x14ac:dyDescent="0.3"/>
    <row r="242" spans="1:28" ht="17.25" customHeight="1" thickBot="1" x14ac:dyDescent="0.3">
      <c r="A242" s="233" t="s">
        <v>154</v>
      </c>
      <c r="B242" s="233"/>
      <c r="C242" s="246" t="str">
        <f>IF(C188="","",IF(VLOOKUP(C188,DATOS!$B$17:$F$61,4,FALSE)=0,"",VLOOKUP(C188,DATOS!$B$17:$F$61,4,FALSE)&amp;" "&amp;VLOOKUP(C188,DATOS!$B$17:$F$61,5,FALSE)))</f>
        <v>16-1°-CTA NP</v>
      </c>
      <c r="D242" s="247"/>
      <c r="E242" s="248"/>
      <c r="F242" s="233" t="str">
        <f>"N° Áreas desaprobadas "&amp;DATOS!$B$6&amp;" :"</f>
        <v>N° Áreas desaprobadas 2019 :</v>
      </c>
      <c r="G242" s="233"/>
      <c r="H242" s="233"/>
      <c r="I242" s="233"/>
      <c r="J242" s="97" t="str">
        <f ca="1">IF(C188="","",IF((DATOS!$W$14-TODAY())&gt;0,"",VLOOKUP(C188,anual,18,FALSE)))</f>
        <v/>
      </c>
    </row>
    <row r="243" spans="1:28" ht="3" customHeight="1" thickBot="1" x14ac:dyDescent="0.3">
      <c r="A243" s="46"/>
      <c r="B243" s="46"/>
      <c r="C243" s="98"/>
      <c r="D243" s="98"/>
      <c r="E243" s="98"/>
      <c r="F243" s="46"/>
      <c r="G243" s="46"/>
      <c r="H243" s="46"/>
      <c r="I243" s="46"/>
    </row>
    <row r="244" spans="1:28" ht="17.25" customHeight="1" thickBot="1" x14ac:dyDescent="0.3">
      <c r="A244" s="420" t="str">
        <f>IF(C188="","",C188)</f>
        <v>ANDIA NAVARRO, Angie Claribel</v>
      </c>
      <c r="B244" s="420"/>
      <c r="C244" s="420"/>
      <c r="F244" s="233" t="s">
        <v>155</v>
      </c>
      <c r="G244" s="233"/>
      <c r="H244" s="233"/>
      <c r="I244" s="395" t="str">
        <f ca="1">IF(C188="","",IF((DATOS!$W$14-TODAY())&gt;0,"",VLOOKUP(C188,anual2,20,FALSE)))</f>
        <v/>
      </c>
      <c r="J244" s="396"/>
    </row>
    <row r="245" spans="1:28" ht="15.75" thickBot="1" x14ac:dyDescent="0.3">
      <c r="A245" s="16" t="s">
        <v>54</v>
      </c>
    </row>
    <row r="246" spans="1:28" ht="16.5" thickTop="1" thickBot="1" x14ac:dyDescent="0.3">
      <c r="A246" s="99" t="s">
        <v>55</v>
      </c>
      <c r="B246" s="100" t="s">
        <v>56</v>
      </c>
      <c r="C246" s="279" t="s">
        <v>152</v>
      </c>
      <c r="D246" s="280"/>
      <c r="E246" s="279" t="s">
        <v>57</v>
      </c>
      <c r="F246" s="281"/>
      <c r="G246" s="281"/>
      <c r="H246" s="281"/>
      <c r="I246" s="281"/>
      <c r="J246" s="282"/>
    </row>
    <row r="247" spans="1:28" ht="20.25" customHeight="1" thickTop="1" x14ac:dyDescent="0.25">
      <c r="A247" s="101">
        <v>1</v>
      </c>
      <c r="B247" s="102" t="str">
        <f t="shared" ref="B247:D250" si="58">IF(ISERROR(VLOOKUP($AB247,comportamiento,W247,FALSE)),"",IF(VLOOKUP($AB247,comportamiento,W247,FALSE)=0,"",VLOOKUP($AB247,comportamiento,W247,FALSE)))</f>
        <v/>
      </c>
      <c r="C247" s="273" t="str">
        <f t="shared" ca="1" si="58"/>
        <v/>
      </c>
      <c r="D247" s="274" t="str">
        <f t="shared" si="58"/>
        <v/>
      </c>
      <c r="E247" s="283"/>
      <c r="F247" s="283"/>
      <c r="G247" s="283"/>
      <c r="H247" s="283"/>
      <c r="I247" s="283"/>
      <c r="J247" s="284"/>
      <c r="W247" s="14">
        <v>7</v>
      </c>
      <c r="X247" s="14">
        <v>31</v>
      </c>
      <c r="AB247" s="14" t="str">
        <f>IF(C188="","",C188)</f>
        <v>ANDIA NAVARRO, Angie Claribel</v>
      </c>
    </row>
    <row r="248" spans="1:28" ht="20.25" customHeight="1" x14ac:dyDescent="0.25">
      <c r="A248" s="103">
        <v>2</v>
      </c>
      <c r="B248" s="104" t="str">
        <f t="shared" si="58"/>
        <v/>
      </c>
      <c r="C248" s="275" t="str">
        <f t="shared" si="58"/>
        <v/>
      </c>
      <c r="D248" s="276" t="str">
        <f t="shared" si="58"/>
        <v/>
      </c>
      <c r="E248" s="269"/>
      <c r="F248" s="269"/>
      <c r="G248" s="269"/>
      <c r="H248" s="269"/>
      <c r="I248" s="269"/>
      <c r="J248" s="270"/>
      <c r="W248" s="14">
        <v>13</v>
      </c>
      <c r="AB248" s="14" t="str">
        <f>IF(C188="","",C188)</f>
        <v>ANDIA NAVARRO, Angie Claribel</v>
      </c>
    </row>
    <row r="249" spans="1:28" ht="20.25" customHeight="1" x14ac:dyDescent="0.25">
      <c r="A249" s="103">
        <v>3</v>
      </c>
      <c r="B249" s="104" t="str">
        <f t="shared" si="58"/>
        <v/>
      </c>
      <c r="C249" s="275" t="str">
        <f t="shared" si="58"/>
        <v/>
      </c>
      <c r="D249" s="276" t="str">
        <f t="shared" si="58"/>
        <v/>
      </c>
      <c r="E249" s="269"/>
      <c r="F249" s="269"/>
      <c r="G249" s="269"/>
      <c r="H249" s="269"/>
      <c r="I249" s="269"/>
      <c r="J249" s="270"/>
      <c r="W249" s="14">
        <v>19</v>
      </c>
      <c r="AB249" s="14" t="str">
        <f>IF(C188="","",C188)</f>
        <v>ANDIA NAVARRO, Angie Claribel</v>
      </c>
    </row>
    <row r="250" spans="1:28" ht="20.25" customHeight="1" thickBot="1" x14ac:dyDescent="0.3">
      <c r="A250" s="105">
        <v>4</v>
      </c>
      <c r="B250" s="106" t="str">
        <f t="shared" si="58"/>
        <v/>
      </c>
      <c r="C250" s="277" t="str">
        <f t="shared" si="58"/>
        <v/>
      </c>
      <c r="D250" s="278" t="str">
        <f t="shared" si="58"/>
        <v/>
      </c>
      <c r="E250" s="271"/>
      <c r="F250" s="271"/>
      <c r="G250" s="271"/>
      <c r="H250" s="271"/>
      <c r="I250" s="271"/>
      <c r="J250" s="272"/>
      <c r="W250" s="14">
        <v>25</v>
      </c>
      <c r="AB250" s="14" t="str">
        <f>IF(C188="","",C188)</f>
        <v>ANDIA NAVARRO, Angie Claribel</v>
      </c>
    </row>
    <row r="251" spans="1:28" ht="6.75" customHeight="1" thickTop="1" thickBot="1" x14ac:dyDescent="0.3">
      <c r="W251" s="14">
        <v>7</v>
      </c>
    </row>
    <row r="252" spans="1:28" ht="14.25" customHeight="1" thickTop="1" thickBot="1" x14ac:dyDescent="0.3">
      <c r="B252" s="358" t="s">
        <v>208</v>
      </c>
      <c r="C252" s="359"/>
      <c r="D252" s="359" t="s">
        <v>209</v>
      </c>
      <c r="E252" s="359"/>
      <c r="F252" s="360"/>
    </row>
    <row r="253" spans="1:28" ht="14.25" customHeight="1" thickTop="1" x14ac:dyDescent="0.25">
      <c r="B253" s="107" t="str">
        <f>IF(DATOS!$B$12="","",IF(DATOS!$B$12="Bimestre","I Bimestre","I Trimestre"))</f>
        <v>I Trimestre</v>
      </c>
      <c r="C253" s="108" t="str">
        <f>IF(C188="","",VLOOKUP(C188,periodo1,20,FALSE)&amp;"°")</f>
        <v>500°</v>
      </c>
      <c r="D253" s="221">
        <f>IF(C188="","",VLOOKUP(C188,periodo1,18,FALSE))</f>
        <v>0</v>
      </c>
      <c r="E253" s="221"/>
      <c r="F253" s="361"/>
      <c r="H253" s="406" t="str">
        <f>"Orden de mérito año escolar "&amp;DATOS!$B$6&amp;":"</f>
        <v>Orden de mérito año escolar 2019:</v>
      </c>
      <c r="I253" s="407"/>
      <c r="J253" s="412" t="str">
        <f ca="1">IF(C188="","",IF((DATOS!$W$14-TODAY())&gt;0,"",VLOOKUP(C188,anual,20,FALSE)&amp;"°"))</f>
        <v/>
      </c>
    </row>
    <row r="254" spans="1:28" ht="14.25" customHeight="1" x14ac:dyDescent="0.25">
      <c r="B254" s="109" t="str">
        <f>IF(DATOS!$B$12="","",IF(DATOS!$B$12="Bimestre","II Bimestre","II Trimestre"))</f>
        <v>II Trimestre</v>
      </c>
      <c r="C254" s="110" t="str">
        <f ca="1">IF(C188="","",IF((DATOS!$X$14-TODAY())&gt;0,"",VLOOKUP(C188,periodo2,20,FALSE)&amp;"°"))</f>
        <v/>
      </c>
      <c r="D254" s="225" t="str">
        <f ca="1">IF(C188="","",IF(C254="","",VLOOKUP(C188,periodo2,18,FALSE)))</f>
        <v/>
      </c>
      <c r="E254" s="225"/>
      <c r="F254" s="362"/>
      <c r="H254" s="408"/>
      <c r="I254" s="409"/>
      <c r="J254" s="413"/>
    </row>
    <row r="255" spans="1:28" ht="14.25" customHeight="1" thickBot="1" x14ac:dyDescent="0.3">
      <c r="A255" s="111"/>
      <c r="B255" s="112" t="str">
        <f>IF(DATOS!$B$12="","",IF(DATOS!$B$12="Bimestre","III Bimestre","III Trimestre"))</f>
        <v>III Trimestre</v>
      </c>
      <c r="C255" s="113" t="str">
        <f ca="1">IF(C188="","",IF((DATOS!$Y$14-TODAY())&gt;0,"",VLOOKUP(C188,periodo3,20,FALSE)&amp;"°"))</f>
        <v/>
      </c>
      <c r="D255" s="363" t="str">
        <f ca="1">IF(C188="","",IF(C255="","",VLOOKUP(C188,periodo3,18,FALSE)))</f>
        <v/>
      </c>
      <c r="E255" s="363"/>
      <c r="F255" s="364"/>
      <c r="G255" s="111"/>
      <c r="H255" s="410"/>
      <c r="I255" s="411"/>
      <c r="J255" s="414"/>
    </row>
    <row r="256" spans="1:28" ht="14.25" customHeight="1" thickTop="1" thickBot="1" x14ac:dyDescent="0.3">
      <c r="B256" s="114" t="str">
        <f>IF(DATOS!$B$12="","",IF(DATOS!$B$12="Bimestre","IV Bimestre",""))</f>
        <v/>
      </c>
      <c r="C256" s="115" t="str">
        <f ca="1">IF(C188="","",IF((DATOS!$W$14-TODAY())&gt;0,"",VLOOKUP(C188,periodo4,20,FALSE)&amp;"°"))</f>
        <v/>
      </c>
      <c r="D256" s="214" t="str">
        <f ca="1">IF(C188="","",IF(C256="","",VLOOKUP(C188,periodo4,18,FALSE)))</f>
        <v/>
      </c>
      <c r="E256" s="214"/>
      <c r="F256" s="405"/>
    </row>
    <row r="257" spans="1:10" ht="16.5" thickTop="1" thickBot="1" x14ac:dyDescent="0.3">
      <c r="A257" s="16" t="s">
        <v>192</v>
      </c>
    </row>
    <row r="258" spans="1:10" ht="15.75" thickTop="1" x14ac:dyDescent="0.25">
      <c r="A258" s="397" t="s">
        <v>55</v>
      </c>
      <c r="B258" s="399" t="s">
        <v>193</v>
      </c>
      <c r="C258" s="288"/>
      <c r="D258" s="288"/>
      <c r="E258" s="289"/>
      <c r="F258" s="399" t="s">
        <v>194</v>
      </c>
      <c r="G258" s="288"/>
      <c r="H258" s="288"/>
      <c r="I258" s="289"/>
    </row>
    <row r="259" spans="1:10" x14ac:dyDescent="0.25">
      <c r="A259" s="398"/>
      <c r="B259" s="116" t="s">
        <v>195</v>
      </c>
      <c r="C259" s="400" t="s">
        <v>196</v>
      </c>
      <c r="D259" s="400"/>
      <c r="E259" s="401"/>
      <c r="F259" s="402" t="s">
        <v>195</v>
      </c>
      <c r="G259" s="400"/>
      <c r="H259" s="400"/>
      <c r="I259" s="117" t="s">
        <v>196</v>
      </c>
    </row>
    <row r="260" spans="1:10" x14ac:dyDescent="0.25">
      <c r="A260" s="118">
        <v>1</v>
      </c>
      <c r="B260" s="125"/>
      <c r="C260" s="403"/>
      <c r="D260" s="366"/>
      <c r="E260" s="404"/>
      <c r="F260" s="365"/>
      <c r="G260" s="366"/>
      <c r="H260" s="367"/>
      <c r="I260" s="127"/>
    </row>
    <row r="261" spans="1:10" x14ac:dyDescent="0.25">
      <c r="A261" s="118">
        <v>2</v>
      </c>
      <c r="B261" s="125"/>
      <c r="C261" s="403"/>
      <c r="D261" s="366"/>
      <c r="E261" s="404"/>
      <c r="F261" s="365"/>
      <c r="G261" s="366"/>
      <c r="H261" s="367"/>
      <c r="I261" s="127"/>
    </row>
    <row r="262" spans="1:10" x14ac:dyDescent="0.25">
      <c r="A262" s="118">
        <v>3</v>
      </c>
      <c r="B262" s="125"/>
      <c r="C262" s="403"/>
      <c r="D262" s="366"/>
      <c r="E262" s="404"/>
      <c r="F262" s="365"/>
      <c r="G262" s="366"/>
      <c r="H262" s="367"/>
      <c r="I262" s="127"/>
    </row>
    <row r="263" spans="1:10" ht="15.75" thickBot="1" x14ac:dyDescent="0.3">
      <c r="A263" s="119">
        <v>4</v>
      </c>
      <c r="B263" s="128"/>
      <c r="C263" s="368"/>
      <c r="D263" s="369"/>
      <c r="E263" s="370"/>
      <c r="F263" s="371"/>
      <c r="G263" s="369"/>
      <c r="H263" s="372"/>
      <c r="I263" s="130"/>
    </row>
    <row r="264" spans="1:10" ht="16.5" thickTop="1" thickBot="1" x14ac:dyDescent="0.3">
      <c r="A264" s="120" t="s">
        <v>197</v>
      </c>
      <c r="B264" s="121" t="str">
        <f>IF(C188="","",IF(SUM(B260:B263)=0,"",SUM(B260:B263)))</f>
        <v/>
      </c>
      <c r="C264" s="373" t="str">
        <f>IF(C188="","",IF(SUM(C260:C263)=0,"",SUM(C260:C263)))</f>
        <v/>
      </c>
      <c r="D264" s="373" t="str">
        <f t="shared" ref="D264" si="59">IF(E188="","",IF(SUM(D260:D263)=0,"",SUM(D260:D263)))</f>
        <v/>
      </c>
      <c r="E264" s="374" t="str">
        <f t="shared" ref="E264" si="60">IF(F188="","",IF(SUM(E260:E263)=0,"",SUM(E260:E263)))</f>
        <v/>
      </c>
      <c r="F264" s="375" t="str">
        <f>IF(C188="","",IF(SUM(F260:F263)=0,"",SUM(F260:F263)))</f>
        <v/>
      </c>
      <c r="G264" s="373" t="str">
        <f t="shared" ref="G264" si="61">IF(H188="","",IF(SUM(G260:G263)=0,"",SUM(G260:G263)))</f>
        <v/>
      </c>
      <c r="H264" s="373" t="str">
        <f t="shared" ref="H264" si="62">IF(I188="","",IF(SUM(H260:H263)=0,"",SUM(H260:H263)))</f>
        <v/>
      </c>
      <c r="I264" s="122" t="str">
        <f>IF(C188="","",IF(SUM(I260:I263)=0,"",SUM(I260:I263)))</f>
        <v/>
      </c>
    </row>
    <row r="265" spans="1:10" ht="15.75" thickTop="1" x14ac:dyDescent="0.25"/>
    <row r="268" spans="1:10" x14ac:dyDescent="0.25">
      <c r="A268" s="416"/>
      <c r="B268" s="416"/>
      <c r="G268" s="123"/>
      <c r="H268" s="123"/>
      <c r="I268" s="123"/>
      <c r="J268" s="123"/>
    </row>
    <row r="269" spans="1:10" x14ac:dyDescent="0.25">
      <c r="A269" s="415" t="str">
        <f>IF(DATOS!$F$9="","",DATOS!$F$9)</f>
        <v/>
      </c>
      <c r="B269" s="415"/>
      <c r="G269" s="415" t="str">
        <f>IF(DATOS!$F$10="","",DATOS!$F$10)</f>
        <v/>
      </c>
      <c r="H269" s="415"/>
      <c r="I269" s="415"/>
      <c r="J269" s="415"/>
    </row>
    <row r="270" spans="1:10" x14ac:dyDescent="0.25">
      <c r="A270" s="415" t="s">
        <v>143</v>
      </c>
      <c r="B270" s="415"/>
      <c r="G270" s="415" t="s">
        <v>142</v>
      </c>
      <c r="H270" s="415"/>
      <c r="I270" s="415"/>
      <c r="J270" s="415"/>
    </row>
    <row r="271" spans="1:10" ht="17.25" x14ac:dyDescent="0.3">
      <c r="A271" s="285" t="str">
        <f>"INFORME DE PROGRESO DEL APRENDIZAJE DEL ESTUDIANTE - "&amp;DATOS!$B$6</f>
        <v>INFORME DE PROGRESO DEL APRENDIZAJE DEL ESTUDIANTE - 2019</v>
      </c>
      <c r="B271" s="285"/>
      <c r="C271" s="285"/>
      <c r="D271" s="285"/>
      <c r="E271" s="285"/>
      <c r="F271" s="285"/>
      <c r="G271" s="285"/>
      <c r="H271" s="285"/>
      <c r="I271" s="285"/>
      <c r="J271" s="285"/>
    </row>
    <row r="272" spans="1:10" ht="4.5" customHeight="1" thickBot="1" x14ac:dyDescent="0.3"/>
    <row r="273" spans="1:32" ht="15.75" thickTop="1" x14ac:dyDescent="0.25">
      <c r="A273" s="292"/>
      <c r="B273" s="62" t="s">
        <v>45</v>
      </c>
      <c r="C273" s="314" t="str">
        <f>IF(DATOS!$B$4="","",DATOS!$B$4)</f>
        <v>Apurímac</v>
      </c>
      <c r="D273" s="314"/>
      <c r="E273" s="314"/>
      <c r="F273" s="314"/>
      <c r="G273" s="313" t="s">
        <v>47</v>
      </c>
      <c r="H273" s="313"/>
      <c r="I273" s="63" t="str">
        <f>IF(DATOS!$B$5="","",DATOS!$B$5)</f>
        <v/>
      </c>
      <c r="J273" s="295" t="s">
        <v>520</v>
      </c>
    </row>
    <row r="274" spans="1:32" x14ac:dyDescent="0.25">
      <c r="A274" s="293"/>
      <c r="B274" s="64" t="s">
        <v>46</v>
      </c>
      <c r="C274" s="311" t="str">
        <f>IF(DATOS!$B$7="","",UPPER(DATOS!$B$7))</f>
        <v/>
      </c>
      <c r="D274" s="311"/>
      <c r="E274" s="311"/>
      <c r="F274" s="311"/>
      <c r="G274" s="311"/>
      <c r="H274" s="311"/>
      <c r="I274" s="312"/>
      <c r="J274" s="296"/>
    </row>
    <row r="275" spans="1:32" x14ac:dyDescent="0.25">
      <c r="A275" s="293"/>
      <c r="B275" s="64" t="s">
        <v>49</v>
      </c>
      <c r="C275" s="315" t="str">
        <f>IF(DATOS!$B$8="","",DATOS!$B$8)</f>
        <v/>
      </c>
      <c r="D275" s="315"/>
      <c r="E275" s="315"/>
      <c r="F275" s="315"/>
      <c r="G275" s="286" t="s">
        <v>100</v>
      </c>
      <c r="H275" s="287"/>
      <c r="I275" s="65" t="str">
        <f>IF(DATOS!$B$9="","",DATOS!$B$9)</f>
        <v/>
      </c>
      <c r="J275" s="296"/>
    </row>
    <row r="276" spans="1:32" x14ac:dyDescent="0.25">
      <c r="A276" s="293"/>
      <c r="B276" s="64" t="s">
        <v>60</v>
      </c>
      <c r="C276" s="311" t="str">
        <f>IF(DATOS!$B$10="","",DATOS!$B$10)</f>
        <v/>
      </c>
      <c r="D276" s="311"/>
      <c r="E276" s="311"/>
      <c r="F276" s="311"/>
      <c r="G276" s="317" t="s">
        <v>50</v>
      </c>
      <c r="H276" s="317"/>
      <c r="I276" s="65" t="str">
        <f>IF(DATOS!$B$11="","",DATOS!$B$11)</f>
        <v/>
      </c>
      <c r="J276" s="296"/>
    </row>
    <row r="277" spans="1:32" x14ac:dyDescent="0.25">
      <c r="A277" s="293"/>
      <c r="B277" s="64" t="s">
        <v>59</v>
      </c>
      <c r="C277" s="316" t="str">
        <f>IF(ISERROR(VLOOKUP(C278,DATOS!$B$17:$C$61,2,FALSE)),"No encontrado",IF(VLOOKUP(C278,DATOS!$B$17:$C$61,2,FALSE)=0,"No encontrado",VLOOKUP(C278,DATOS!$B$17:$C$61,2,FALSE)))</f>
        <v>No encontrado</v>
      </c>
      <c r="D277" s="316"/>
      <c r="E277" s="316"/>
      <c r="F277" s="316"/>
      <c r="G277" s="298"/>
      <c r="H277" s="299"/>
      <c r="I277" s="300"/>
      <c r="J277" s="296"/>
    </row>
    <row r="278" spans="1:32" ht="28.5" customHeight="1" thickBot="1" x14ac:dyDescent="0.3">
      <c r="A278" s="294"/>
      <c r="B278" s="66" t="s">
        <v>58</v>
      </c>
      <c r="C278" s="309" t="str">
        <f>IF(INDEX(alumnos,AE278,AF278)=0,"",INDEX(alumnos,AE278,AF278))</f>
        <v>BENAVENTE DIAZ, Hipollytte Brandon</v>
      </c>
      <c r="D278" s="309"/>
      <c r="E278" s="309"/>
      <c r="F278" s="309"/>
      <c r="G278" s="309"/>
      <c r="H278" s="309"/>
      <c r="I278" s="310"/>
      <c r="J278" s="297"/>
      <c r="AE278" s="14">
        <f>AE188+1</f>
        <v>4</v>
      </c>
      <c r="AF278" s="14">
        <v>2</v>
      </c>
    </row>
    <row r="279" spans="1:32" ht="5.25" customHeight="1" thickTop="1" thickBot="1" x14ac:dyDescent="0.3"/>
    <row r="280" spans="1:32" ht="27" customHeight="1" thickTop="1" x14ac:dyDescent="0.25">
      <c r="A280" s="318" t="s">
        <v>0</v>
      </c>
      <c r="B280" s="328" t="s">
        <v>1</v>
      </c>
      <c r="C280" s="329"/>
      <c r="D280" s="325" t="s">
        <v>139</v>
      </c>
      <c r="E280" s="326"/>
      <c r="F280" s="326"/>
      <c r="G280" s="327"/>
      <c r="H280" s="320" t="s">
        <v>2</v>
      </c>
      <c r="I280" s="301" t="s">
        <v>3</v>
      </c>
      <c r="J280" s="302"/>
      <c r="K280" s="67"/>
    </row>
    <row r="281" spans="1:32" ht="15" customHeight="1" thickBot="1" x14ac:dyDescent="0.3">
      <c r="A281" s="319"/>
      <c r="B281" s="330"/>
      <c r="C281" s="331"/>
      <c r="D281" s="68">
        <v>1</v>
      </c>
      <c r="E281" s="68">
        <v>2</v>
      </c>
      <c r="F281" s="68">
        <v>3</v>
      </c>
      <c r="G281" s="68">
        <v>4</v>
      </c>
      <c r="H281" s="321"/>
      <c r="I281" s="303"/>
      <c r="J281" s="304"/>
      <c r="K281" s="67"/>
    </row>
    <row r="282" spans="1:32" ht="17.25" customHeight="1" thickTop="1" x14ac:dyDescent="0.25">
      <c r="A282" s="322" t="s">
        <v>8</v>
      </c>
      <c r="B282" s="334" t="s">
        <v>26</v>
      </c>
      <c r="C282" s="334"/>
      <c r="D282" s="69" t="str">
        <f t="shared" ref="D282:H286" si="63">IF(ISERROR(VLOOKUP($AB282,matematica,W282,FALSE)),"",IF(VLOOKUP($AB282,matematica,W282,FALSE)=0,"",VLOOKUP($AB282,matematica,W282,FALSE)))</f>
        <v/>
      </c>
      <c r="E282" s="69" t="str">
        <f t="shared" si="63"/>
        <v/>
      </c>
      <c r="F282" s="69" t="str">
        <f t="shared" si="63"/>
        <v/>
      </c>
      <c r="G282" s="69" t="str">
        <f t="shared" si="63"/>
        <v/>
      </c>
      <c r="H282" s="343" t="str">
        <f t="shared" ca="1" si="63"/>
        <v/>
      </c>
      <c r="I282" s="337"/>
      <c r="J282" s="338"/>
      <c r="W282" s="14">
        <v>3</v>
      </c>
      <c r="X282" s="14">
        <v>9</v>
      </c>
      <c r="Y282" s="14">
        <v>15</v>
      </c>
      <c r="Z282" s="14">
        <v>21</v>
      </c>
      <c r="AA282" s="14">
        <v>31</v>
      </c>
      <c r="AB282" s="14" t="str">
        <f>IF(C278="","",C278)</f>
        <v>BENAVENTE DIAZ, Hipollytte Brandon</v>
      </c>
    </row>
    <row r="283" spans="1:32" ht="27.75" customHeight="1" x14ac:dyDescent="0.25">
      <c r="A283" s="323"/>
      <c r="B283" s="335" t="s">
        <v>27</v>
      </c>
      <c r="C283" s="335"/>
      <c r="D283" s="70" t="str">
        <f t="shared" si="63"/>
        <v/>
      </c>
      <c r="E283" s="70" t="str">
        <f t="shared" si="63"/>
        <v/>
      </c>
      <c r="F283" s="70" t="str">
        <f t="shared" si="63"/>
        <v/>
      </c>
      <c r="G283" s="70" t="str">
        <f t="shared" si="63"/>
        <v/>
      </c>
      <c r="H283" s="344" t="str">
        <f t="shared" si="63"/>
        <v/>
      </c>
      <c r="I283" s="339"/>
      <c r="J283" s="340"/>
      <c r="M283" s="14" t="str">
        <f>IF(INDEX(alumnos,35,2)=0,"",INDEX(alumnos,35,2))</f>
        <v/>
      </c>
      <c r="W283" s="14">
        <v>4</v>
      </c>
      <c r="X283" s="14">
        <v>10</v>
      </c>
      <c r="Y283" s="14">
        <v>16</v>
      </c>
      <c r="Z283" s="14">
        <v>22</v>
      </c>
      <c r="AB283" s="14" t="str">
        <f>IF(C278="","",C278)</f>
        <v>BENAVENTE DIAZ, Hipollytte Brandon</v>
      </c>
    </row>
    <row r="284" spans="1:32" ht="26.25" customHeight="1" x14ac:dyDescent="0.25">
      <c r="A284" s="323"/>
      <c r="B284" s="335" t="s">
        <v>28</v>
      </c>
      <c r="C284" s="335"/>
      <c r="D284" s="70" t="str">
        <f t="shared" si="63"/>
        <v/>
      </c>
      <c r="E284" s="70" t="str">
        <f t="shared" si="63"/>
        <v/>
      </c>
      <c r="F284" s="70" t="str">
        <f t="shared" si="63"/>
        <v/>
      </c>
      <c r="G284" s="70" t="str">
        <f t="shared" si="63"/>
        <v/>
      </c>
      <c r="H284" s="344" t="str">
        <f t="shared" si="63"/>
        <v/>
      </c>
      <c r="I284" s="339"/>
      <c r="J284" s="340"/>
      <c r="W284" s="14">
        <v>5</v>
      </c>
      <c r="X284" s="14">
        <v>11</v>
      </c>
      <c r="Y284" s="14">
        <v>17</v>
      </c>
      <c r="Z284" s="14">
        <v>23</v>
      </c>
      <c r="AB284" s="14" t="str">
        <f>IF(C278="","",C278)</f>
        <v>BENAVENTE DIAZ, Hipollytte Brandon</v>
      </c>
    </row>
    <row r="285" spans="1:32" ht="24.75" customHeight="1" x14ac:dyDescent="0.25">
      <c r="A285" s="323"/>
      <c r="B285" s="335" t="s">
        <v>29</v>
      </c>
      <c r="C285" s="335"/>
      <c r="D285" s="70" t="str">
        <f t="shared" si="63"/>
        <v/>
      </c>
      <c r="E285" s="70" t="str">
        <f t="shared" si="63"/>
        <v/>
      </c>
      <c r="F285" s="70" t="str">
        <f t="shared" si="63"/>
        <v/>
      </c>
      <c r="G285" s="70" t="str">
        <f t="shared" si="63"/>
        <v/>
      </c>
      <c r="H285" s="344" t="str">
        <f t="shared" si="63"/>
        <v/>
      </c>
      <c r="I285" s="339"/>
      <c r="J285" s="340"/>
      <c r="W285" s="14">
        <v>6</v>
      </c>
      <c r="X285" s="14">
        <v>12</v>
      </c>
      <c r="Y285" s="14">
        <v>18</v>
      </c>
      <c r="Z285" s="14">
        <v>24</v>
      </c>
      <c r="AB285" s="14" t="str">
        <f>IF(C278="","",C278)</f>
        <v>BENAVENTE DIAZ, Hipollytte Brandon</v>
      </c>
    </row>
    <row r="286" spans="1:32" ht="16.5" customHeight="1" thickBot="1" x14ac:dyDescent="0.3">
      <c r="A286" s="324"/>
      <c r="B286" s="336" t="s">
        <v>188</v>
      </c>
      <c r="C286" s="336"/>
      <c r="D286" s="71" t="str">
        <f t="shared" si="63"/>
        <v/>
      </c>
      <c r="E286" s="71" t="str">
        <f t="shared" si="63"/>
        <v/>
      </c>
      <c r="F286" s="71" t="str">
        <f t="shared" si="63"/>
        <v/>
      </c>
      <c r="G286" s="71" t="str">
        <f t="shared" si="63"/>
        <v/>
      </c>
      <c r="H286" s="345" t="str">
        <f t="shared" si="63"/>
        <v/>
      </c>
      <c r="I286" s="341"/>
      <c r="J286" s="342"/>
      <c r="W286" s="14">
        <v>7</v>
      </c>
      <c r="X286" s="14">
        <v>13</v>
      </c>
      <c r="Y286" s="14">
        <v>19</v>
      </c>
      <c r="Z286" s="14">
        <v>25</v>
      </c>
      <c r="AB286" s="14" t="str">
        <f>IF(C278="","",C278)</f>
        <v>BENAVENTE DIAZ, Hipollytte Brandon</v>
      </c>
    </row>
    <row r="287" spans="1:32" ht="1.5" customHeight="1" thickTop="1" thickBot="1" x14ac:dyDescent="0.3">
      <c r="A287" s="72"/>
      <c r="B287" s="73"/>
      <c r="C287" s="74"/>
      <c r="D287" s="74"/>
      <c r="E287" s="74"/>
      <c r="F287" s="74"/>
      <c r="G287" s="74"/>
      <c r="H287" s="75"/>
      <c r="I287" s="124"/>
      <c r="J287" s="124"/>
    </row>
    <row r="288" spans="1:32" ht="28.5" customHeight="1" thickTop="1" x14ac:dyDescent="0.25">
      <c r="A288" s="322" t="s">
        <v>151</v>
      </c>
      <c r="B288" s="334" t="s">
        <v>191</v>
      </c>
      <c r="C288" s="334" t="str">
        <f t="shared" ref="C288:C290" si="64">IF(ISERROR(VLOOKUP($C$8,comunicacion,W288,FALSE)),"",IF(VLOOKUP($C$8,comunicacion,W288,FALSE)=0,"",VLOOKUP($C$8,comunicacion,W288,FALSE)))</f>
        <v/>
      </c>
      <c r="D288" s="76" t="str">
        <f t="shared" ref="D288:H291" si="65">IF(ISERROR(VLOOKUP($AB288,comunicacion,W288,FALSE)),"",IF(VLOOKUP($AB288,comunicacion,W288,FALSE)=0,"",VLOOKUP($AB288,comunicacion,W288,FALSE)))</f>
        <v/>
      </c>
      <c r="E288" s="76" t="str">
        <f t="shared" si="65"/>
        <v/>
      </c>
      <c r="F288" s="76" t="str">
        <f t="shared" si="65"/>
        <v/>
      </c>
      <c r="G288" s="69" t="str">
        <f t="shared" si="65"/>
        <v/>
      </c>
      <c r="H288" s="346" t="str">
        <f t="shared" ca="1" si="65"/>
        <v/>
      </c>
      <c r="I288" s="349"/>
      <c r="J288" s="350"/>
      <c r="W288" s="14">
        <v>3</v>
      </c>
      <c r="X288" s="14">
        <v>9</v>
      </c>
      <c r="Y288" s="14">
        <v>15</v>
      </c>
      <c r="Z288" s="14">
        <v>21</v>
      </c>
      <c r="AA288" s="14">
        <v>31</v>
      </c>
      <c r="AB288" s="14" t="str">
        <f>IF(C278="","",C278)</f>
        <v>BENAVENTE DIAZ, Hipollytte Brandon</v>
      </c>
    </row>
    <row r="289" spans="1:28" ht="28.5" customHeight="1" x14ac:dyDescent="0.25">
      <c r="A289" s="323"/>
      <c r="B289" s="335" t="s">
        <v>190</v>
      </c>
      <c r="C289" s="335" t="str">
        <f t="shared" si="64"/>
        <v/>
      </c>
      <c r="D289" s="77" t="str">
        <f t="shared" si="65"/>
        <v/>
      </c>
      <c r="E289" s="77" t="str">
        <f t="shared" si="65"/>
        <v/>
      </c>
      <c r="F289" s="77" t="str">
        <f t="shared" si="65"/>
        <v/>
      </c>
      <c r="G289" s="70" t="str">
        <f t="shared" si="65"/>
        <v/>
      </c>
      <c r="H289" s="347" t="str">
        <f t="shared" si="65"/>
        <v/>
      </c>
      <c r="I289" s="351"/>
      <c r="J289" s="352"/>
      <c r="W289" s="14">
        <v>4</v>
      </c>
      <c r="X289" s="14">
        <v>10</v>
      </c>
      <c r="Y289" s="14">
        <v>16</v>
      </c>
      <c r="Z289" s="14">
        <v>22</v>
      </c>
      <c r="AB289" s="14" t="str">
        <f>IF(C278="","",C278)</f>
        <v>BENAVENTE DIAZ, Hipollytte Brandon</v>
      </c>
    </row>
    <row r="290" spans="1:28" ht="28.5" customHeight="1" x14ac:dyDescent="0.25">
      <c r="A290" s="323"/>
      <c r="B290" s="335" t="s">
        <v>189</v>
      </c>
      <c r="C290" s="335" t="str">
        <f t="shared" si="64"/>
        <v/>
      </c>
      <c r="D290" s="77" t="str">
        <f t="shared" si="65"/>
        <v/>
      </c>
      <c r="E290" s="77" t="str">
        <f t="shared" si="65"/>
        <v/>
      </c>
      <c r="F290" s="77" t="str">
        <f t="shared" si="65"/>
        <v/>
      </c>
      <c r="G290" s="70" t="str">
        <f t="shared" si="65"/>
        <v/>
      </c>
      <c r="H290" s="347" t="str">
        <f t="shared" si="65"/>
        <v/>
      </c>
      <c r="I290" s="351"/>
      <c r="J290" s="352"/>
      <c r="W290" s="14">
        <v>5</v>
      </c>
      <c r="X290" s="14">
        <v>11</v>
      </c>
      <c r="Y290" s="14">
        <v>17</v>
      </c>
      <c r="Z290" s="14">
        <v>23</v>
      </c>
      <c r="AB290" s="14" t="str">
        <f>IF(C278="","",C278)</f>
        <v>BENAVENTE DIAZ, Hipollytte Brandon</v>
      </c>
    </row>
    <row r="291" spans="1:28" ht="16.5" customHeight="1" thickBot="1" x14ac:dyDescent="0.3">
      <c r="A291" s="324"/>
      <c r="B291" s="336" t="s">
        <v>188</v>
      </c>
      <c r="C291" s="336"/>
      <c r="D291" s="71" t="str">
        <f t="shared" si="65"/>
        <v/>
      </c>
      <c r="E291" s="71" t="str">
        <f t="shared" si="65"/>
        <v/>
      </c>
      <c r="F291" s="71" t="str">
        <f t="shared" si="65"/>
        <v/>
      </c>
      <c r="G291" s="71" t="str">
        <f t="shared" si="65"/>
        <v/>
      </c>
      <c r="H291" s="348" t="str">
        <f t="shared" si="65"/>
        <v/>
      </c>
      <c r="I291" s="353"/>
      <c r="J291" s="354"/>
      <c r="W291" s="14">
        <v>7</v>
      </c>
      <c r="X291" s="14">
        <v>13</v>
      </c>
      <c r="Y291" s="14">
        <v>19</v>
      </c>
      <c r="Z291" s="14">
        <v>25</v>
      </c>
      <c r="AB291" s="14" t="str">
        <f>IF(C278="","",C278)</f>
        <v>BENAVENTE DIAZ, Hipollytte Brandon</v>
      </c>
    </row>
    <row r="292" spans="1:28" ht="2.25" customHeight="1" thickTop="1" thickBot="1" x14ac:dyDescent="0.3">
      <c r="A292" s="72"/>
      <c r="B292" s="73"/>
      <c r="C292" s="78"/>
      <c r="D292" s="78"/>
      <c r="E292" s="78"/>
      <c r="F292" s="78"/>
      <c r="G292" s="78"/>
      <c r="H292" s="75"/>
      <c r="I292" s="124"/>
      <c r="J292" s="124"/>
    </row>
    <row r="293" spans="1:28" ht="28.5" customHeight="1" thickTop="1" x14ac:dyDescent="0.25">
      <c r="A293" s="322" t="s">
        <v>150</v>
      </c>
      <c r="B293" s="334" t="s">
        <v>30</v>
      </c>
      <c r="C293" s="334" t="str">
        <f t="shared" ref="C293:C295" si="66">IF(ISERROR(VLOOKUP($C$8,ingles,W293,FALSE)),"",IF(VLOOKUP($C$8,ingles,W293,FALSE)=0,"",VLOOKUP($C$8,ingles,W293,FALSE)))</f>
        <v/>
      </c>
      <c r="D293" s="76" t="str">
        <f t="shared" ref="D293:H296" si="67">IF(ISERROR(VLOOKUP($AB293,ingles,W293,FALSE)),"",IF(VLOOKUP($AB293,ingles,W293,FALSE)=0,"",VLOOKUP($AB293,ingles,W293,FALSE)))</f>
        <v/>
      </c>
      <c r="E293" s="76" t="str">
        <f t="shared" si="67"/>
        <v/>
      </c>
      <c r="F293" s="76" t="str">
        <f t="shared" si="67"/>
        <v/>
      </c>
      <c r="G293" s="69" t="str">
        <f t="shared" si="67"/>
        <v/>
      </c>
      <c r="H293" s="346" t="str">
        <f t="shared" ca="1" si="67"/>
        <v/>
      </c>
      <c r="I293" s="349"/>
      <c r="J293" s="350"/>
      <c r="W293" s="14">
        <v>3</v>
      </c>
      <c r="X293" s="14">
        <v>9</v>
      </c>
      <c r="Y293" s="14">
        <v>15</v>
      </c>
      <c r="Z293" s="14">
        <v>21</v>
      </c>
      <c r="AA293" s="14">
        <v>31</v>
      </c>
      <c r="AB293" s="14" t="str">
        <f>IF(C278="","",C278)</f>
        <v>BENAVENTE DIAZ, Hipollytte Brandon</v>
      </c>
    </row>
    <row r="294" spans="1:28" ht="28.5" customHeight="1" x14ac:dyDescent="0.25">
      <c r="A294" s="323"/>
      <c r="B294" s="335" t="s">
        <v>31</v>
      </c>
      <c r="C294" s="335" t="str">
        <f t="shared" si="66"/>
        <v/>
      </c>
      <c r="D294" s="77" t="str">
        <f t="shared" si="67"/>
        <v/>
      </c>
      <c r="E294" s="77" t="str">
        <f t="shared" si="67"/>
        <v/>
      </c>
      <c r="F294" s="77" t="str">
        <f t="shared" si="67"/>
        <v/>
      </c>
      <c r="G294" s="70" t="str">
        <f t="shared" si="67"/>
        <v/>
      </c>
      <c r="H294" s="347" t="str">
        <f t="shared" si="67"/>
        <v/>
      </c>
      <c r="I294" s="351"/>
      <c r="J294" s="352"/>
      <c r="W294" s="14">
        <v>4</v>
      </c>
      <c r="X294" s="14">
        <v>10</v>
      </c>
      <c r="Y294" s="14">
        <v>16</v>
      </c>
      <c r="Z294" s="14">
        <v>22</v>
      </c>
      <c r="AB294" s="14" t="str">
        <f>IF(C278="","",C278)</f>
        <v>BENAVENTE DIAZ, Hipollytte Brandon</v>
      </c>
    </row>
    <row r="295" spans="1:28" ht="28.5" customHeight="1" x14ac:dyDescent="0.25">
      <c r="A295" s="323"/>
      <c r="B295" s="335" t="s">
        <v>32</v>
      </c>
      <c r="C295" s="335" t="str">
        <f t="shared" si="66"/>
        <v/>
      </c>
      <c r="D295" s="77" t="str">
        <f t="shared" si="67"/>
        <v/>
      </c>
      <c r="E295" s="77" t="str">
        <f t="shared" si="67"/>
        <v/>
      </c>
      <c r="F295" s="77" t="str">
        <f t="shared" si="67"/>
        <v/>
      </c>
      <c r="G295" s="70" t="str">
        <f t="shared" si="67"/>
        <v/>
      </c>
      <c r="H295" s="347" t="str">
        <f t="shared" si="67"/>
        <v/>
      </c>
      <c r="I295" s="351"/>
      <c r="J295" s="352"/>
      <c r="W295" s="14">
        <v>5</v>
      </c>
      <c r="X295" s="14">
        <v>11</v>
      </c>
      <c r="Y295" s="14">
        <v>17</v>
      </c>
      <c r="Z295" s="14">
        <v>23</v>
      </c>
      <c r="AB295" s="14" t="str">
        <f>IF(C278="","",C278)</f>
        <v>BENAVENTE DIAZ, Hipollytte Brandon</v>
      </c>
    </row>
    <row r="296" spans="1:28" ht="16.5" customHeight="1" thickBot="1" x14ac:dyDescent="0.3">
      <c r="A296" s="324"/>
      <c r="B296" s="336" t="s">
        <v>188</v>
      </c>
      <c r="C296" s="336"/>
      <c r="D296" s="71" t="str">
        <f t="shared" si="67"/>
        <v/>
      </c>
      <c r="E296" s="71" t="str">
        <f t="shared" si="67"/>
        <v/>
      </c>
      <c r="F296" s="71" t="str">
        <f t="shared" si="67"/>
        <v/>
      </c>
      <c r="G296" s="71" t="str">
        <f t="shared" si="67"/>
        <v/>
      </c>
      <c r="H296" s="348" t="str">
        <f t="shared" si="67"/>
        <v/>
      </c>
      <c r="I296" s="353"/>
      <c r="J296" s="354"/>
      <c r="W296" s="14">
        <v>7</v>
      </c>
      <c r="X296" s="14">
        <v>13</v>
      </c>
      <c r="Y296" s="14">
        <v>19</v>
      </c>
      <c r="Z296" s="14">
        <v>25</v>
      </c>
      <c r="AB296" s="14" t="str">
        <f>IF(C278="","",C278)</f>
        <v>BENAVENTE DIAZ, Hipollytte Brandon</v>
      </c>
    </row>
    <row r="297" spans="1:28" ht="2.25" customHeight="1" thickTop="1" thickBot="1" x14ac:dyDescent="0.3">
      <c r="A297" s="72"/>
      <c r="B297" s="73"/>
      <c r="C297" s="78"/>
      <c r="D297" s="78"/>
      <c r="E297" s="78"/>
      <c r="F297" s="78"/>
      <c r="G297" s="78"/>
      <c r="H297" s="75"/>
      <c r="I297" s="124"/>
      <c r="J297" s="124"/>
    </row>
    <row r="298" spans="1:28" ht="27" customHeight="1" thickTop="1" x14ac:dyDescent="0.25">
      <c r="A298" s="322" t="s">
        <v>7</v>
      </c>
      <c r="B298" s="334" t="s">
        <v>33</v>
      </c>
      <c r="C298" s="334" t="str">
        <f t="shared" ref="C298" si="68">IF(ISERROR(VLOOKUP($C$8,arte,W298,FALSE)),"",IF(VLOOKUP($C$8,arte,W298,FALSE)=0,"",VLOOKUP($C$8,arte,W298,FALSE)))</f>
        <v/>
      </c>
      <c r="D298" s="76" t="str">
        <f t="shared" ref="D298:H300" si="69">IF(ISERROR(VLOOKUP($AB298,arte,W298,FALSE)),"",IF(VLOOKUP($AB298,arte,W298,FALSE)=0,"",VLOOKUP($AB298,arte,W298,FALSE)))</f>
        <v/>
      </c>
      <c r="E298" s="76" t="str">
        <f t="shared" si="69"/>
        <v/>
      </c>
      <c r="F298" s="76" t="str">
        <f t="shared" si="69"/>
        <v/>
      </c>
      <c r="G298" s="69" t="str">
        <f t="shared" si="69"/>
        <v/>
      </c>
      <c r="H298" s="343" t="str">
        <f t="shared" ca="1" si="69"/>
        <v/>
      </c>
      <c r="I298" s="337"/>
      <c r="J298" s="338"/>
      <c r="W298" s="14">
        <v>3</v>
      </c>
      <c r="X298" s="14">
        <v>9</v>
      </c>
      <c r="Y298" s="14">
        <v>15</v>
      </c>
      <c r="Z298" s="14">
        <v>21</v>
      </c>
      <c r="AA298" s="14">
        <v>31</v>
      </c>
      <c r="AB298" s="14" t="str">
        <f>IF(C278="","",C278)</f>
        <v>BENAVENTE DIAZ, Hipollytte Brandon</v>
      </c>
    </row>
    <row r="299" spans="1:28" ht="27" customHeight="1" x14ac:dyDescent="0.25">
      <c r="A299" s="323"/>
      <c r="B299" s="335" t="s">
        <v>34</v>
      </c>
      <c r="C299" s="335" t="str">
        <f>IF(ISERROR(VLOOKUP($C$8,arte,W299,FALSE)),"",IF(VLOOKUP($C$8,arte,W299,FALSE)=0,"",VLOOKUP($C$8,arte,W299,FALSE)))</f>
        <v/>
      </c>
      <c r="D299" s="77" t="str">
        <f t="shared" si="69"/>
        <v/>
      </c>
      <c r="E299" s="77" t="str">
        <f t="shared" si="69"/>
        <v/>
      </c>
      <c r="F299" s="77" t="str">
        <f t="shared" si="69"/>
        <v/>
      </c>
      <c r="G299" s="70" t="str">
        <f t="shared" si="69"/>
        <v/>
      </c>
      <c r="H299" s="344" t="str">
        <f t="shared" si="69"/>
        <v/>
      </c>
      <c r="I299" s="339"/>
      <c r="J299" s="340"/>
      <c r="W299" s="14">
        <v>4</v>
      </c>
      <c r="X299" s="14">
        <v>10</v>
      </c>
      <c r="Y299" s="14">
        <v>16</v>
      </c>
      <c r="Z299" s="14">
        <v>22</v>
      </c>
      <c r="AB299" s="14" t="str">
        <f>IF(C278="","",C278)</f>
        <v>BENAVENTE DIAZ, Hipollytte Brandon</v>
      </c>
    </row>
    <row r="300" spans="1:28" ht="16.5" customHeight="1" thickBot="1" x14ac:dyDescent="0.3">
      <c r="A300" s="324"/>
      <c r="B300" s="336" t="s">
        <v>188</v>
      </c>
      <c r="C300" s="336"/>
      <c r="D300" s="71" t="str">
        <f t="shared" si="69"/>
        <v/>
      </c>
      <c r="E300" s="71" t="str">
        <f t="shared" si="69"/>
        <v/>
      </c>
      <c r="F300" s="71" t="str">
        <f t="shared" si="69"/>
        <v/>
      </c>
      <c r="G300" s="71" t="str">
        <f t="shared" si="69"/>
        <v/>
      </c>
      <c r="H300" s="345" t="str">
        <f t="shared" si="69"/>
        <v/>
      </c>
      <c r="I300" s="341"/>
      <c r="J300" s="342"/>
      <c r="W300" s="14">
        <v>7</v>
      </c>
      <c r="X300" s="14">
        <v>13</v>
      </c>
      <c r="Y300" s="14">
        <v>19</v>
      </c>
      <c r="Z300" s="14">
        <v>25</v>
      </c>
      <c r="AB300" s="14" t="str">
        <f>IF(C278="","",C278)</f>
        <v>BENAVENTE DIAZ, Hipollytte Brandon</v>
      </c>
    </row>
    <row r="301" spans="1:28" ht="2.25" customHeight="1" thickTop="1" thickBot="1" x14ac:dyDescent="0.3">
      <c r="A301" s="72"/>
      <c r="B301" s="73"/>
      <c r="C301" s="79"/>
      <c r="D301" s="74"/>
      <c r="E301" s="74"/>
      <c r="F301" s="74"/>
      <c r="G301" s="74"/>
      <c r="H301" s="80" t="str">
        <f>IF(ISERROR(VLOOKUP($C$8,ingles,AA301,FALSE)),"",IF(VLOOKUP($C$8,ingles,AA301,FALSE)=0,"",VLOOKUP($C$8,ingles,AA301,FALSE)))</f>
        <v/>
      </c>
      <c r="I301" s="124"/>
      <c r="J301" s="124"/>
    </row>
    <row r="302" spans="1:28" ht="21" customHeight="1" thickTop="1" x14ac:dyDescent="0.25">
      <c r="A302" s="322" t="s">
        <v>5</v>
      </c>
      <c r="B302" s="334" t="s">
        <v>35</v>
      </c>
      <c r="C302" s="334" t="str">
        <f t="shared" ref="C302:C304" si="70">IF(ISERROR(VLOOKUP($C$8,sociales,W302,FALSE)),"",IF(VLOOKUP($C$8,sociales,W302,FALSE)=0,"",VLOOKUP($C$8,sociales,W302,FALSE)))</f>
        <v/>
      </c>
      <c r="D302" s="76" t="str">
        <f t="shared" ref="D302:H305" si="71">IF(ISERROR(VLOOKUP($AB302,sociales,W302,FALSE)),"",IF(VLOOKUP($AB302,sociales,W302,FALSE)=0,"",VLOOKUP($AB302,sociales,W302,FALSE)))</f>
        <v/>
      </c>
      <c r="E302" s="76" t="str">
        <f t="shared" si="71"/>
        <v/>
      </c>
      <c r="F302" s="76" t="str">
        <f t="shared" si="71"/>
        <v/>
      </c>
      <c r="G302" s="69" t="str">
        <f t="shared" si="71"/>
        <v/>
      </c>
      <c r="H302" s="346" t="str">
        <f t="shared" ca="1" si="71"/>
        <v/>
      </c>
      <c r="I302" s="349"/>
      <c r="J302" s="350"/>
      <c r="W302" s="14">
        <v>3</v>
      </c>
      <c r="X302" s="14">
        <v>9</v>
      </c>
      <c r="Y302" s="14">
        <v>15</v>
      </c>
      <c r="Z302" s="14">
        <v>21</v>
      </c>
      <c r="AA302" s="14">
        <v>31</v>
      </c>
      <c r="AB302" s="14" t="str">
        <f>IF(C278="","",C278)</f>
        <v>BENAVENTE DIAZ, Hipollytte Brandon</v>
      </c>
    </row>
    <row r="303" spans="1:28" ht="27" customHeight="1" x14ac:dyDescent="0.25">
      <c r="A303" s="323"/>
      <c r="B303" s="335" t="s">
        <v>36</v>
      </c>
      <c r="C303" s="335" t="str">
        <f t="shared" si="70"/>
        <v/>
      </c>
      <c r="D303" s="77" t="str">
        <f t="shared" si="71"/>
        <v/>
      </c>
      <c r="E303" s="77" t="str">
        <f t="shared" si="71"/>
        <v/>
      </c>
      <c r="F303" s="77" t="str">
        <f t="shared" si="71"/>
        <v/>
      </c>
      <c r="G303" s="70" t="str">
        <f t="shared" si="71"/>
        <v/>
      </c>
      <c r="H303" s="347" t="str">
        <f t="shared" si="71"/>
        <v/>
      </c>
      <c r="I303" s="351"/>
      <c r="J303" s="352"/>
      <c r="W303" s="14">
        <v>4</v>
      </c>
      <c r="X303" s="14">
        <v>10</v>
      </c>
      <c r="Y303" s="14">
        <v>16</v>
      </c>
      <c r="Z303" s="14">
        <v>22</v>
      </c>
      <c r="AB303" s="14" t="str">
        <f>IF(C278="","",C278)</f>
        <v>BENAVENTE DIAZ, Hipollytte Brandon</v>
      </c>
    </row>
    <row r="304" spans="1:28" ht="27" customHeight="1" x14ac:dyDescent="0.25">
      <c r="A304" s="323"/>
      <c r="B304" s="335" t="s">
        <v>37</v>
      </c>
      <c r="C304" s="335" t="str">
        <f t="shared" si="70"/>
        <v/>
      </c>
      <c r="D304" s="77" t="str">
        <f t="shared" si="71"/>
        <v/>
      </c>
      <c r="E304" s="77" t="str">
        <f t="shared" si="71"/>
        <v/>
      </c>
      <c r="F304" s="77" t="str">
        <f t="shared" si="71"/>
        <v/>
      </c>
      <c r="G304" s="70" t="str">
        <f t="shared" si="71"/>
        <v/>
      </c>
      <c r="H304" s="347" t="str">
        <f t="shared" si="71"/>
        <v/>
      </c>
      <c r="I304" s="351"/>
      <c r="J304" s="352"/>
      <c r="W304" s="14">
        <v>5</v>
      </c>
      <c r="X304" s="14">
        <v>11</v>
      </c>
      <c r="Y304" s="14">
        <v>17</v>
      </c>
      <c r="Z304" s="14">
        <v>23</v>
      </c>
      <c r="AB304" s="14" t="str">
        <f>IF(C278="","",C278)</f>
        <v>BENAVENTE DIAZ, Hipollytte Brandon</v>
      </c>
    </row>
    <row r="305" spans="1:28" ht="16.5" customHeight="1" thickBot="1" x14ac:dyDescent="0.3">
      <c r="A305" s="324"/>
      <c r="B305" s="336" t="s">
        <v>188</v>
      </c>
      <c r="C305" s="336"/>
      <c r="D305" s="71" t="str">
        <f t="shared" si="71"/>
        <v/>
      </c>
      <c r="E305" s="71" t="str">
        <f t="shared" si="71"/>
        <v/>
      </c>
      <c r="F305" s="71" t="str">
        <f t="shared" si="71"/>
        <v/>
      </c>
      <c r="G305" s="71" t="str">
        <f t="shared" si="71"/>
        <v/>
      </c>
      <c r="H305" s="348" t="str">
        <f t="shared" si="71"/>
        <v/>
      </c>
      <c r="I305" s="353"/>
      <c r="J305" s="354"/>
      <c r="W305" s="14">
        <v>7</v>
      </c>
      <c r="X305" s="14">
        <v>13</v>
      </c>
      <c r="Y305" s="14">
        <v>19</v>
      </c>
      <c r="Z305" s="14">
        <v>25</v>
      </c>
      <c r="AB305" s="14" t="str">
        <f>IF(C278="","",C278)</f>
        <v>BENAVENTE DIAZ, Hipollytte Brandon</v>
      </c>
    </row>
    <row r="306" spans="1:28" ht="2.25" customHeight="1" thickTop="1" thickBot="1" x14ac:dyDescent="0.3">
      <c r="A306" s="72"/>
      <c r="B306" s="73"/>
      <c r="C306" s="78"/>
      <c r="D306" s="78"/>
      <c r="E306" s="78"/>
      <c r="F306" s="78"/>
      <c r="G306" s="78"/>
      <c r="H306" s="75"/>
      <c r="I306" s="124"/>
      <c r="J306" s="124"/>
    </row>
    <row r="307" spans="1:28" ht="16.5" customHeight="1" thickTop="1" x14ac:dyDescent="0.25">
      <c r="A307" s="355" t="s">
        <v>4</v>
      </c>
      <c r="B307" s="334" t="s">
        <v>24</v>
      </c>
      <c r="C307" s="334" t="str">
        <f t="shared" ref="C307:C308" si="72">IF(ISERROR(VLOOKUP($C$8,desarrollo,W307,FALSE)),"",IF(VLOOKUP($C$8,desarrollo,W307,FALSE)=0,"",VLOOKUP($C$8,desarrollo,W307,FALSE)))</f>
        <v/>
      </c>
      <c r="D307" s="76" t="str">
        <f t="shared" ref="D307:H309" si="73">IF(ISERROR(VLOOKUP($AB307,desarrollo,W307,FALSE)),"",IF(VLOOKUP($AB307,desarrollo,W307,FALSE)=0,"",VLOOKUP($AB307,desarrollo,W307,FALSE)))</f>
        <v/>
      </c>
      <c r="E307" s="76" t="str">
        <f t="shared" si="73"/>
        <v/>
      </c>
      <c r="F307" s="76" t="str">
        <f t="shared" si="73"/>
        <v/>
      </c>
      <c r="G307" s="69" t="str">
        <f t="shared" si="73"/>
        <v/>
      </c>
      <c r="H307" s="343" t="str">
        <f t="shared" ca="1" si="73"/>
        <v/>
      </c>
      <c r="I307" s="337"/>
      <c r="J307" s="338"/>
      <c r="W307" s="14">
        <v>3</v>
      </c>
      <c r="X307" s="14">
        <v>9</v>
      </c>
      <c r="Y307" s="14">
        <v>15</v>
      </c>
      <c r="Z307" s="14">
        <v>21</v>
      </c>
      <c r="AA307" s="14">
        <v>31</v>
      </c>
      <c r="AB307" s="14" t="str">
        <f>IF(C278="","",C278)</f>
        <v>BENAVENTE DIAZ, Hipollytte Brandon</v>
      </c>
    </row>
    <row r="308" spans="1:28" ht="27" customHeight="1" x14ac:dyDescent="0.25">
      <c r="A308" s="356"/>
      <c r="B308" s="335" t="s">
        <v>25</v>
      </c>
      <c r="C308" s="335" t="str">
        <f t="shared" si="72"/>
        <v/>
      </c>
      <c r="D308" s="77" t="str">
        <f t="shared" si="73"/>
        <v/>
      </c>
      <c r="E308" s="77" t="str">
        <f t="shared" si="73"/>
        <v/>
      </c>
      <c r="F308" s="77" t="str">
        <f t="shared" si="73"/>
        <v/>
      </c>
      <c r="G308" s="70" t="str">
        <f t="shared" si="73"/>
        <v/>
      </c>
      <c r="H308" s="344" t="str">
        <f t="shared" si="73"/>
        <v/>
      </c>
      <c r="I308" s="339"/>
      <c r="J308" s="340"/>
      <c r="W308" s="14">
        <v>4</v>
      </c>
      <c r="X308" s="14">
        <v>10</v>
      </c>
      <c r="Y308" s="14">
        <v>16</v>
      </c>
      <c r="Z308" s="14">
        <v>22</v>
      </c>
      <c r="AB308" s="14" t="str">
        <f>IF(C278="","",C278)</f>
        <v>BENAVENTE DIAZ, Hipollytte Brandon</v>
      </c>
    </row>
    <row r="309" spans="1:28" ht="16.5" customHeight="1" thickBot="1" x14ac:dyDescent="0.3">
      <c r="A309" s="357"/>
      <c r="B309" s="336" t="s">
        <v>188</v>
      </c>
      <c r="C309" s="336"/>
      <c r="D309" s="71" t="str">
        <f t="shared" si="73"/>
        <v/>
      </c>
      <c r="E309" s="71" t="str">
        <f t="shared" si="73"/>
        <v/>
      </c>
      <c r="F309" s="71" t="str">
        <f t="shared" si="73"/>
        <v/>
      </c>
      <c r="G309" s="71" t="str">
        <f t="shared" si="73"/>
        <v/>
      </c>
      <c r="H309" s="345" t="str">
        <f t="shared" si="73"/>
        <v/>
      </c>
      <c r="I309" s="341"/>
      <c r="J309" s="342"/>
      <c r="W309" s="14">
        <v>7</v>
      </c>
      <c r="X309" s="14">
        <v>13</v>
      </c>
      <c r="Y309" s="14">
        <v>19</v>
      </c>
      <c r="Z309" s="14">
        <v>25</v>
      </c>
      <c r="AB309" s="14" t="str">
        <f>IF(C278="","",C278)</f>
        <v>BENAVENTE DIAZ, Hipollytte Brandon</v>
      </c>
    </row>
    <row r="310" spans="1:28" ht="2.25" customHeight="1" thickTop="1" thickBot="1" x14ac:dyDescent="0.3">
      <c r="A310" s="81"/>
      <c r="B310" s="73"/>
      <c r="C310" s="78"/>
      <c r="D310" s="78"/>
      <c r="E310" s="78"/>
      <c r="F310" s="78"/>
      <c r="G310" s="78"/>
      <c r="H310" s="82"/>
      <c r="I310" s="124"/>
      <c r="J310" s="124"/>
    </row>
    <row r="311" spans="1:28" ht="24" customHeight="1" thickTop="1" x14ac:dyDescent="0.25">
      <c r="A311" s="322" t="s">
        <v>6</v>
      </c>
      <c r="B311" s="334" t="s">
        <v>52</v>
      </c>
      <c r="C311" s="334" t="str">
        <f t="shared" ref="C311:C313" si="74">IF(ISERROR(VLOOKUP($C$8,fisica,W311,FALSE)),"",IF(VLOOKUP($C$8,fisica,W311,FALSE)=0,"",VLOOKUP($C$8,fisica,W311,FALSE)))</f>
        <v/>
      </c>
      <c r="D311" s="76" t="str">
        <f t="shared" ref="D311:H314" si="75">IF(ISERROR(VLOOKUP($AB311,fisica,W311,FALSE)),"",IF(VLOOKUP($AB311,fisica,W311,FALSE)=0,"",VLOOKUP($AB311,fisica,W311,FALSE)))</f>
        <v/>
      </c>
      <c r="E311" s="76" t="str">
        <f t="shared" si="75"/>
        <v/>
      </c>
      <c r="F311" s="76" t="str">
        <f t="shared" si="75"/>
        <v/>
      </c>
      <c r="G311" s="69" t="str">
        <f t="shared" si="75"/>
        <v/>
      </c>
      <c r="H311" s="346" t="str">
        <f t="shared" ca="1" si="75"/>
        <v/>
      </c>
      <c r="I311" s="349"/>
      <c r="J311" s="350"/>
      <c r="W311" s="14">
        <v>3</v>
      </c>
      <c r="X311" s="14">
        <v>9</v>
      </c>
      <c r="Y311" s="14">
        <v>15</v>
      </c>
      <c r="Z311" s="14">
        <v>21</v>
      </c>
      <c r="AA311" s="14">
        <v>31</v>
      </c>
      <c r="AB311" s="14" t="str">
        <f>IF(C278="","",C278)</f>
        <v>BENAVENTE DIAZ, Hipollytte Brandon</v>
      </c>
    </row>
    <row r="312" spans="1:28" ht="18.75" customHeight="1" x14ac:dyDescent="0.25">
      <c r="A312" s="323"/>
      <c r="B312" s="335" t="s">
        <v>38</v>
      </c>
      <c r="C312" s="335" t="str">
        <f t="shared" si="74"/>
        <v/>
      </c>
      <c r="D312" s="77" t="str">
        <f t="shared" si="75"/>
        <v/>
      </c>
      <c r="E312" s="77" t="str">
        <f t="shared" si="75"/>
        <v/>
      </c>
      <c r="F312" s="77" t="str">
        <f t="shared" si="75"/>
        <v/>
      </c>
      <c r="G312" s="70" t="str">
        <f t="shared" si="75"/>
        <v/>
      </c>
      <c r="H312" s="347" t="str">
        <f t="shared" si="75"/>
        <v/>
      </c>
      <c r="I312" s="351"/>
      <c r="J312" s="352"/>
      <c r="W312" s="14">
        <v>4</v>
      </c>
      <c r="X312" s="14">
        <v>10</v>
      </c>
      <c r="Y312" s="14">
        <v>16</v>
      </c>
      <c r="Z312" s="14">
        <v>22</v>
      </c>
      <c r="AB312" s="14" t="str">
        <f>IF(C278="","",C278)</f>
        <v>BENAVENTE DIAZ, Hipollytte Brandon</v>
      </c>
    </row>
    <row r="313" spans="1:28" ht="27" customHeight="1" x14ac:dyDescent="0.25">
      <c r="A313" s="323"/>
      <c r="B313" s="335" t="s">
        <v>39</v>
      </c>
      <c r="C313" s="335" t="str">
        <f t="shared" si="74"/>
        <v/>
      </c>
      <c r="D313" s="77" t="str">
        <f t="shared" si="75"/>
        <v/>
      </c>
      <c r="E313" s="77" t="str">
        <f t="shared" si="75"/>
        <v/>
      </c>
      <c r="F313" s="77" t="str">
        <f t="shared" si="75"/>
        <v/>
      </c>
      <c r="G313" s="70" t="str">
        <f t="shared" si="75"/>
        <v/>
      </c>
      <c r="H313" s="347" t="str">
        <f t="shared" si="75"/>
        <v/>
      </c>
      <c r="I313" s="351"/>
      <c r="J313" s="352"/>
      <c r="W313" s="14">
        <v>5</v>
      </c>
      <c r="X313" s="14">
        <v>11</v>
      </c>
      <c r="Y313" s="14">
        <v>17</v>
      </c>
      <c r="Z313" s="14">
        <v>23</v>
      </c>
      <c r="AB313" s="14" t="str">
        <f>IF(C278="","",C278)</f>
        <v>BENAVENTE DIAZ, Hipollytte Brandon</v>
      </c>
    </row>
    <row r="314" spans="1:28" ht="16.5" customHeight="1" thickBot="1" x14ac:dyDescent="0.3">
      <c r="A314" s="324"/>
      <c r="B314" s="336" t="s">
        <v>188</v>
      </c>
      <c r="C314" s="336"/>
      <c r="D314" s="71" t="str">
        <f t="shared" si="75"/>
        <v/>
      </c>
      <c r="E314" s="71" t="str">
        <f t="shared" si="75"/>
        <v/>
      </c>
      <c r="F314" s="71" t="str">
        <f t="shared" si="75"/>
        <v/>
      </c>
      <c r="G314" s="71" t="str">
        <f t="shared" si="75"/>
        <v/>
      </c>
      <c r="H314" s="348" t="str">
        <f t="shared" si="75"/>
        <v/>
      </c>
      <c r="I314" s="353"/>
      <c r="J314" s="354"/>
      <c r="W314" s="14">
        <v>7</v>
      </c>
      <c r="X314" s="14">
        <v>13</v>
      </c>
      <c r="Y314" s="14">
        <v>19</v>
      </c>
      <c r="Z314" s="14">
        <v>25</v>
      </c>
      <c r="AB314" s="14" t="str">
        <f>IF(C278="","",C278)</f>
        <v>BENAVENTE DIAZ, Hipollytte Brandon</v>
      </c>
    </row>
    <row r="315" spans="1:28" ht="2.25" customHeight="1" thickTop="1" thickBot="1" x14ac:dyDescent="0.3">
      <c r="A315" s="72"/>
      <c r="B315" s="73"/>
      <c r="C315" s="78"/>
      <c r="D315" s="78"/>
      <c r="E315" s="78"/>
      <c r="F315" s="78"/>
      <c r="G315" s="78"/>
      <c r="H315" s="82"/>
      <c r="I315" s="124"/>
      <c r="J315" s="124"/>
    </row>
    <row r="316" spans="1:28" ht="36" customHeight="1" thickTop="1" x14ac:dyDescent="0.25">
      <c r="A316" s="322" t="s">
        <v>11</v>
      </c>
      <c r="B316" s="334" t="s">
        <v>40</v>
      </c>
      <c r="C316" s="334" t="str">
        <f t="shared" ref="C316:C317" si="76">IF(ISERROR(VLOOKUP($C$8,religion,W316,FALSE)),"",IF(VLOOKUP($C$8,religion,W316,FALSE)=0,"",VLOOKUP($C$8,religion,W316,FALSE)))</f>
        <v/>
      </c>
      <c r="D316" s="76" t="str">
        <f t="shared" ref="D316:H318" si="77">IF(ISERROR(VLOOKUP($AB316,religion,W316,FALSE)),"",IF(VLOOKUP($AB316,religion,W316,FALSE)=0,"",VLOOKUP($AB316,religion,W316,FALSE)))</f>
        <v/>
      </c>
      <c r="E316" s="76" t="str">
        <f t="shared" si="77"/>
        <v/>
      </c>
      <c r="F316" s="76" t="str">
        <f t="shared" si="77"/>
        <v/>
      </c>
      <c r="G316" s="69" t="str">
        <f t="shared" si="77"/>
        <v/>
      </c>
      <c r="H316" s="343" t="str">
        <f t="shared" ca="1" si="77"/>
        <v/>
      </c>
      <c r="I316" s="337"/>
      <c r="J316" s="338"/>
      <c r="W316" s="14">
        <v>3</v>
      </c>
      <c r="X316" s="14">
        <v>9</v>
      </c>
      <c r="Y316" s="14">
        <v>15</v>
      </c>
      <c r="Z316" s="14">
        <v>21</v>
      </c>
      <c r="AA316" s="14">
        <v>31</v>
      </c>
      <c r="AB316" s="14" t="str">
        <f>IF(C278="","",C278)</f>
        <v>BENAVENTE DIAZ, Hipollytte Brandon</v>
      </c>
    </row>
    <row r="317" spans="1:28" ht="27" customHeight="1" x14ac:dyDescent="0.25">
      <c r="A317" s="323"/>
      <c r="B317" s="335" t="s">
        <v>41</v>
      </c>
      <c r="C317" s="335" t="str">
        <f t="shared" si="76"/>
        <v/>
      </c>
      <c r="D317" s="77" t="str">
        <f t="shared" si="77"/>
        <v/>
      </c>
      <c r="E317" s="77" t="str">
        <f t="shared" si="77"/>
        <v/>
      </c>
      <c r="F317" s="77" t="str">
        <f t="shared" si="77"/>
        <v/>
      </c>
      <c r="G317" s="70" t="str">
        <f t="shared" si="77"/>
        <v/>
      </c>
      <c r="H317" s="344" t="str">
        <f t="shared" si="77"/>
        <v/>
      </c>
      <c r="I317" s="339"/>
      <c r="J317" s="340"/>
      <c r="W317" s="14">
        <v>4</v>
      </c>
      <c r="X317" s="14">
        <v>10</v>
      </c>
      <c r="Y317" s="14">
        <v>16</v>
      </c>
      <c r="Z317" s="14">
        <v>22</v>
      </c>
      <c r="AB317" s="14" t="str">
        <f>IF(C278="","",C278)</f>
        <v>BENAVENTE DIAZ, Hipollytte Brandon</v>
      </c>
    </row>
    <row r="318" spans="1:28" ht="16.5" customHeight="1" thickBot="1" x14ac:dyDescent="0.3">
      <c r="A318" s="324"/>
      <c r="B318" s="336" t="s">
        <v>188</v>
      </c>
      <c r="C318" s="336"/>
      <c r="D318" s="71" t="str">
        <f t="shared" si="77"/>
        <v/>
      </c>
      <c r="E318" s="71" t="str">
        <f t="shared" si="77"/>
        <v/>
      </c>
      <c r="F318" s="71" t="str">
        <f t="shared" si="77"/>
        <v/>
      </c>
      <c r="G318" s="71" t="str">
        <f t="shared" si="77"/>
        <v/>
      </c>
      <c r="H318" s="345" t="str">
        <f t="shared" si="77"/>
        <v/>
      </c>
      <c r="I318" s="341"/>
      <c r="J318" s="342"/>
      <c r="W318" s="14">
        <v>7</v>
      </c>
      <c r="X318" s="14">
        <v>13</v>
      </c>
      <c r="Y318" s="14">
        <v>19</v>
      </c>
      <c r="Z318" s="14">
        <v>25</v>
      </c>
      <c r="AB318" s="14" t="str">
        <f>IF(C278="","",C278)</f>
        <v>BENAVENTE DIAZ, Hipollytte Brandon</v>
      </c>
    </row>
    <row r="319" spans="1:28" ht="2.25" customHeight="1" thickTop="1" thickBot="1" x14ac:dyDescent="0.3">
      <c r="A319" s="72"/>
      <c r="B319" s="73"/>
      <c r="C319" s="78"/>
      <c r="D319" s="78"/>
      <c r="E319" s="78"/>
      <c r="F319" s="78"/>
      <c r="G319" s="78"/>
      <c r="H319" s="82"/>
      <c r="I319" s="124"/>
      <c r="J319" s="124"/>
    </row>
    <row r="320" spans="1:28" ht="28.5" customHeight="1" thickTop="1" x14ac:dyDescent="0.25">
      <c r="A320" s="322" t="s">
        <v>10</v>
      </c>
      <c r="B320" s="334" t="s">
        <v>42</v>
      </c>
      <c r="C320" s="334" t="str">
        <f t="shared" ref="C320:C322" si="78">IF(ISERROR(VLOOKUP($C$8,ciencia,W320,FALSE)),"",IF(VLOOKUP($C$8,ciencia,W320,FALSE)=0,"",VLOOKUP($C$8,ciencia,W320,FALSE)))</f>
        <v/>
      </c>
      <c r="D320" s="76" t="str">
        <f t="shared" ref="D320:H323" si="79">IF(ISERROR(VLOOKUP($AB320,ciencia,W320,FALSE)),"",IF(VLOOKUP($AB320,ciencia,W320,FALSE)=0,"",VLOOKUP($AB320,ciencia,W320,FALSE)))</f>
        <v/>
      </c>
      <c r="E320" s="76" t="str">
        <f t="shared" si="79"/>
        <v/>
      </c>
      <c r="F320" s="76" t="str">
        <f t="shared" si="79"/>
        <v/>
      </c>
      <c r="G320" s="69" t="str">
        <f t="shared" si="79"/>
        <v/>
      </c>
      <c r="H320" s="346" t="str">
        <f t="shared" ca="1" si="79"/>
        <v/>
      </c>
      <c r="I320" s="349"/>
      <c r="J320" s="350"/>
      <c r="W320" s="14">
        <v>3</v>
      </c>
      <c r="X320" s="14">
        <v>9</v>
      </c>
      <c r="Y320" s="14">
        <v>15</v>
      </c>
      <c r="Z320" s="14">
        <v>21</v>
      </c>
      <c r="AA320" s="14">
        <v>31</v>
      </c>
      <c r="AB320" s="14" t="str">
        <f>IF(C278="","",C278)</f>
        <v>BENAVENTE DIAZ, Hipollytte Brandon</v>
      </c>
    </row>
    <row r="321" spans="1:28" ht="47.25" customHeight="1" x14ac:dyDescent="0.25">
      <c r="A321" s="323"/>
      <c r="B321" s="335" t="s">
        <v>9</v>
      </c>
      <c r="C321" s="335" t="str">
        <f t="shared" si="78"/>
        <v/>
      </c>
      <c r="D321" s="77" t="str">
        <f t="shared" si="79"/>
        <v/>
      </c>
      <c r="E321" s="77" t="str">
        <f t="shared" si="79"/>
        <v/>
      </c>
      <c r="F321" s="77" t="str">
        <f t="shared" si="79"/>
        <v/>
      </c>
      <c r="G321" s="70" t="str">
        <f t="shared" si="79"/>
        <v/>
      </c>
      <c r="H321" s="347" t="str">
        <f t="shared" si="79"/>
        <v/>
      </c>
      <c r="I321" s="351"/>
      <c r="J321" s="352"/>
      <c r="W321" s="14">
        <v>4</v>
      </c>
      <c r="X321" s="14">
        <v>10</v>
      </c>
      <c r="Y321" s="14">
        <v>16</v>
      </c>
      <c r="Z321" s="14">
        <v>22</v>
      </c>
      <c r="AB321" s="14" t="str">
        <f>IF(C278="","",C278)</f>
        <v>BENAVENTE DIAZ, Hipollytte Brandon</v>
      </c>
    </row>
    <row r="322" spans="1:28" ht="36.75" customHeight="1" x14ac:dyDescent="0.25">
      <c r="A322" s="323"/>
      <c r="B322" s="335" t="s">
        <v>43</v>
      </c>
      <c r="C322" s="335" t="str">
        <f t="shared" si="78"/>
        <v/>
      </c>
      <c r="D322" s="77" t="str">
        <f t="shared" si="79"/>
        <v/>
      </c>
      <c r="E322" s="77" t="str">
        <f t="shared" si="79"/>
        <v/>
      </c>
      <c r="F322" s="77" t="str">
        <f t="shared" si="79"/>
        <v/>
      </c>
      <c r="G322" s="70" t="str">
        <f t="shared" si="79"/>
        <v/>
      </c>
      <c r="H322" s="347" t="str">
        <f t="shared" si="79"/>
        <v/>
      </c>
      <c r="I322" s="351"/>
      <c r="J322" s="352"/>
      <c r="W322" s="14">
        <v>5</v>
      </c>
      <c r="X322" s="14">
        <v>11</v>
      </c>
      <c r="Y322" s="14">
        <v>17</v>
      </c>
      <c r="Z322" s="14">
        <v>23</v>
      </c>
      <c r="AB322" s="14" t="str">
        <f>IF(C278="","",C278)</f>
        <v>BENAVENTE DIAZ, Hipollytte Brandon</v>
      </c>
    </row>
    <row r="323" spans="1:28" ht="16.5" customHeight="1" thickBot="1" x14ac:dyDescent="0.3">
      <c r="A323" s="324"/>
      <c r="B323" s="336" t="s">
        <v>188</v>
      </c>
      <c r="C323" s="336"/>
      <c r="D323" s="71" t="str">
        <f t="shared" si="79"/>
        <v/>
      </c>
      <c r="E323" s="71" t="str">
        <f t="shared" si="79"/>
        <v/>
      </c>
      <c r="F323" s="71" t="str">
        <f t="shared" si="79"/>
        <v/>
      </c>
      <c r="G323" s="71" t="str">
        <f t="shared" si="79"/>
        <v/>
      </c>
      <c r="H323" s="348" t="str">
        <f t="shared" si="79"/>
        <v/>
      </c>
      <c r="I323" s="353"/>
      <c r="J323" s="354"/>
      <c r="W323" s="14">
        <v>7</v>
      </c>
      <c r="X323" s="14">
        <v>13</v>
      </c>
      <c r="Y323" s="14">
        <v>19</v>
      </c>
      <c r="Z323" s="14">
        <v>25</v>
      </c>
      <c r="AB323" s="14" t="str">
        <f>IF(C278="","",C278)</f>
        <v>BENAVENTE DIAZ, Hipollytte Brandon</v>
      </c>
    </row>
    <row r="324" spans="1:28" ht="2.25" customHeight="1" thickTop="1" thickBot="1" x14ac:dyDescent="0.3">
      <c r="A324" s="72"/>
      <c r="B324" s="73"/>
      <c r="C324" s="78"/>
      <c r="D324" s="78"/>
      <c r="E324" s="78"/>
      <c r="F324" s="78"/>
      <c r="G324" s="78"/>
      <c r="H324" s="82"/>
      <c r="I324" s="124"/>
      <c r="J324" s="124"/>
    </row>
    <row r="325" spans="1:28" ht="44.25" customHeight="1" thickTop="1" thickBot="1" x14ac:dyDescent="0.3">
      <c r="A325" s="83" t="s">
        <v>12</v>
      </c>
      <c r="B325" s="376" t="s">
        <v>44</v>
      </c>
      <c r="C325" s="377"/>
      <c r="D325" s="84" t="str">
        <f>IF(ISERROR(VLOOKUP($AB325,trabajo,W325,FALSE)),"",IF(VLOOKUP($AB325,trabajo,W325,FALSE)=0,"",VLOOKUP($AB325,trabajo,W325,FALSE)))</f>
        <v/>
      </c>
      <c r="E325" s="84" t="str">
        <f>IF(ISERROR(VLOOKUP($AB325,trabajo,X325,FALSE)),"",IF(VLOOKUP($AB325,trabajo,X325,FALSE)=0,"",VLOOKUP($AB325,trabajo,X325,FALSE)))</f>
        <v/>
      </c>
      <c r="F325" s="84" t="str">
        <f>IF(ISERROR(VLOOKUP($AB325,trabajo,Y325,FALSE)),"",IF(VLOOKUP($AB325,trabajo,Y325,FALSE)=0,"",VLOOKUP($AB325,trabajo,Y325,FALSE)))</f>
        <v/>
      </c>
      <c r="G325" s="85" t="str">
        <f>IF(ISERROR(VLOOKUP($AB325,trabajo,Z325,FALSE)),"",IF(VLOOKUP($AB325,trabajo,Z325,FALSE)=0,"",VLOOKUP($AB325,trabajo,Z325,FALSE)))</f>
        <v/>
      </c>
      <c r="H325" s="86" t="str">
        <f ca="1">IF(ISERROR(VLOOKUP($AB325,trabajo,AA325,FALSE)),"",IF(VLOOKUP($AB325,trabajo,AA325,FALSE)=0,"",VLOOKUP($AB325,trabajo,AA325,FALSE)))</f>
        <v/>
      </c>
      <c r="I325" s="332"/>
      <c r="J325" s="333"/>
      <c r="W325" s="14">
        <v>3</v>
      </c>
      <c r="X325" s="14">
        <v>9</v>
      </c>
      <c r="Y325" s="14">
        <v>15</v>
      </c>
      <c r="Z325" s="14">
        <v>21</v>
      </c>
      <c r="AA325" s="14">
        <v>31</v>
      </c>
      <c r="AB325" s="14" t="str">
        <f>IF(C278="","",C278)</f>
        <v>BENAVENTE DIAZ, Hipollytte Brandon</v>
      </c>
    </row>
    <row r="326" spans="1:28" ht="9.75" customHeight="1" thickTop="1" thickBot="1" x14ac:dyDescent="0.3">
      <c r="A326" s="87"/>
      <c r="B326" s="73"/>
      <c r="C326" s="79"/>
      <c r="D326" s="79"/>
      <c r="E326" s="79"/>
      <c r="F326" s="79"/>
      <c r="G326" s="79"/>
      <c r="I326" s="88"/>
      <c r="J326" s="88"/>
    </row>
    <row r="327" spans="1:28" ht="18.75" customHeight="1" thickTop="1" x14ac:dyDescent="0.25">
      <c r="A327" s="389" t="s">
        <v>14</v>
      </c>
      <c r="B327" s="390"/>
      <c r="C327" s="391"/>
      <c r="D327" s="386" t="s">
        <v>53</v>
      </c>
      <c r="E327" s="387"/>
      <c r="F327" s="387"/>
      <c r="G327" s="388"/>
      <c r="H327" s="384" t="s">
        <v>2</v>
      </c>
      <c r="I327" s="288" t="s">
        <v>17</v>
      </c>
      <c r="J327" s="289"/>
    </row>
    <row r="328" spans="1:28" ht="18.75" customHeight="1" thickBot="1" x14ac:dyDescent="0.3">
      <c r="A328" s="392"/>
      <c r="B328" s="393"/>
      <c r="C328" s="394"/>
      <c r="D328" s="89">
        <v>1</v>
      </c>
      <c r="E328" s="89">
        <v>2</v>
      </c>
      <c r="F328" s="89">
        <v>3</v>
      </c>
      <c r="G328" s="90">
        <v>4</v>
      </c>
      <c r="H328" s="385"/>
      <c r="I328" s="290"/>
      <c r="J328" s="291"/>
    </row>
    <row r="329" spans="1:28" ht="22.5" customHeight="1" thickTop="1" x14ac:dyDescent="0.25">
      <c r="A329" s="378" t="s">
        <v>15</v>
      </c>
      <c r="B329" s="379"/>
      <c r="C329" s="380"/>
      <c r="D329" s="91" t="str">
        <f>IF(ISERROR(VLOOKUP($AB329,autonomo,W329,FALSE)),"",IF(VLOOKUP($AB329,autonomo,W329,FALSE)=0,"",VLOOKUP($AB329,autonomo,W329,FALSE)))</f>
        <v/>
      </c>
      <c r="E329" s="91" t="str">
        <f>IF(ISERROR(VLOOKUP($AB329,autonomo,X329,FALSE)),"",IF(VLOOKUP($AB329,autonomo,X329,FALSE)=0,"",VLOOKUP($AB329,autonomo,X329,FALSE)))</f>
        <v/>
      </c>
      <c r="F329" s="91" t="str">
        <f>IF(ISERROR(VLOOKUP($AB329,autonomo,Y329,FALSE)),"",IF(VLOOKUP($AB329,autonomo,Y329,FALSE)=0,"",VLOOKUP($AB329,autonomo,Y329,FALSE)))</f>
        <v/>
      </c>
      <c r="G329" s="92" t="str">
        <f>IF(ISERROR(VLOOKUP($AB329,autonomo,Z329,FALSE)),"",IF(VLOOKUP($AB329,autonomo,Z329,FALSE)=0,"",VLOOKUP($AB329,autonomo,Z329,FALSE)))</f>
        <v/>
      </c>
      <c r="H329" s="93" t="str">
        <f ca="1">IF(ISERROR(VLOOKUP($AB329,autonomo,AA329,FALSE)),"",IF(VLOOKUP($AB329,autonomo,AA329,FALSE)=0,"",VLOOKUP($AB329,autonomo,AA329,FALSE)))</f>
        <v/>
      </c>
      <c r="I329" s="305"/>
      <c r="J329" s="306"/>
      <c r="W329" s="14">
        <v>3</v>
      </c>
      <c r="X329" s="14">
        <v>9</v>
      </c>
      <c r="Y329" s="14">
        <v>15</v>
      </c>
      <c r="Z329" s="14">
        <v>21</v>
      </c>
      <c r="AA329" s="14">
        <v>31</v>
      </c>
      <c r="AB329" s="14" t="str">
        <f>IF(C278="","",C278)</f>
        <v>BENAVENTE DIAZ, Hipollytte Brandon</v>
      </c>
    </row>
    <row r="330" spans="1:28" ht="24" customHeight="1" thickBot="1" x14ac:dyDescent="0.3">
      <c r="A330" s="381" t="s">
        <v>16</v>
      </c>
      <c r="B330" s="382"/>
      <c r="C330" s="383"/>
      <c r="D330" s="94" t="str">
        <f>IF(ISERROR(VLOOKUP($AB330,tic,W330,FALSE)),"",IF(VLOOKUP($AB330,tic,W330,FALSE)=0,"",VLOOKUP($AB330,tic,W330,FALSE)))</f>
        <v/>
      </c>
      <c r="E330" s="94" t="str">
        <f>IF(ISERROR(VLOOKUP($AB330,tic,X330,FALSE)),"",IF(VLOOKUP($AB330,tic,X330,FALSE)=0,"",VLOOKUP($AB330,tic,X330,FALSE)))</f>
        <v/>
      </c>
      <c r="F330" s="94" t="str">
        <f>IF(ISERROR(VLOOKUP($AB330,tic,Y330,FALSE)),"",IF(VLOOKUP($AB330,tic,Y330,FALSE)=0,"",VLOOKUP($AB330,tic,Y330,FALSE)))</f>
        <v/>
      </c>
      <c r="G330" s="95" t="str">
        <f>IF(ISERROR(VLOOKUP($AB330,tic,Z330,FALSE)),"",IF(VLOOKUP($AB330,tic,Z330,FALSE)=0,"",VLOOKUP($AB330,tic,Z330,FALSE)))</f>
        <v/>
      </c>
      <c r="H330" s="96" t="str">
        <f ca="1">IF(ISERROR(VLOOKUP($AB330,tic,AA330,FALSE)),"",IF(VLOOKUP($AB330,tic,AA330,FALSE)=0,"",VLOOKUP($AB330,tic,AA330,FALSE)))</f>
        <v/>
      </c>
      <c r="I330" s="307"/>
      <c r="J330" s="308"/>
      <c r="W330" s="14">
        <v>3</v>
      </c>
      <c r="X330" s="14">
        <v>9</v>
      </c>
      <c r="Y330" s="14">
        <v>15</v>
      </c>
      <c r="Z330" s="14">
        <v>21</v>
      </c>
      <c r="AA330" s="14">
        <v>31</v>
      </c>
      <c r="AB330" s="14" t="str">
        <f>IF(C278="","",C278)</f>
        <v>BENAVENTE DIAZ, Hipollytte Brandon</v>
      </c>
    </row>
    <row r="331" spans="1:28" ht="5.25" customHeight="1" thickTop="1" thickBot="1" x14ac:dyDescent="0.3"/>
    <row r="332" spans="1:28" ht="17.25" customHeight="1" thickBot="1" x14ac:dyDescent="0.3">
      <c r="A332" s="233" t="s">
        <v>154</v>
      </c>
      <c r="B332" s="233"/>
      <c r="C332" s="246" t="str">
        <f>IF(C278="","",IF(VLOOKUP(C278,DATOS!$B$17:$F$61,4,FALSE)=0,"",VLOOKUP(C278,DATOS!$B$17:$F$61,4,FALSE)&amp;" "&amp;VLOOKUP(C278,DATOS!$B$17:$F$61,5,FALSE)))</f>
        <v/>
      </c>
      <c r="D332" s="247"/>
      <c r="E332" s="248"/>
      <c r="F332" s="233" t="str">
        <f>"N° Áreas desaprobadas "&amp;DATOS!$B$6&amp;" :"</f>
        <v>N° Áreas desaprobadas 2019 :</v>
      </c>
      <c r="G332" s="233"/>
      <c r="H332" s="233"/>
      <c r="I332" s="233"/>
      <c r="J332" s="97" t="str">
        <f ca="1">IF(C278="","",IF((DATOS!$W$14-TODAY())&gt;0,"",VLOOKUP(C278,anual,18,FALSE)))</f>
        <v/>
      </c>
    </row>
    <row r="333" spans="1:28" ht="3" customHeight="1" thickBot="1" x14ac:dyDescent="0.3">
      <c r="A333" s="46"/>
      <c r="B333" s="46"/>
      <c r="C333" s="98"/>
      <c r="D333" s="98"/>
      <c r="E333" s="98"/>
      <c r="F333" s="46"/>
      <c r="G333" s="46"/>
      <c r="H333" s="46"/>
      <c r="I333" s="46"/>
    </row>
    <row r="334" spans="1:28" ht="17.25" customHeight="1" thickBot="1" x14ac:dyDescent="0.3">
      <c r="A334" s="420" t="str">
        <f>IF(C278="","",C278)</f>
        <v>BENAVENTE DIAZ, Hipollytte Brandon</v>
      </c>
      <c r="B334" s="420"/>
      <c r="C334" s="420"/>
      <c r="F334" s="233" t="s">
        <v>155</v>
      </c>
      <c r="G334" s="233"/>
      <c r="H334" s="233"/>
      <c r="I334" s="395" t="str">
        <f ca="1">IF(C278="","",IF((DATOS!$W$14-TODAY())&gt;0,"",VLOOKUP(C278,anual2,20,FALSE)))</f>
        <v/>
      </c>
      <c r="J334" s="396"/>
    </row>
    <row r="335" spans="1:28" ht="15.75" thickBot="1" x14ac:dyDescent="0.3">
      <c r="A335" s="16" t="s">
        <v>54</v>
      </c>
    </row>
    <row r="336" spans="1:28" ht="16.5" thickTop="1" thickBot="1" x14ac:dyDescent="0.3">
      <c r="A336" s="99" t="s">
        <v>55</v>
      </c>
      <c r="B336" s="100" t="s">
        <v>56</v>
      </c>
      <c r="C336" s="279" t="s">
        <v>152</v>
      </c>
      <c r="D336" s="280"/>
      <c r="E336" s="279" t="s">
        <v>57</v>
      </c>
      <c r="F336" s="281"/>
      <c r="G336" s="281"/>
      <c r="H336" s="281"/>
      <c r="I336" s="281"/>
      <c r="J336" s="282"/>
    </row>
    <row r="337" spans="1:28" ht="20.25" customHeight="1" thickTop="1" x14ac:dyDescent="0.25">
      <c r="A337" s="101">
        <v>1</v>
      </c>
      <c r="B337" s="102" t="str">
        <f t="shared" ref="B337:D340" si="80">IF(ISERROR(VLOOKUP($AB337,comportamiento,W337,FALSE)),"",IF(VLOOKUP($AB337,comportamiento,W337,FALSE)=0,"",VLOOKUP($AB337,comportamiento,W337,FALSE)))</f>
        <v/>
      </c>
      <c r="C337" s="273" t="str">
        <f t="shared" ca="1" si="80"/>
        <v/>
      </c>
      <c r="D337" s="274" t="str">
        <f t="shared" si="80"/>
        <v/>
      </c>
      <c r="E337" s="283"/>
      <c r="F337" s="283"/>
      <c r="G337" s="283"/>
      <c r="H337" s="283"/>
      <c r="I337" s="283"/>
      <c r="J337" s="284"/>
      <c r="W337" s="14">
        <v>7</v>
      </c>
      <c r="X337" s="14">
        <v>31</v>
      </c>
      <c r="AB337" s="14" t="str">
        <f>IF(C278="","",C278)</f>
        <v>BENAVENTE DIAZ, Hipollytte Brandon</v>
      </c>
    </row>
    <row r="338" spans="1:28" ht="20.25" customHeight="1" x14ac:dyDescent="0.25">
      <c r="A338" s="103">
        <v>2</v>
      </c>
      <c r="B338" s="104" t="str">
        <f t="shared" si="80"/>
        <v/>
      </c>
      <c r="C338" s="275" t="str">
        <f t="shared" si="80"/>
        <v/>
      </c>
      <c r="D338" s="276" t="str">
        <f t="shared" si="80"/>
        <v/>
      </c>
      <c r="E338" s="269"/>
      <c r="F338" s="269"/>
      <c r="G338" s="269"/>
      <c r="H338" s="269"/>
      <c r="I338" s="269"/>
      <c r="J338" s="270"/>
      <c r="W338" s="14">
        <v>13</v>
      </c>
      <c r="AB338" s="14" t="str">
        <f>IF(C278="","",C278)</f>
        <v>BENAVENTE DIAZ, Hipollytte Brandon</v>
      </c>
    </row>
    <row r="339" spans="1:28" ht="20.25" customHeight="1" x14ac:dyDescent="0.25">
      <c r="A339" s="103">
        <v>3</v>
      </c>
      <c r="B339" s="104" t="str">
        <f t="shared" si="80"/>
        <v/>
      </c>
      <c r="C339" s="275" t="str">
        <f t="shared" si="80"/>
        <v/>
      </c>
      <c r="D339" s="276" t="str">
        <f t="shared" si="80"/>
        <v/>
      </c>
      <c r="E339" s="269"/>
      <c r="F339" s="269"/>
      <c r="G339" s="269"/>
      <c r="H339" s="269"/>
      <c r="I339" s="269"/>
      <c r="J339" s="270"/>
      <c r="W339" s="14">
        <v>19</v>
      </c>
      <c r="AB339" s="14" t="str">
        <f>IF(C278="","",C278)</f>
        <v>BENAVENTE DIAZ, Hipollytte Brandon</v>
      </c>
    </row>
    <row r="340" spans="1:28" ht="20.25" customHeight="1" thickBot="1" x14ac:dyDescent="0.3">
      <c r="A340" s="105">
        <v>4</v>
      </c>
      <c r="B340" s="106" t="str">
        <f t="shared" si="80"/>
        <v/>
      </c>
      <c r="C340" s="277" t="str">
        <f t="shared" si="80"/>
        <v/>
      </c>
      <c r="D340" s="278" t="str">
        <f t="shared" si="80"/>
        <v/>
      </c>
      <c r="E340" s="271"/>
      <c r="F340" s="271"/>
      <c r="G340" s="271"/>
      <c r="H340" s="271"/>
      <c r="I340" s="271"/>
      <c r="J340" s="272"/>
      <c r="W340" s="14">
        <v>25</v>
      </c>
      <c r="AB340" s="14" t="str">
        <f>IF(C278="","",C278)</f>
        <v>BENAVENTE DIAZ, Hipollytte Brandon</v>
      </c>
    </row>
    <row r="341" spans="1:28" ht="6.75" customHeight="1" thickTop="1" thickBot="1" x14ac:dyDescent="0.3">
      <c r="W341" s="14">
        <v>7</v>
      </c>
    </row>
    <row r="342" spans="1:28" ht="14.25" customHeight="1" thickTop="1" thickBot="1" x14ac:dyDescent="0.3">
      <c r="B342" s="358" t="s">
        <v>208</v>
      </c>
      <c r="C342" s="359"/>
      <c r="D342" s="359" t="s">
        <v>209</v>
      </c>
      <c r="E342" s="359"/>
      <c r="F342" s="360"/>
    </row>
    <row r="343" spans="1:28" ht="14.25" customHeight="1" thickTop="1" x14ac:dyDescent="0.25">
      <c r="B343" s="107" t="str">
        <f>IF(DATOS!$B$12="","",IF(DATOS!$B$12="Bimestre","I Bimestre","I Trimestre"))</f>
        <v>I Trimestre</v>
      </c>
      <c r="C343" s="108" t="str">
        <f>IF(C278="","",VLOOKUP(C278,periodo1,20,FALSE)&amp;"°")</f>
        <v>500°</v>
      </c>
      <c r="D343" s="221">
        <f>IF(C278="","",VLOOKUP(C278,periodo1,18,FALSE))</f>
        <v>0</v>
      </c>
      <c r="E343" s="221"/>
      <c r="F343" s="361"/>
      <c r="H343" s="406" t="str">
        <f>"Orden de mérito año escolar "&amp;DATOS!$B$6&amp;":"</f>
        <v>Orden de mérito año escolar 2019:</v>
      </c>
      <c r="I343" s="407"/>
      <c r="J343" s="412" t="str">
        <f ca="1">IF(C278="","",IF((DATOS!$W$14-TODAY())&gt;0,"",VLOOKUP(C278,anual,20,FALSE)&amp;"°"))</f>
        <v/>
      </c>
    </row>
    <row r="344" spans="1:28" ht="14.25" customHeight="1" x14ac:dyDescent="0.25">
      <c r="B344" s="109" t="str">
        <f>IF(DATOS!$B$12="","",IF(DATOS!$B$12="Bimestre","II Bimestre","II Trimestre"))</f>
        <v>II Trimestre</v>
      </c>
      <c r="C344" s="110" t="str">
        <f ca="1">IF(C278="","",IF((DATOS!$X$14-TODAY())&gt;0,"",VLOOKUP(C278,periodo2,20,FALSE)&amp;"°"))</f>
        <v/>
      </c>
      <c r="D344" s="225" t="str">
        <f ca="1">IF(C278="","",IF(C344="","",VLOOKUP(C278,periodo2,18,FALSE)))</f>
        <v/>
      </c>
      <c r="E344" s="225"/>
      <c r="F344" s="362"/>
      <c r="H344" s="408"/>
      <c r="I344" s="409"/>
      <c r="J344" s="413"/>
    </row>
    <row r="345" spans="1:28" ht="14.25" customHeight="1" thickBot="1" x14ac:dyDescent="0.3">
      <c r="A345" s="111"/>
      <c r="B345" s="112" t="str">
        <f>IF(DATOS!$B$12="","",IF(DATOS!$B$12="Bimestre","III Bimestre","III Trimestre"))</f>
        <v>III Trimestre</v>
      </c>
      <c r="C345" s="113" t="str">
        <f ca="1">IF(C278="","",IF((DATOS!$Y$14-TODAY())&gt;0,"",VLOOKUP(C278,periodo3,20,FALSE)&amp;"°"))</f>
        <v/>
      </c>
      <c r="D345" s="363" t="str">
        <f ca="1">IF(C278="","",IF(C345="","",VLOOKUP(C278,periodo3,18,FALSE)))</f>
        <v/>
      </c>
      <c r="E345" s="363"/>
      <c r="F345" s="364"/>
      <c r="G345" s="111"/>
      <c r="H345" s="410"/>
      <c r="I345" s="411"/>
      <c r="J345" s="414"/>
    </row>
    <row r="346" spans="1:28" ht="14.25" customHeight="1" thickTop="1" thickBot="1" x14ac:dyDescent="0.3">
      <c r="B346" s="114" t="str">
        <f>IF(DATOS!$B$12="","",IF(DATOS!$B$12="Bimestre","IV Bimestre",""))</f>
        <v/>
      </c>
      <c r="C346" s="115" t="str">
        <f ca="1">IF(C278="","",IF((DATOS!$W$14-TODAY())&gt;0,"",VLOOKUP(C278,periodo4,20,FALSE)&amp;"°"))</f>
        <v/>
      </c>
      <c r="D346" s="214" t="str">
        <f ca="1">IF(C278="","",IF(C346="","",VLOOKUP(C278,periodo4,18,FALSE)))</f>
        <v/>
      </c>
      <c r="E346" s="214"/>
      <c r="F346" s="405"/>
    </row>
    <row r="347" spans="1:28" ht="16.5" thickTop="1" thickBot="1" x14ac:dyDescent="0.3">
      <c r="A347" s="16" t="s">
        <v>192</v>
      </c>
    </row>
    <row r="348" spans="1:28" ht="15.75" thickTop="1" x14ac:dyDescent="0.25">
      <c r="A348" s="397" t="s">
        <v>55</v>
      </c>
      <c r="B348" s="399" t="s">
        <v>193</v>
      </c>
      <c r="C348" s="288"/>
      <c r="D348" s="288"/>
      <c r="E348" s="289"/>
      <c r="F348" s="399" t="s">
        <v>194</v>
      </c>
      <c r="G348" s="288"/>
      <c r="H348" s="288"/>
      <c r="I348" s="289"/>
    </row>
    <row r="349" spans="1:28" x14ac:dyDescent="0.25">
      <c r="A349" s="398"/>
      <c r="B349" s="116" t="s">
        <v>195</v>
      </c>
      <c r="C349" s="400" t="s">
        <v>196</v>
      </c>
      <c r="D349" s="400"/>
      <c r="E349" s="401"/>
      <c r="F349" s="402" t="s">
        <v>195</v>
      </c>
      <c r="G349" s="400"/>
      <c r="H349" s="400"/>
      <c r="I349" s="117" t="s">
        <v>196</v>
      </c>
    </row>
    <row r="350" spans="1:28" x14ac:dyDescent="0.25">
      <c r="A350" s="118">
        <v>1</v>
      </c>
      <c r="B350" s="125"/>
      <c r="C350" s="403"/>
      <c r="D350" s="366"/>
      <c r="E350" s="404"/>
      <c r="F350" s="365"/>
      <c r="G350" s="366"/>
      <c r="H350" s="367"/>
      <c r="I350" s="127"/>
    </row>
    <row r="351" spans="1:28" x14ac:dyDescent="0.25">
      <c r="A351" s="118">
        <v>2</v>
      </c>
      <c r="B351" s="125"/>
      <c r="C351" s="403"/>
      <c r="D351" s="366"/>
      <c r="E351" s="404"/>
      <c r="F351" s="365"/>
      <c r="G351" s="366"/>
      <c r="H351" s="367"/>
      <c r="I351" s="127"/>
    </row>
    <row r="352" spans="1:28" x14ac:dyDescent="0.25">
      <c r="A352" s="118">
        <v>3</v>
      </c>
      <c r="B352" s="125"/>
      <c r="C352" s="403"/>
      <c r="D352" s="366"/>
      <c r="E352" s="404"/>
      <c r="F352" s="365"/>
      <c r="G352" s="366"/>
      <c r="H352" s="367"/>
      <c r="I352" s="127"/>
    </row>
    <row r="353" spans="1:32" ht="15.75" thickBot="1" x14ac:dyDescent="0.3">
      <c r="A353" s="119">
        <v>4</v>
      </c>
      <c r="B353" s="128"/>
      <c r="C353" s="368"/>
      <c r="D353" s="369"/>
      <c r="E353" s="370"/>
      <c r="F353" s="371"/>
      <c r="G353" s="369"/>
      <c r="H353" s="372"/>
      <c r="I353" s="130"/>
    </row>
    <row r="354" spans="1:32" ht="16.5" thickTop="1" thickBot="1" x14ac:dyDescent="0.3">
      <c r="A354" s="120" t="s">
        <v>197</v>
      </c>
      <c r="B354" s="121" t="str">
        <f>IF(C278="","",IF(SUM(B350:B353)=0,"",SUM(B350:B353)))</f>
        <v/>
      </c>
      <c r="C354" s="373" t="str">
        <f>IF(C278="","",IF(SUM(C350:C353)=0,"",SUM(C350:C353)))</f>
        <v/>
      </c>
      <c r="D354" s="373" t="str">
        <f t="shared" ref="D354" si="81">IF(E278="","",IF(SUM(D350:D353)=0,"",SUM(D350:D353)))</f>
        <v/>
      </c>
      <c r="E354" s="374" t="str">
        <f t="shared" ref="E354" si="82">IF(F278="","",IF(SUM(E350:E353)=0,"",SUM(E350:E353)))</f>
        <v/>
      </c>
      <c r="F354" s="375" t="str">
        <f>IF(C278="","",IF(SUM(F350:F353)=0,"",SUM(F350:F353)))</f>
        <v/>
      </c>
      <c r="G354" s="373" t="str">
        <f t="shared" ref="G354" si="83">IF(H278="","",IF(SUM(G350:G353)=0,"",SUM(G350:G353)))</f>
        <v/>
      </c>
      <c r="H354" s="373" t="str">
        <f t="shared" ref="H354" si="84">IF(I278="","",IF(SUM(H350:H353)=0,"",SUM(H350:H353)))</f>
        <v/>
      </c>
      <c r="I354" s="122" t="str">
        <f>IF(C278="","",IF(SUM(I350:I353)=0,"",SUM(I350:I353)))</f>
        <v/>
      </c>
    </row>
    <row r="355" spans="1:32" ht="15.75" thickTop="1" x14ac:dyDescent="0.25"/>
    <row r="358" spans="1:32" x14ac:dyDescent="0.25">
      <c r="A358" s="416"/>
      <c r="B358" s="416"/>
      <c r="G358" s="123"/>
      <c r="H358" s="123"/>
      <c r="I358" s="123"/>
      <c r="J358" s="123"/>
    </row>
    <row r="359" spans="1:32" x14ac:dyDescent="0.25">
      <c r="A359" s="415" t="str">
        <f>IF(DATOS!$F$9="","",DATOS!$F$9)</f>
        <v/>
      </c>
      <c r="B359" s="415"/>
      <c r="G359" s="415" t="str">
        <f>IF(DATOS!$F$10="","",DATOS!$F$10)</f>
        <v/>
      </c>
      <c r="H359" s="415"/>
      <c r="I359" s="415"/>
      <c r="J359" s="415"/>
    </row>
    <row r="360" spans="1:32" x14ac:dyDescent="0.25">
      <c r="A360" s="415" t="s">
        <v>143</v>
      </c>
      <c r="B360" s="415"/>
      <c r="G360" s="415" t="s">
        <v>142</v>
      </c>
      <c r="H360" s="415"/>
      <c r="I360" s="415"/>
      <c r="J360" s="415"/>
    </row>
    <row r="361" spans="1:32" ht="17.25" x14ac:dyDescent="0.3">
      <c r="A361" s="285" t="str">
        <f>"INFORME DE PROGRESO DEL APRENDIZAJE DEL ESTUDIANTE - "&amp;DATOS!$B$6</f>
        <v>INFORME DE PROGRESO DEL APRENDIZAJE DEL ESTUDIANTE - 2019</v>
      </c>
      <c r="B361" s="285"/>
      <c r="C361" s="285"/>
      <c r="D361" s="285"/>
      <c r="E361" s="285"/>
      <c r="F361" s="285"/>
      <c r="G361" s="285"/>
      <c r="H361" s="285"/>
      <c r="I361" s="285"/>
      <c r="J361" s="285"/>
    </row>
    <row r="362" spans="1:32" ht="4.5" customHeight="1" thickBot="1" x14ac:dyDescent="0.3"/>
    <row r="363" spans="1:32" ht="15.75" thickTop="1" x14ac:dyDescent="0.25">
      <c r="A363" s="292"/>
      <c r="B363" s="62" t="s">
        <v>45</v>
      </c>
      <c r="C363" s="314" t="str">
        <f>IF(DATOS!$B$4="","",DATOS!$B$4)</f>
        <v>Apurímac</v>
      </c>
      <c r="D363" s="314"/>
      <c r="E363" s="314"/>
      <c r="F363" s="314"/>
      <c r="G363" s="313" t="s">
        <v>47</v>
      </c>
      <c r="H363" s="313"/>
      <c r="I363" s="63" t="str">
        <f>IF(DATOS!$B$5="","",DATOS!$B$5)</f>
        <v/>
      </c>
      <c r="J363" s="295" t="s">
        <v>520</v>
      </c>
    </row>
    <row r="364" spans="1:32" x14ac:dyDescent="0.25">
      <c r="A364" s="293"/>
      <c r="B364" s="64" t="s">
        <v>46</v>
      </c>
      <c r="C364" s="311" t="str">
        <f>IF(DATOS!$B$7="","",UPPER(DATOS!$B$7))</f>
        <v/>
      </c>
      <c r="D364" s="311"/>
      <c r="E364" s="311"/>
      <c r="F364" s="311"/>
      <c r="G364" s="311"/>
      <c r="H364" s="311"/>
      <c r="I364" s="312"/>
      <c r="J364" s="296"/>
    </row>
    <row r="365" spans="1:32" x14ac:dyDescent="0.25">
      <c r="A365" s="293"/>
      <c r="B365" s="64" t="s">
        <v>49</v>
      </c>
      <c r="C365" s="315" t="str">
        <f>IF(DATOS!$B$8="","",DATOS!$B$8)</f>
        <v/>
      </c>
      <c r="D365" s="315"/>
      <c r="E365" s="315"/>
      <c r="F365" s="315"/>
      <c r="G365" s="286" t="s">
        <v>100</v>
      </c>
      <c r="H365" s="287"/>
      <c r="I365" s="65" t="str">
        <f>IF(DATOS!$B$9="","",DATOS!$B$9)</f>
        <v/>
      </c>
      <c r="J365" s="296"/>
    </row>
    <row r="366" spans="1:32" x14ac:dyDescent="0.25">
      <c r="A366" s="293"/>
      <c r="B366" s="64" t="s">
        <v>60</v>
      </c>
      <c r="C366" s="311" t="str">
        <f>IF(DATOS!$B$10="","",DATOS!$B$10)</f>
        <v/>
      </c>
      <c r="D366" s="311"/>
      <c r="E366" s="311"/>
      <c r="F366" s="311"/>
      <c r="G366" s="317" t="s">
        <v>50</v>
      </c>
      <c r="H366" s="317"/>
      <c r="I366" s="65" t="str">
        <f>IF(DATOS!$B$11="","",DATOS!$B$11)</f>
        <v/>
      </c>
      <c r="J366" s="296"/>
    </row>
    <row r="367" spans="1:32" x14ac:dyDescent="0.25">
      <c r="A367" s="293"/>
      <c r="B367" s="64" t="s">
        <v>59</v>
      </c>
      <c r="C367" s="316" t="str">
        <f>IF(ISERROR(VLOOKUP(C368,DATOS!$B$17:$C$61,2,FALSE)),"No encontrado",IF(VLOOKUP(C368,DATOS!$B$17:$C$61,2,FALSE)=0,"No encontrado",VLOOKUP(C368,DATOS!$B$17:$C$61,2,FALSE)))</f>
        <v>No encontrado</v>
      </c>
      <c r="D367" s="316"/>
      <c r="E367" s="316"/>
      <c r="F367" s="316"/>
      <c r="G367" s="298"/>
      <c r="H367" s="299"/>
      <c r="I367" s="300"/>
      <c r="J367" s="296"/>
    </row>
    <row r="368" spans="1:32" ht="28.5" customHeight="1" thickBot="1" x14ac:dyDescent="0.3">
      <c r="A368" s="294"/>
      <c r="B368" s="66" t="s">
        <v>58</v>
      </c>
      <c r="C368" s="309" t="str">
        <f>IF(INDEX(alumnos,AE368,AF368)=0,"",INDEX(alumnos,AE368,AF368))</f>
        <v>BORDA ROMERO, Milagros</v>
      </c>
      <c r="D368" s="309"/>
      <c r="E368" s="309"/>
      <c r="F368" s="309"/>
      <c r="G368" s="309"/>
      <c r="H368" s="309"/>
      <c r="I368" s="310"/>
      <c r="J368" s="297"/>
      <c r="AE368" s="14">
        <f>AE278+1</f>
        <v>5</v>
      </c>
      <c r="AF368" s="14">
        <v>2</v>
      </c>
    </row>
    <row r="369" spans="1:28" ht="5.25" customHeight="1" thickTop="1" thickBot="1" x14ac:dyDescent="0.3"/>
    <row r="370" spans="1:28" ht="27" customHeight="1" thickTop="1" x14ac:dyDescent="0.25">
      <c r="A370" s="318" t="s">
        <v>0</v>
      </c>
      <c r="B370" s="328" t="s">
        <v>1</v>
      </c>
      <c r="C370" s="329"/>
      <c r="D370" s="325" t="s">
        <v>139</v>
      </c>
      <c r="E370" s="326"/>
      <c r="F370" s="326"/>
      <c r="G370" s="327"/>
      <c r="H370" s="320" t="s">
        <v>2</v>
      </c>
      <c r="I370" s="301" t="s">
        <v>3</v>
      </c>
      <c r="J370" s="302"/>
      <c r="K370" s="67"/>
    </row>
    <row r="371" spans="1:28" ht="15" customHeight="1" thickBot="1" x14ac:dyDescent="0.3">
      <c r="A371" s="319"/>
      <c r="B371" s="330"/>
      <c r="C371" s="331"/>
      <c r="D371" s="68">
        <v>1</v>
      </c>
      <c r="E371" s="68">
        <v>2</v>
      </c>
      <c r="F371" s="68">
        <v>3</v>
      </c>
      <c r="G371" s="68">
        <v>4</v>
      </c>
      <c r="H371" s="321"/>
      <c r="I371" s="303"/>
      <c r="J371" s="304"/>
      <c r="K371" s="67"/>
    </row>
    <row r="372" spans="1:28" ht="17.25" customHeight="1" thickTop="1" x14ac:dyDescent="0.25">
      <c r="A372" s="322" t="s">
        <v>8</v>
      </c>
      <c r="B372" s="334" t="s">
        <v>26</v>
      </c>
      <c r="C372" s="334"/>
      <c r="D372" s="69" t="str">
        <f t="shared" ref="D372:H376" si="85">IF(ISERROR(VLOOKUP($AB372,matematica,W372,FALSE)),"",IF(VLOOKUP($AB372,matematica,W372,FALSE)=0,"",VLOOKUP($AB372,matematica,W372,FALSE)))</f>
        <v/>
      </c>
      <c r="E372" s="69" t="str">
        <f t="shared" si="85"/>
        <v/>
      </c>
      <c r="F372" s="69" t="str">
        <f t="shared" si="85"/>
        <v/>
      </c>
      <c r="G372" s="69" t="str">
        <f t="shared" si="85"/>
        <v/>
      </c>
      <c r="H372" s="343" t="str">
        <f t="shared" ca="1" si="85"/>
        <v/>
      </c>
      <c r="I372" s="337"/>
      <c r="J372" s="338"/>
      <c r="W372" s="14">
        <v>3</v>
      </c>
      <c r="X372" s="14">
        <v>9</v>
      </c>
      <c r="Y372" s="14">
        <v>15</v>
      </c>
      <c r="Z372" s="14">
        <v>21</v>
      </c>
      <c r="AA372" s="14">
        <v>31</v>
      </c>
      <c r="AB372" s="14" t="str">
        <f>IF(C368="","",C368)</f>
        <v>BORDA ROMERO, Milagros</v>
      </c>
    </row>
    <row r="373" spans="1:28" ht="27.75" customHeight="1" x14ac:dyDescent="0.25">
      <c r="A373" s="323"/>
      <c r="B373" s="335" t="s">
        <v>27</v>
      </c>
      <c r="C373" s="335"/>
      <c r="D373" s="70" t="str">
        <f t="shared" si="85"/>
        <v/>
      </c>
      <c r="E373" s="70" t="str">
        <f t="shared" si="85"/>
        <v/>
      </c>
      <c r="F373" s="70" t="str">
        <f t="shared" si="85"/>
        <v/>
      </c>
      <c r="G373" s="70" t="str">
        <f t="shared" si="85"/>
        <v/>
      </c>
      <c r="H373" s="344" t="str">
        <f t="shared" si="85"/>
        <v/>
      </c>
      <c r="I373" s="339"/>
      <c r="J373" s="340"/>
      <c r="M373" s="14" t="str">
        <f>IF(INDEX(alumnos,35,2)=0,"",INDEX(alumnos,35,2))</f>
        <v/>
      </c>
      <c r="W373" s="14">
        <v>4</v>
      </c>
      <c r="X373" s="14">
        <v>10</v>
      </c>
      <c r="Y373" s="14">
        <v>16</v>
      </c>
      <c r="Z373" s="14">
        <v>22</v>
      </c>
      <c r="AB373" s="14" t="str">
        <f>IF(C368="","",C368)</f>
        <v>BORDA ROMERO, Milagros</v>
      </c>
    </row>
    <row r="374" spans="1:28" ht="26.25" customHeight="1" x14ac:dyDescent="0.25">
      <c r="A374" s="323"/>
      <c r="B374" s="335" t="s">
        <v>28</v>
      </c>
      <c r="C374" s="335"/>
      <c r="D374" s="70" t="str">
        <f t="shared" si="85"/>
        <v/>
      </c>
      <c r="E374" s="70" t="str">
        <f t="shared" si="85"/>
        <v/>
      </c>
      <c r="F374" s="70" t="str">
        <f t="shared" si="85"/>
        <v/>
      </c>
      <c r="G374" s="70" t="str">
        <f t="shared" si="85"/>
        <v/>
      </c>
      <c r="H374" s="344" t="str">
        <f t="shared" si="85"/>
        <v/>
      </c>
      <c r="I374" s="339"/>
      <c r="J374" s="340"/>
      <c r="W374" s="14">
        <v>5</v>
      </c>
      <c r="X374" s="14">
        <v>11</v>
      </c>
      <c r="Y374" s="14">
        <v>17</v>
      </c>
      <c r="Z374" s="14">
        <v>23</v>
      </c>
      <c r="AB374" s="14" t="str">
        <f>IF(C368="","",C368)</f>
        <v>BORDA ROMERO, Milagros</v>
      </c>
    </row>
    <row r="375" spans="1:28" ht="24.75" customHeight="1" x14ac:dyDescent="0.25">
      <c r="A375" s="323"/>
      <c r="B375" s="335" t="s">
        <v>29</v>
      </c>
      <c r="C375" s="335"/>
      <c r="D375" s="70" t="str">
        <f t="shared" si="85"/>
        <v/>
      </c>
      <c r="E375" s="70" t="str">
        <f t="shared" si="85"/>
        <v/>
      </c>
      <c r="F375" s="70" t="str">
        <f t="shared" si="85"/>
        <v/>
      </c>
      <c r="G375" s="70" t="str">
        <f t="shared" si="85"/>
        <v/>
      </c>
      <c r="H375" s="344" t="str">
        <f t="shared" si="85"/>
        <v/>
      </c>
      <c r="I375" s="339"/>
      <c r="J375" s="340"/>
      <c r="W375" s="14">
        <v>6</v>
      </c>
      <c r="X375" s="14">
        <v>12</v>
      </c>
      <c r="Y375" s="14">
        <v>18</v>
      </c>
      <c r="Z375" s="14">
        <v>24</v>
      </c>
      <c r="AB375" s="14" t="str">
        <f>IF(C368="","",C368)</f>
        <v>BORDA ROMERO, Milagros</v>
      </c>
    </row>
    <row r="376" spans="1:28" ht="16.5" customHeight="1" thickBot="1" x14ac:dyDescent="0.3">
      <c r="A376" s="324"/>
      <c r="B376" s="336" t="s">
        <v>188</v>
      </c>
      <c r="C376" s="336"/>
      <c r="D376" s="71" t="str">
        <f t="shared" si="85"/>
        <v/>
      </c>
      <c r="E376" s="71" t="str">
        <f t="shared" si="85"/>
        <v/>
      </c>
      <c r="F376" s="71" t="str">
        <f t="shared" si="85"/>
        <v/>
      </c>
      <c r="G376" s="71" t="str">
        <f t="shared" si="85"/>
        <v/>
      </c>
      <c r="H376" s="345" t="str">
        <f t="shared" si="85"/>
        <v/>
      </c>
      <c r="I376" s="341"/>
      <c r="J376" s="342"/>
      <c r="W376" s="14">
        <v>7</v>
      </c>
      <c r="X376" s="14">
        <v>13</v>
      </c>
      <c r="Y376" s="14">
        <v>19</v>
      </c>
      <c r="Z376" s="14">
        <v>25</v>
      </c>
      <c r="AB376" s="14" t="str">
        <f>IF(C368="","",C368)</f>
        <v>BORDA ROMERO, Milagros</v>
      </c>
    </row>
    <row r="377" spans="1:28" ht="1.5" customHeight="1" thickTop="1" thickBot="1" x14ac:dyDescent="0.3">
      <c r="A377" s="72"/>
      <c r="B377" s="73"/>
      <c r="C377" s="74"/>
      <c r="D377" s="74"/>
      <c r="E377" s="74"/>
      <c r="F377" s="74"/>
      <c r="G377" s="74"/>
      <c r="H377" s="75"/>
      <c r="I377" s="124"/>
      <c r="J377" s="124"/>
    </row>
    <row r="378" spans="1:28" ht="28.5" customHeight="1" thickTop="1" x14ac:dyDescent="0.25">
      <c r="A378" s="322" t="s">
        <v>151</v>
      </c>
      <c r="B378" s="334" t="s">
        <v>191</v>
      </c>
      <c r="C378" s="334" t="str">
        <f t="shared" ref="C378:C380" si="86">IF(ISERROR(VLOOKUP($C$8,comunicacion,W378,FALSE)),"",IF(VLOOKUP($C$8,comunicacion,W378,FALSE)=0,"",VLOOKUP($C$8,comunicacion,W378,FALSE)))</f>
        <v/>
      </c>
      <c r="D378" s="76" t="str">
        <f t="shared" ref="D378:H381" si="87">IF(ISERROR(VLOOKUP($AB378,comunicacion,W378,FALSE)),"",IF(VLOOKUP($AB378,comunicacion,W378,FALSE)=0,"",VLOOKUP($AB378,comunicacion,W378,FALSE)))</f>
        <v/>
      </c>
      <c r="E378" s="76" t="str">
        <f t="shared" si="87"/>
        <v/>
      </c>
      <c r="F378" s="76" t="str">
        <f t="shared" si="87"/>
        <v/>
      </c>
      <c r="G378" s="69" t="str">
        <f t="shared" si="87"/>
        <v/>
      </c>
      <c r="H378" s="346" t="str">
        <f t="shared" ca="1" si="87"/>
        <v/>
      </c>
      <c r="I378" s="349"/>
      <c r="J378" s="350"/>
      <c r="W378" s="14">
        <v>3</v>
      </c>
      <c r="X378" s="14">
        <v>9</v>
      </c>
      <c r="Y378" s="14">
        <v>15</v>
      </c>
      <c r="Z378" s="14">
        <v>21</v>
      </c>
      <c r="AA378" s="14">
        <v>31</v>
      </c>
      <c r="AB378" s="14" t="str">
        <f>IF(C368="","",C368)</f>
        <v>BORDA ROMERO, Milagros</v>
      </c>
    </row>
    <row r="379" spans="1:28" ht="28.5" customHeight="1" x14ac:dyDescent="0.25">
      <c r="A379" s="323"/>
      <c r="B379" s="335" t="s">
        <v>190</v>
      </c>
      <c r="C379" s="335" t="str">
        <f t="shared" si="86"/>
        <v/>
      </c>
      <c r="D379" s="77" t="str">
        <f t="shared" si="87"/>
        <v/>
      </c>
      <c r="E379" s="77" t="str">
        <f t="shared" si="87"/>
        <v/>
      </c>
      <c r="F379" s="77" t="str">
        <f t="shared" si="87"/>
        <v/>
      </c>
      <c r="G379" s="70" t="str">
        <f t="shared" si="87"/>
        <v/>
      </c>
      <c r="H379" s="347" t="str">
        <f t="shared" si="87"/>
        <v/>
      </c>
      <c r="I379" s="351"/>
      <c r="J379" s="352"/>
      <c r="W379" s="14">
        <v>4</v>
      </c>
      <c r="X379" s="14">
        <v>10</v>
      </c>
      <c r="Y379" s="14">
        <v>16</v>
      </c>
      <c r="Z379" s="14">
        <v>22</v>
      </c>
      <c r="AB379" s="14" t="str">
        <f>IF(C368="","",C368)</f>
        <v>BORDA ROMERO, Milagros</v>
      </c>
    </row>
    <row r="380" spans="1:28" ht="28.5" customHeight="1" x14ac:dyDescent="0.25">
      <c r="A380" s="323"/>
      <c r="B380" s="335" t="s">
        <v>189</v>
      </c>
      <c r="C380" s="335" t="str">
        <f t="shared" si="86"/>
        <v/>
      </c>
      <c r="D380" s="77" t="str">
        <f t="shared" si="87"/>
        <v/>
      </c>
      <c r="E380" s="77" t="str">
        <f t="shared" si="87"/>
        <v/>
      </c>
      <c r="F380" s="77" t="str">
        <f t="shared" si="87"/>
        <v/>
      </c>
      <c r="G380" s="70" t="str">
        <f t="shared" si="87"/>
        <v/>
      </c>
      <c r="H380" s="347" t="str">
        <f t="shared" si="87"/>
        <v/>
      </c>
      <c r="I380" s="351"/>
      <c r="J380" s="352"/>
      <c r="W380" s="14">
        <v>5</v>
      </c>
      <c r="X380" s="14">
        <v>11</v>
      </c>
      <c r="Y380" s="14">
        <v>17</v>
      </c>
      <c r="Z380" s="14">
        <v>23</v>
      </c>
      <c r="AB380" s="14" t="str">
        <f>IF(C368="","",C368)</f>
        <v>BORDA ROMERO, Milagros</v>
      </c>
    </row>
    <row r="381" spans="1:28" ht="16.5" customHeight="1" thickBot="1" x14ac:dyDescent="0.3">
      <c r="A381" s="324"/>
      <c r="B381" s="336" t="s">
        <v>188</v>
      </c>
      <c r="C381" s="336"/>
      <c r="D381" s="71" t="str">
        <f t="shared" si="87"/>
        <v/>
      </c>
      <c r="E381" s="71" t="str">
        <f t="shared" si="87"/>
        <v/>
      </c>
      <c r="F381" s="71" t="str">
        <f t="shared" si="87"/>
        <v/>
      </c>
      <c r="G381" s="71" t="str">
        <f t="shared" si="87"/>
        <v/>
      </c>
      <c r="H381" s="348" t="str">
        <f t="shared" si="87"/>
        <v/>
      </c>
      <c r="I381" s="353"/>
      <c r="J381" s="354"/>
      <c r="W381" s="14">
        <v>7</v>
      </c>
      <c r="X381" s="14">
        <v>13</v>
      </c>
      <c r="Y381" s="14">
        <v>19</v>
      </c>
      <c r="Z381" s="14">
        <v>25</v>
      </c>
      <c r="AB381" s="14" t="str">
        <f>IF(C368="","",C368)</f>
        <v>BORDA ROMERO, Milagros</v>
      </c>
    </row>
    <row r="382" spans="1:28" ht="2.25" customHeight="1" thickTop="1" thickBot="1" x14ac:dyDescent="0.3">
      <c r="A382" s="72"/>
      <c r="B382" s="73"/>
      <c r="C382" s="78"/>
      <c r="D382" s="78"/>
      <c r="E382" s="78"/>
      <c r="F382" s="78"/>
      <c r="G382" s="78"/>
      <c r="H382" s="75"/>
      <c r="I382" s="124"/>
      <c r="J382" s="124"/>
    </row>
    <row r="383" spans="1:28" ht="28.5" customHeight="1" thickTop="1" x14ac:dyDescent="0.25">
      <c r="A383" s="322" t="s">
        <v>150</v>
      </c>
      <c r="B383" s="334" t="s">
        <v>30</v>
      </c>
      <c r="C383" s="334" t="str">
        <f t="shared" ref="C383:C385" si="88">IF(ISERROR(VLOOKUP($C$8,ingles,W383,FALSE)),"",IF(VLOOKUP($C$8,ingles,W383,FALSE)=0,"",VLOOKUP($C$8,ingles,W383,FALSE)))</f>
        <v/>
      </c>
      <c r="D383" s="76" t="str">
        <f t="shared" ref="D383:H386" si="89">IF(ISERROR(VLOOKUP($AB383,ingles,W383,FALSE)),"",IF(VLOOKUP($AB383,ingles,W383,FALSE)=0,"",VLOOKUP($AB383,ingles,W383,FALSE)))</f>
        <v/>
      </c>
      <c r="E383" s="76" t="str">
        <f t="shared" si="89"/>
        <v/>
      </c>
      <c r="F383" s="76" t="str">
        <f t="shared" si="89"/>
        <v/>
      </c>
      <c r="G383" s="69" t="str">
        <f t="shared" si="89"/>
        <v/>
      </c>
      <c r="H383" s="346" t="str">
        <f t="shared" ca="1" si="89"/>
        <v/>
      </c>
      <c r="I383" s="349"/>
      <c r="J383" s="350"/>
      <c r="W383" s="14">
        <v>3</v>
      </c>
      <c r="X383" s="14">
        <v>9</v>
      </c>
      <c r="Y383" s="14">
        <v>15</v>
      </c>
      <c r="Z383" s="14">
        <v>21</v>
      </c>
      <c r="AA383" s="14">
        <v>31</v>
      </c>
      <c r="AB383" s="14" t="str">
        <f>IF(C368="","",C368)</f>
        <v>BORDA ROMERO, Milagros</v>
      </c>
    </row>
    <row r="384" spans="1:28" ht="28.5" customHeight="1" x14ac:dyDescent="0.25">
      <c r="A384" s="323"/>
      <c r="B384" s="335" t="s">
        <v>31</v>
      </c>
      <c r="C384" s="335" t="str">
        <f t="shared" si="88"/>
        <v/>
      </c>
      <c r="D384" s="77" t="str">
        <f t="shared" si="89"/>
        <v/>
      </c>
      <c r="E384" s="77" t="str">
        <f t="shared" si="89"/>
        <v/>
      </c>
      <c r="F384" s="77" t="str">
        <f t="shared" si="89"/>
        <v/>
      </c>
      <c r="G384" s="70" t="str">
        <f t="shared" si="89"/>
        <v/>
      </c>
      <c r="H384" s="347" t="str">
        <f t="shared" si="89"/>
        <v/>
      </c>
      <c r="I384" s="351"/>
      <c r="J384" s="352"/>
      <c r="W384" s="14">
        <v>4</v>
      </c>
      <c r="X384" s="14">
        <v>10</v>
      </c>
      <c r="Y384" s="14">
        <v>16</v>
      </c>
      <c r="Z384" s="14">
        <v>22</v>
      </c>
      <c r="AB384" s="14" t="str">
        <f>IF(C368="","",C368)</f>
        <v>BORDA ROMERO, Milagros</v>
      </c>
    </row>
    <row r="385" spans="1:28" ht="28.5" customHeight="1" x14ac:dyDescent="0.25">
      <c r="A385" s="323"/>
      <c r="B385" s="335" t="s">
        <v>32</v>
      </c>
      <c r="C385" s="335" t="str">
        <f t="shared" si="88"/>
        <v/>
      </c>
      <c r="D385" s="77" t="str">
        <f t="shared" si="89"/>
        <v/>
      </c>
      <c r="E385" s="77" t="str">
        <f t="shared" si="89"/>
        <v/>
      </c>
      <c r="F385" s="77" t="str">
        <f t="shared" si="89"/>
        <v/>
      </c>
      <c r="G385" s="70" t="str">
        <f t="shared" si="89"/>
        <v/>
      </c>
      <c r="H385" s="347" t="str">
        <f t="shared" si="89"/>
        <v/>
      </c>
      <c r="I385" s="351"/>
      <c r="J385" s="352"/>
      <c r="W385" s="14">
        <v>5</v>
      </c>
      <c r="X385" s="14">
        <v>11</v>
      </c>
      <c r="Y385" s="14">
        <v>17</v>
      </c>
      <c r="Z385" s="14">
        <v>23</v>
      </c>
      <c r="AB385" s="14" t="str">
        <f>IF(C368="","",C368)</f>
        <v>BORDA ROMERO, Milagros</v>
      </c>
    </row>
    <row r="386" spans="1:28" ht="16.5" customHeight="1" thickBot="1" x14ac:dyDescent="0.3">
      <c r="A386" s="324"/>
      <c r="B386" s="336" t="s">
        <v>188</v>
      </c>
      <c r="C386" s="336"/>
      <c r="D386" s="71" t="str">
        <f t="shared" si="89"/>
        <v/>
      </c>
      <c r="E386" s="71" t="str">
        <f t="shared" si="89"/>
        <v/>
      </c>
      <c r="F386" s="71" t="str">
        <f t="shared" si="89"/>
        <v/>
      </c>
      <c r="G386" s="71" t="str">
        <f t="shared" si="89"/>
        <v/>
      </c>
      <c r="H386" s="348" t="str">
        <f t="shared" si="89"/>
        <v/>
      </c>
      <c r="I386" s="353"/>
      <c r="J386" s="354"/>
      <c r="W386" s="14">
        <v>7</v>
      </c>
      <c r="X386" s="14">
        <v>13</v>
      </c>
      <c r="Y386" s="14">
        <v>19</v>
      </c>
      <c r="Z386" s="14">
        <v>25</v>
      </c>
      <c r="AB386" s="14" t="str">
        <f>IF(C368="","",C368)</f>
        <v>BORDA ROMERO, Milagros</v>
      </c>
    </row>
    <row r="387" spans="1:28" ht="2.25" customHeight="1" thickTop="1" thickBot="1" x14ac:dyDescent="0.3">
      <c r="A387" s="72"/>
      <c r="B387" s="73"/>
      <c r="C387" s="78"/>
      <c r="D387" s="78"/>
      <c r="E387" s="78"/>
      <c r="F387" s="78"/>
      <c r="G387" s="78"/>
      <c r="H387" s="75"/>
      <c r="I387" s="124"/>
      <c r="J387" s="124"/>
    </row>
    <row r="388" spans="1:28" ht="27" customHeight="1" thickTop="1" x14ac:dyDescent="0.25">
      <c r="A388" s="322" t="s">
        <v>7</v>
      </c>
      <c r="B388" s="334" t="s">
        <v>33</v>
      </c>
      <c r="C388" s="334" t="str">
        <f t="shared" ref="C388" si="90">IF(ISERROR(VLOOKUP($C$8,arte,W388,FALSE)),"",IF(VLOOKUP($C$8,arte,W388,FALSE)=0,"",VLOOKUP($C$8,arte,W388,FALSE)))</f>
        <v/>
      </c>
      <c r="D388" s="76" t="str">
        <f t="shared" ref="D388:H390" si="91">IF(ISERROR(VLOOKUP($AB388,arte,W388,FALSE)),"",IF(VLOOKUP($AB388,arte,W388,FALSE)=0,"",VLOOKUP($AB388,arte,W388,FALSE)))</f>
        <v/>
      </c>
      <c r="E388" s="76" t="str">
        <f t="shared" si="91"/>
        <v/>
      </c>
      <c r="F388" s="76" t="str">
        <f t="shared" si="91"/>
        <v/>
      </c>
      <c r="G388" s="69" t="str">
        <f t="shared" si="91"/>
        <v/>
      </c>
      <c r="H388" s="343" t="str">
        <f t="shared" ca="1" si="91"/>
        <v/>
      </c>
      <c r="I388" s="337"/>
      <c r="J388" s="338"/>
      <c r="W388" s="14">
        <v>3</v>
      </c>
      <c r="X388" s="14">
        <v>9</v>
      </c>
      <c r="Y388" s="14">
        <v>15</v>
      </c>
      <c r="Z388" s="14">
        <v>21</v>
      </c>
      <c r="AA388" s="14">
        <v>31</v>
      </c>
      <c r="AB388" s="14" t="str">
        <f>IF(C368="","",C368)</f>
        <v>BORDA ROMERO, Milagros</v>
      </c>
    </row>
    <row r="389" spans="1:28" ht="27" customHeight="1" x14ac:dyDescent="0.25">
      <c r="A389" s="323"/>
      <c r="B389" s="335" t="s">
        <v>34</v>
      </c>
      <c r="C389" s="335" t="str">
        <f>IF(ISERROR(VLOOKUP($C$8,arte,W389,FALSE)),"",IF(VLOOKUP($C$8,arte,W389,FALSE)=0,"",VLOOKUP($C$8,arte,W389,FALSE)))</f>
        <v/>
      </c>
      <c r="D389" s="77" t="str">
        <f t="shared" si="91"/>
        <v/>
      </c>
      <c r="E389" s="77" t="str">
        <f t="shared" si="91"/>
        <v/>
      </c>
      <c r="F389" s="77" t="str">
        <f t="shared" si="91"/>
        <v/>
      </c>
      <c r="G389" s="70" t="str">
        <f t="shared" si="91"/>
        <v/>
      </c>
      <c r="H389" s="344" t="str">
        <f t="shared" si="91"/>
        <v/>
      </c>
      <c r="I389" s="339"/>
      <c r="J389" s="340"/>
      <c r="W389" s="14">
        <v>4</v>
      </c>
      <c r="X389" s="14">
        <v>10</v>
      </c>
      <c r="Y389" s="14">
        <v>16</v>
      </c>
      <c r="Z389" s="14">
        <v>22</v>
      </c>
      <c r="AB389" s="14" t="str">
        <f>IF(C368="","",C368)</f>
        <v>BORDA ROMERO, Milagros</v>
      </c>
    </row>
    <row r="390" spans="1:28" ht="16.5" customHeight="1" thickBot="1" x14ac:dyDescent="0.3">
      <c r="A390" s="324"/>
      <c r="B390" s="336" t="s">
        <v>188</v>
      </c>
      <c r="C390" s="336"/>
      <c r="D390" s="71" t="str">
        <f t="shared" si="91"/>
        <v/>
      </c>
      <c r="E390" s="71" t="str">
        <f t="shared" si="91"/>
        <v/>
      </c>
      <c r="F390" s="71" t="str">
        <f t="shared" si="91"/>
        <v/>
      </c>
      <c r="G390" s="71" t="str">
        <f t="shared" si="91"/>
        <v/>
      </c>
      <c r="H390" s="345" t="str">
        <f t="shared" si="91"/>
        <v/>
      </c>
      <c r="I390" s="341"/>
      <c r="J390" s="342"/>
      <c r="W390" s="14">
        <v>7</v>
      </c>
      <c r="X390" s="14">
        <v>13</v>
      </c>
      <c r="Y390" s="14">
        <v>19</v>
      </c>
      <c r="Z390" s="14">
        <v>25</v>
      </c>
      <c r="AB390" s="14" t="str">
        <f>IF(C368="","",C368)</f>
        <v>BORDA ROMERO, Milagros</v>
      </c>
    </row>
    <row r="391" spans="1:28" ht="2.25" customHeight="1" thickTop="1" thickBot="1" x14ac:dyDescent="0.3">
      <c r="A391" s="72"/>
      <c r="B391" s="73"/>
      <c r="C391" s="79"/>
      <c r="D391" s="74"/>
      <c r="E391" s="74"/>
      <c r="F391" s="74"/>
      <c r="G391" s="74"/>
      <c r="H391" s="80" t="str">
        <f>IF(ISERROR(VLOOKUP($C$8,ingles,AA391,FALSE)),"",IF(VLOOKUP($C$8,ingles,AA391,FALSE)=0,"",VLOOKUP($C$8,ingles,AA391,FALSE)))</f>
        <v/>
      </c>
      <c r="I391" s="124"/>
      <c r="J391" s="124"/>
    </row>
    <row r="392" spans="1:28" ht="21" customHeight="1" thickTop="1" x14ac:dyDescent="0.25">
      <c r="A392" s="322" t="s">
        <v>5</v>
      </c>
      <c r="B392" s="334" t="s">
        <v>35</v>
      </c>
      <c r="C392" s="334" t="str">
        <f t="shared" ref="C392:C394" si="92">IF(ISERROR(VLOOKUP($C$8,sociales,W392,FALSE)),"",IF(VLOOKUP($C$8,sociales,W392,FALSE)=0,"",VLOOKUP($C$8,sociales,W392,FALSE)))</f>
        <v/>
      </c>
      <c r="D392" s="76" t="str">
        <f t="shared" ref="D392:H395" si="93">IF(ISERROR(VLOOKUP($AB392,sociales,W392,FALSE)),"",IF(VLOOKUP($AB392,sociales,W392,FALSE)=0,"",VLOOKUP($AB392,sociales,W392,FALSE)))</f>
        <v/>
      </c>
      <c r="E392" s="76" t="str">
        <f t="shared" si="93"/>
        <v/>
      </c>
      <c r="F392" s="76" t="str">
        <f t="shared" si="93"/>
        <v/>
      </c>
      <c r="G392" s="69" t="str">
        <f t="shared" si="93"/>
        <v/>
      </c>
      <c r="H392" s="346" t="str">
        <f t="shared" ca="1" si="93"/>
        <v/>
      </c>
      <c r="I392" s="349"/>
      <c r="J392" s="350"/>
      <c r="W392" s="14">
        <v>3</v>
      </c>
      <c r="X392" s="14">
        <v>9</v>
      </c>
      <c r="Y392" s="14">
        <v>15</v>
      </c>
      <c r="Z392" s="14">
        <v>21</v>
      </c>
      <c r="AA392" s="14">
        <v>31</v>
      </c>
      <c r="AB392" s="14" t="str">
        <f>IF(C368="","",C368)</f>
        <v>BORDA ROMERO, Milagros</v>
      </c>
    </row>
    <row r="393" spans="1:28" ht="27" customHeight="1" x14ac:dyDescent="0.25">
      <c r="A393" s="323"/>
      <c r="B393" s="335" t="s">
        <v>36</v>
      </c>
      <c r="C393" s="335" t="str">
        <f t="shared" si="92"/>
        <v/>
      </c>
      <c r="D393" s="77" t="str">
        <f t="shared" si="93"/>
        <v/>
      </c>
      <c r="E393" s="77" t="str">
        <f t="shared" si="93"/>
        <v/>
      </c>
      <c r="F393" s="77" t="str">
        <f t="shared" si="93"/>
        <v/>
      </c>
      <c r="G393" s="70" t="str">
        <f t="shared" si="93"/>
        <v/>
      </c>
      <c r="H393" s="347" t="str">
        <f t="shared" si="93"/>
        <v/>
      </c>
      <c r="I393" s="351"/>
      <c r="J393" s="352"/>
      <c r="W393" s="14">
        <v>4</v>
      </c>
      <c r="X393" s="14">
        <v>10</v>
      </c>
      <c r="Y393" s="14">
        <v>16</v>
      </c>
      <c r="Z393" s="14">
        <v>22</v>
      </c>
      <c r="AB393" s="14" t="str">
        <f>IF(C368="","",C368)</f>
        <v>BORDA ROMERO, Milagros</v>
      </c>
    </row>
    <row r="394" spans="1:28" ht="27" customHeight="1" x14ac:dyDescent="0.25">
      <c r="A394" s="323"/>
      <c r="B394" s="335" t="s">
        <v>37</v>
      </c>
      <c r="C394" s="335" t="str">
        <f t="shared" si="92"/>
        <v/>
      </c>
      <c r="D394" s="77" t="str">
        <f t="shared" si="93"/>
        <v/>
      </c>
      <c r="E394" s="77" t="str">
        <f t="shared" si="93"/>
        <v/>
      </c>
      <c r="F394" s="77" t="str">
        <f t="shared" si="93"/>
        <v/>
      </c>
      <c r="G394" s="70" t="str">
        <f t="shared" si="93"/>
        <v/>
      </c>
      <c r="H394" s="347" t="str">
        <f t="shared" si="93"/>
        <v/>
      </c>
      <c r="I394" s="351"/>
      <c r="J394" s="352"/>
      <c r="W394" s="14">
        <v>5</v>
      </c>
      <c r="X394" s="14">
        <v>11</v>
      </c>
      <c r="Y394" s="14">
        <v>17</v>
      </c>
      <c r="Z394" s="14">
        <v>23</v>
      </c>
      <c r="AB394" s="14" t="str">
        <f>IF(C368="","",C368)</f>
        <v>BORDA ROMERO, Milagros</v>
      </c>
    </row>
    <row r="395" spans="1:28" ht="16.5" customHeight="1" thickBot="1" x14ac:dyDescent="0.3">
      <c r="A395" s="324"/>
      <c r="B395" s="336" t="s">
        <v>188</v>
      </c>
      <c r="C395" s="336"/>
      <c r="D395" s="71" t="str">
        <f t="shared" si="93"/>
        <v/>
      </c>
      <c r="E395" s="71" t="str">
        <f t="shared" si="93"/>
        <v/>
      </c>
      <c r="F395" s="71" t="str">
        <f t="shared" si="93"/>
        <v/>
      </c>
      <c r="G395" s="71" t="str">
        <f t="shared" si="93"/>
        <v/>
      </c>
      <c r="H395" s="348" t="str">
        <f t="shared" si="93"/>
        <v/>
      </c>
      <c r="I395" s="353"/>
      <c r="J395" s="354"/>
      <c r="W395" s="14">
        <v>7</v>
      </c>
      <c r="X395" s="14">
        <v>13</v>
      </c>
      <c r="Y395" s="14">
        <v>19</v>
      </c>
      <c r="Z395" s="14">
        <v>25</v>
      </c>
      <c r="AB395" s="14" t="str">
        <f>IF(C368="","",C368)</f>
        <v>BORDA ROMERO, Milagros</v>
      </c>
    </row>
    <row r="396" spans="1:28" ht="2.25" customHeight="1" thickTop="1" thickBot="1" x14ac:dyDescent="0.3">
      <c r="A396" s="72"/>
      <c r="B396" s="73"/>
      <c r="C396" s="78"/>
      <c r="D396" s="78"/>
      <c r="E396" s="78"/>
      <c r="F396" s="78"/>
      <c r="G396" s="78"/>
      <c r="H396" s="75"/>
      <c r="I396" s="124"/>
      <c r="J396" s="124"/>
    </row>
    <row r="397" spans="1:28" ht="16.5" customHeight="1" thickTop="1" x14ac:dyDescent="0.25">
      <c r="A397" s="355" t="s">
        <v>4</v>
      </c>
      <c r="B397" s="334" t="s">
        <v>24</v>
      </c>
      <c r="C397" s="334" t="str">
        <f t="shared" ref="C397:C398" si="94">IF(ISERROR(VLOOKUP($C$8,desarrollo,W397,FALSE)),"",IF(VLOOKUP($C$8,desarrollo,W397,FALSE)=0,"",VLOOKUP($C$8,desarrollo,W397,FALSE)))</f>
        <v/>
      </c>
      <c r="D397" s="76" t="str">
        <f t="shared" ref="D397:H399" si="95">IF(ISERROR(VLOOKUP($AB397,desarrollo,W397,FALSE)),"",IF(VLOOKUP($AB397,desarrollo,W397,FALSE)=0,"",VLOOKUP($AB397,desarrollo,W397,FALSE)))</f>
        <v/>
      </c>
      <c r="E397" s="76" t="str">
        <f t="shared" si="95"/>
        <v/>
      </c>
      <c r="F397" s="76" t="str">
        <f t="shared" si="95"/>
        <v/>
      </c>
      <c r="G397" s="69" t="str">
        <f t="shared" si="95"/>
        <v/>
      </c>
      <c r="H397" s="343" t="str">
        <f t="shared" ca="1" si="95"/>
        <v/>
      </c>
      <c r="I397" s="337"/>
      <c r="J397" s="338"/>
      <c r="W397" s="14">
        <v>3</v>
      </c>
      <c r="X397" s="14">
        <v>9</v>
      </c>
      <c r="Y397" s="14">
        <v>15</v>
      </c>
      <c r="Z397" s="14">
        <v>21</v>
      </c>
      <c r="AA397" s="14">
        <v>31</v>
      </c>
      <c r="AB397" s="14" t="str">
        <f>IF(C368="","",C368)</f>
        <v>BORDA ROMERO, Milagros</v>
      </c>
    </row>
    <row r="398" spans="1:28" ht="27" customHeight="1" x14ac:dyDescent="0.25">
      <c r="A398" s="356"/>
      <c r="B398" s="335" t="s">
        <v>25</v>
      </c>
      <c r="C398" s="335" t="str">
        <f t="shared" si="94"/>
        <v/>
      </c>
      <c r="D398" s="77" t="str">
        <f t="shared" si="95"/>
        <v/>
      </c>
      <c r="E398" s="77" t="str">
        <f t="shared" si="95"/>
        <v/>
      </c>
      <c r="F398" s="77" t="str">
        <f t="shared" si="95"/>
        <v/>
      </c>
      <c r="G398" s="70" t="str">
        <f t="shared" si="95"/>
        <v/>
      </c>
      <c r="H398" s="344" t="str">
        <f t="shared" si="95"/>
        <v/>
      </c>
      <c r="I398" s="339"/>
      <c r="J398" s="340"/>
      <c r="W398" s="14">
        <v>4</v>
      </c>
      <c r="X398" s="14">
        <v>10</v>
      </c>
      <c r="Y398" s="14">
        <v>16</v>
      </c>
      <c r="Z398" s="14">
        <v>22</v>
      </c>
      <c r="AB398" s="14" t="str">
        <f>IF(C368="","",C368)</f>
        <v>BORDA ROMERO, Milagros</v>
      </c>
    </row>
    <row r="399" spans="1:28" ht="16.5" customHeight="1" thickBot="1" x14ac:dyDescent="0.3">
      <c r="A399" s="357"/>
      <c r="B399" s="336" t="s">
        <v>188</v>
      </c>
      <c r="C399" s="336"/>
      <c r="D399" s="71" t="str">
        <f t="shared" si="95"/>
        <v/>
      </c>
      <c r="E399" s="71" t="str">
        <f t="shared" si="95"/>
        <v/>
      </c>
      <c r="F399" s="71" t="str">
        <f t="shared" si="95"/>
        <v/>
      </c>
      <c r="G399" s="71" t="str">
        <f t="shared" si="95"/>
        <v/>
      </c>
      <c r="H399" s="345" t="str">
        <f t="shared" si="95"/>
        <v/>
      </c>
      <c r="I399" s="341"/>
      <c r="J399" s="342"/>
      <c r="W399" s="14">
        <v>7</v>
      </c>
      <c r="X399" s="14">
        <v>13</v>
      </c>
      <c r="Y399" s="14">
        <v>19</v>
      </c>
      <c r="Z399" s="14">
        <v>25</v>
      </c>
      <c r="AB399" s="14" t="str">
        <f>IF(C368="","",C368)</f>
        <v>BORDA ROMERO, Milagros</v>
      </c>
    </row>
    <row r="400" spans="1:28" ht="2.25" customHeight="1" thickTop="1" thickBot="1" x14ac:dyDescent="0.3">
      <c r="A400" s="81"/>
      <c r="B400" s="73"/>
      <c r="C400" s="78"/>
      <c r="D400" s="78"/>
      <c r="E400" s="78"/>
      <c r="F400" s="78"/>
      <c r="G400" s="78"/>
      <c r="H400" s="82"/>
      <c r="I400" s="124"/>
      <c r="J400" s="124"/>
    </row>
    <row r="401" spans="1:28" ht="24" customHeight="1" thickTop="1" x14ac:dyDescent="0.25">
      <c r="A401" s="322" t="s">
        <v>6</v>
      </c>
      <c r="B401" s="334" t="s">
        <v>52</v>
      </c>
      <c r="C401" s="334" t="str">
        <f t="shared" ref="C401:C403" si="96">IF(ISERROR(VLOOKUP($C$8,fisica,W401,FALSE)),"",IF(VLOOKUP($C$8,fisica,W401,FALSE)=0,"",VLOOKUP($C$8,fisica,W401,FALSE)))</f>
        <v/>
      </c>
      <c r="D401" s="76" t="str">
        <f t="shared" ref="D401:H404" si="97">IF(ISERROR(VLOOKUP($AB401,fisica,W401,FALSE)),"",IF(VLOOKUP($AB401,fisica,W401,FALSE)=0,"",VLOOKUP($AB401,fisica,W401,FALSE)))</f>
        <v/>
      </c>
      <c r="E401" s="76" t="str">
        <f t="shared" si="97"/>
        <v/>
      </c>
      <c r="F401" s="76" t="str">
        <f t="shared" si="97"/>
        <v/>
      </c>
      <c r="G401" s="69" t="str">
        <f t="shared" si="97"/>
        <v/>
      </c>
      <c r="H401" s="346" t="str">
        <f t="shared" ca="1" si="97"/>
        <v/>
      </c>
      <c r="I401" s="349"/>
      <c r="J401" s="350"/>
      <c r="W401" s="14">
        <v>3</v>
      </c>
      <c r="X401" s="14">
        <v>9</v>
      </c>
      <c r="Y401" s="14">
        <v>15</v>
      </c>
      <c r="Z401" s="14">
        <v>21</v>
      </c>
      <c r="AA401" s="14">
        <v>31</v>
      </c>
      <c r="AB401" s="14" t="str">
        <f>IF(C368="","",C368)</f>
        <v>BORDA ROMERO, Milagros</v>
      </c>
    </row>
    <row r="402" spans="1:28" ht="18.75" customHeight="1" x14ac:dyDescent="0.25">
      <c r="A402" s="323"/>
      <c r="B402" s="335" t="s">
        <v>38</v>
      </c>
      <c r="C402" s="335" t="str">
        <f t="shared" si="96"/>
        <v/>
      </c>
      <c r="D402" s="77" t="str">
        <f t="shared" si="97"/>
        <v/>
      </c>
      <c r="E402" s="77" t="str">
        <f t="shared" si="97"/>
        <v/>
      </c>
      <c r="F402" s="77" t="str">
        <f t="shared" si="97"/>
        <v/>
      </c>
      <c r="G402" s="70" t="str">
        <f t="shared" si="97"/>
        <v/>
      </c>
      <c r="H402" s="347" t="str">
        <f t="shared" si="97"/>
        <v/>
      </c>
      <c r="I402" s="351"/>
      <c r="J402" s="352"/>
      <c r="W402" s="14">
        <v>4</v>
      </c>
      <c r="X402" s="14">
        <v>10</v>
      </c>
      <c r="Y402" s="14">
        <v>16</v>
      </c>
      <c r="Z402" s="14">
        <v>22</v>
      </c>
      <c r="AB402" s="14" t="str">
        <f>IF(C368="","",C368)</f>
        <v>BORDA ROMERO, Milagros</v>
      </c>
    </row>
    <row r="403" spans="1:28" ht="27" customHeight="1" x14ac:dyDescent="0.25">
      <c r="A403" s="323"/>
      <c r="B403" s="335" t="s">
        <v>39</v>
      </c>
      <c r="C403" s="335" t="str">
        <f t="shared" si="96"/>
        <v/>
      </c>
      <c r="D403" s="77" t="str">
        <f t="shared" si="97"/>
        <v/>
      </c>
      <c r="E403" s="77" t="str">
        <f t="shared" si="97"/>
        <v/>
      </c>
      <c r="F403" s="77" t="str">
        <f t="shared" si="97"/>
        <v/>
      </c>
      <c r="G403" s="70" t="str">
        <f t="shared" si="97"/>
        <v/>
      </c>
      <c r="H403" s="347" t="str">
        <f t="shared" si="97"/>
        <v/>
      </c>
      <c r="I403" s="351"/>
      <c r="J403" s="352"/>
      <c r="W403" s="14">
        <v>5</v>
      </c>
      <c r="X403" s="14">
        <v>11</v>
      </c>
      <c r="Y403" s="14">
        <v>17</v>
      </c>
      <c r="Z403" s="14">
        <v>23</v>
      </c>
      <c r="AB403" s="14" t="str">
        <f>IF(C368="","",C368)</f>
        <v>BORDA ROMERO, Milagros</v>
      </c>
    </row>
    <row r="404" spans="1:28" ht="16.5" customHeight="1" thickBot="1" x14ac:dyDescent="0.3">
      <c r="A404" s="324"/>
      <c r="B404" s="336" t="s">
        <v>188</v>
      </c>
      <c r="C404" s="336"/>
      <c r="D404" s="71" t="str">
        <f t="shared" si="97"/>
        <v/>
      </c>
      <c r="E404" s="71" t="str">
        <f t="shared" si="97"/>
        <v/>
      </c>
      <c r="F404" s="71" t="str">
        <f t="shared" si="97"/>
        <v/>
      </c>
      <c r="G404" s="71" t="str">
        <f t="shared" si="97"/>
        <v/>
      </c>
      <c r="H404" s="348" t="str">
        <f t="shared" si="97"/>
        <v/>
      </c>
      <c r="I404" s="353"/>
      <c r="J404" s="354"/>
      <c r="W404" s="14">
        <v>7</v>
      </c>
      <c r="X404" s="14">
        <v>13</v>
      </c>
      <c r="Y404" s="14">
        <v>19</v>
      </c>
      <c r="Z404" s="14">
        <v>25</v>
      </c>
      <c r="AB404" s="14" t="str">
        <f>IF(C368="","",C368)</f>
        <v>BORDA ROMERO, Milagros</v>
      </c>
    </row>
    <row r="405" spans="1:28" ht="2.25" customHeight="1" thickTop="1" thickBot="1" x14ac:dyDescent="0.3">
      <c r="A405" s="72"/>
      <c r="B405" s="73"/>
      <c r="C405" s="78"/>
      <c r="D405" s="78"/>
      <c r="E405" s="78"/>
      <c r="F405" s="78"/>
      <c r="G405" s="78"/>
      <c r="H405" s="82"/>
      <c r="I405" s="124"/>
      <c r="J405" s="124"/>
    </row>
    <row r="406" spans="1:28" ht="36" customHeight="1" thickTop="1" x14ac:dyDescent="0.25">
      <c r="A406" s="322" t="s">
        <v>11</v>
      </c>
      <c r="B406" s="334" t="s">
        <v>40</v>
      </c>
      <c r="C406" s="334" t="str">
        <f t="shared" ref="C406:C407" si="98">IF(ISERROR(VLOOKUP($C$8,religion,W406,FALSE)),"",IF(VLOOKUP($C$8,religion,W406,FALSE)=0,"",VLOOKUP($C$8,religion,W406,FALSE)))</f>
        <v/>
      </c>
      <c r="D406" s="76" t="str">
        <f t="shared" ref="D406:H408" si="99">IF(ISERROR(VLOOKUP($AB406,religion,W406,FALSE)),"",IF(VLOOKUP($AB406,religion,W406,FALSE)=0,"",VLOOKUP($AB406,religion,W406,FALSE)))</f>
        <v/>
      </c>
      <c r="E406" s="76" t="str">
        <f t="shared" si="99"/>
        <v/>
      </c>
      <c r="F406" s="76" t="str">
        <f t="shared" si="99"/>
        <v/>
      </c>
      <c r="G406" s="69" t="str">
        <f t="shared" si="99"/>
        <v/>
      </c>
      <c r="H406" s="343" t="str">
        <f t="shared" ca="1" si="99"/>
        <v/>
      </c>
      <c r="I406" s="337"/>
      <c r="J406" s="338"/>
      <c r="W406" s="14">
        <v>3</v>
      </c>
      <c r="X406" s="14">
        <v>9</v>
      </c>
      <c r="Y406" s="14">
        <v>15</v>
      </c>
      <c r="Z406" s="14">
        <v>21</v>
      </c>
      <c r="AA406" s="14">
        <v>31</v>
      </c>
      <c r="AB406" s="14" t="str">
        <f>IF(C368="","",C368)</f>
        <v>BORDA ROMERO, Milagros</v>
      </c>
    </row>
    <row r="407" spans="1:28" ht="27" customHeight="1" x14ac:dyDescent="0.25">
      <c r="A407" s="323"/>
      <c r="B407" s="335" t="s">
        <v>41</v>
      </c>
      <c r="C407" s="335" t="str">
        <f t="shared" si="98"/>
        <v/>
      </c>
      <c r="D407" s="77" t="str">
        <f t="shared" si="99"/>
        <v/>
      </c>
      <c r="E407" s="77" t="str">
        <f t="shared" si="99"/>
        <v/>
      </c>
      <c r="F407" s="77" t="str">
        <f t="shared" si="99"/>
        <v/>
      </c>
      <c r="G407" s="70" t="str">
        <f t="shared" si="99"/>
        <v/>
      </c>
      <c r="H407" s="344" t="str">
        <f t="shared" si="99"/>
        <v/>
      </c>
      <c r="I407" s="339"/>
      <c r="J407" s="340"/>
      <c r="W407" s="14">
        <v>4</v>
      </c>
      <c r="X407" s="14">
        <v>10</v>
      </c>
      <c r="Y407" s="14">
        <v>16</v>
      </c>
      <c r="Z407" s="14">
        <v>22</v>
      </c>
      <c r="AB407" s="14" t="str">
        <f>IF(C368="","",C368)</f>
        <v>BORDA ROMERO, Milagros</v>
      </c>
    </row>
    <row r="408" spans="1:28" ht="16.5" customHeight="1" thickBot="1" x14ac:dyDescent="0.3">
      <c r="A408" s="324"/>
      <c r="B408" s="336" t="s">
        <v>188</v>
      </c>
      <c r="C408" s="336"/>
      <c r="D408" s="71" t="str">
        <f t="shared" si="99"/>
        <v/>
      </c>
      <c r="E408" s="71" t="str">
        <f t="shared" si="99"/>
        <v/>
      </c>
      <c r="F408" s="71" t="str">
        <f t="shared" si="99"/>
        <v/>
      </c>
      <c r="G408" s="71" t="str">
        <f t="shared" si="99"/>
        <v/>
      </c>
      <c r="H408" s="345" t="str">
        <f t="shared" si="99"/>
        <v/>
      </c>
      <c r="I408" s="341"/>
      <c r="J408" s="342"/>
      <c r="W408" s="14">
        <v>7</v>
      </c>
      <c r="X408" s="14">
        <v>13</v>
      </c>
      <c r="Y408" s="14">
        <v>19</v>
      </c>
      <c r="Z408" s="14">
        <v>25</v>
      </c>
      <c r="AB408" s="14" t="str">
        <f>IF(C368="","",C368)</f>
        <v>BORDA ROMERO, Milagros</v>
      </c>
    </row>
    <row r="409" spans="1:28" ht="2.25" customHeight="1" thickTop="1" thickBot="1" x14ac:dyDescent="0.3">
      <c r="A409" s="72"/>
      <c r="B409" s="73"/>
      <c r="C409" s="78"/>
      <c r="D409" s="78"/>
      <c r="E409" s="78"/>
      <c r="F409" s="78"/>
      <c r="G409" s="78"/>
      <c r="H409" s="82"/>
      <c r="I409" s="124"/>
      <c r="J409" s="124"/>
    </row>
    <row r="410" spans="1:28" ht="28.5" customHeight="1" thickTop="1" x14ac:dyDescent="0.25">
      <c r="A410" s="322" t="s">
        <v>10</v>
      </c>
      <c r="B410" s="334" t="s">
        <v>42</v>
      </c>
      <c r="C410" s="334" t="str">
        <f t="shared" ref="C410:C412" si="100">IF(ISERROR(VLOOKUP($C$8,ciencia,W410,FALSE)),"",IF(VLOOKUP($C$8,ciencia,W410,FALSE)=0,"",VLOOKUP($C$8,ciencia,W410,FALSE)))</f>
        <v/>
      </c>
      <c r="D410" s="76" t="str">
        <f t="shared" ref="D410:H413" si="101">IF(ISERROR(VLOOKUP($AB410,ciencia,W410,FALSE)),"",IF(VLOOKUP($AB410,ciencia,W410,FALSE)=0,"",VLOOKUP($AB410,ciencia,W410,FALSE)))</f>
        <v/>
      </c>
      <c r="E410" s="76" t="str">
        <f t="shared" si="101"/>
        <v/>
      </c>
      <c r="F410" s="76" t="str">
        <f t="shared" si="101"/>
        <v/>
      </c>
      <c r="G410" s="69" t="str">
        <f t="shared" si="101"/>
        <v/>
      </c>
      <c r="H410" s="346" t="str">
        <f t="shared" ca="1" si="101"/>
        <v/>
      </c>
      <c r="I410" s="349"/>
      <c r="J410" s="350"/>
      <c r="W410" s="14">
        <v>3</v>
      </c>
      <c r="X410" s="14">
        <v>9</v>
      </c>
      <c r="Y410" s="14">
        <v>15</v>
      </c>
      <c r="Z410" s="14">
        <v>21</v>
      </c>
      <c r="AA410" s="14">
        <v>31</v>
      </c>
      <c r="AB410" s="14" t="str">
        <f>IF(C368="","",C368)</f>
        <v>BORDA ROMERO, Milagros</v>
      </c>
    </row>
    <row r="411" spans="1:28" ht="47.25" customHeight="1" x14ac:dyDescent="0.25">
      <c r="A411" s="323"/>
      <c r="B411" s="335" t="s">
        <v>9</v>
      </c>
      <c r="C411" s="335" t="str">
        <f t="shared" si="100"/>
        <v/>
      </c>
      <c r="D411" s="77" t="str">
        <f t="shared" si="101"/>
        <v/>
      </c>
      <c r="E411" s="77" t="str">
        <f t="shared" si="101"/>
        <v/>
      </c>
      <c r="F411" s="77" t="str">
        <f t="shared" si="101"/>
        <v/>
      </c>
      <c r="G411" s="70" t="str">
        <f t="shared" si="101"/>
        <v/>
      </c>
      <c r="H411" s="347" t="str">
        <f t="shared" si="101"/>
        <v/>
      </c>
      <c r="I411" s="351"/>
      <c r="J411" s="352"/>
      <c r="W411" s="14">
        <v>4</v>
      </c>
      <c r="X411" s="14">
        <v>10</v>
      </c>
      <c r="Y411" s="14">
        <v>16</v>
      </c>
      <c r="Z411" s="14">
        <v>22</v>
      </c>
      <c r="AB411" s="14" t="str">
        <f>IF(C368="","",C368)</f>
        <v>BORDA ROMERO, Milagros</v>
      </c>
    </row>
    <row r="412" spans="1:28" ht="36.75" customHeight="1" x14ac:dyDescent="0.25">
      <c r="A412" s="323"/>
      <c r="B412" s="335" t="s">
        <v>43</v>
      </c>
      <c r="C412" s="335" t="str">
        <f t="shared" si="100"/>
        <v/>
      </c>
      <c r="D412" s="77" t="str">
        <f t="shared" si="101"/>
        <v/>
      </c>
      <c r="E412" s="77" t="str">
        <f t="shared" si="101"/>
        <v/>
      </c>
      <c r="F412" s="77" t="str">
        <f t="shared" si="101"/>
        <v/>
      </c>
      <c r="G412" s="70" t="str">
        <f t="shared" si="101"/>
        <v/>
      </c>
      <c r="H412" s="347" t="str">
        <f t="shared" si="101"/>
        <v/>
      </c>
      <c r="I412" s="351"/>
      <c r="J412" s="352"/>
      <c r="W412" s="14">
        <v>5</v>
      </c>
      <c r="X412" s="14">
        <v>11</v>
      </c>
      <c r="Y412" s="14">
        <v>17</v>
      </c>
      <c r="Z412" s="14">
        <v>23</v>
      </c>
      <c r="AB412" s="14" t="str">
        <f>IF(C368="","",C368)</f>
        <v>BORDA ROMERO, Milagros</v>
      </c>
    </row>
    <row r="413" spans="1:28" ht="16.5" customHeight="1" thickBot="1" x14ac:dyDescent="0.3">
      <c r="A413" s="324"/>
      <c r="B413" s="336" t="s">
        <v>188</v>
      </c>
      <c r="C413" s="336"/>
      <c r="D413" s="71" t="str">
        <f t="shared" si="101"/>
        <v/>
      </c>
      <c r="E413" s="71" t="str">
        <f t="shared" si="101"/>
        <v/>
      </c>
      <c r="F413" s="71" t="str">
        <f t="shared" si="101"/>
        <v/>
      </c>
      <c r="G413" s="71" t="str">
        <f t="shared" si="101"/>
        <v/>
      </c>
      <c r="H413" s="348" t="str">
        <f t="shared" si="101"/>
        <v/>
      </c>
      <c r="I413" s="353"/>
      <c r="J413" s="354"/>
      <c r="W413" s="14">
        <v>7</v>
      </c>
      <c r="X413" s="14">
        <v>13</v>
      </c>
      <c r="Y413" s="14">
        <v>19</v>
      </c>
      <c r="Z413" s="14">
        <v>25</v>
      </c>
      <c r="AB413" s="14" t="str">
        <f>IF(C368="","",C368)</f>
        <v>BORDA ROMERO, Milagros</v>
      </c>
    </row>
    <row r="414" spans="1:28" ht="2.25" customHeight="1" thickTop="1" thickBot="1" x14ac:dyDescent="0.3">
      <c r="A414" s="72"/>
      <c r="B414" s="73"/>
      <c r="C414" s="78"/>
      <c r="D414" s="78"/>
      <c r="E414" s="78"/>
      <c r="F414" s="78"/>
      <c r="G414" s="78"/>
      <c r="H414" s="82"/>
      <c r="I414" s="124"/>
      <c r="J414" s="124"/>
    </row>
    <row r="415" spans="1:28" ht="44.25" customHeight="1" thickTop="1" thickBot="1" x14ac:dyDescent="0.3">
      <c r="A415" s="83" t="s">
        <v>12</v>
      </c>
      <c r="B415" s="376" t="s">
        <v>44</v>
      </c>
      <c r="C415" s="377"/>
      <c r="D415" s="84" t="str">
        <f>IF(ISERROR(VLOOKUP($AB415,trabajo,W415,FALSE)),"",IF(VLOOKUP($AB415,trabajo,W415,FALSE)=0,"",VLOOKUP($AB415,trabajo,W415,FALSE)))</f>
        <v/>
      </c>
      <c r="E415" s="84" t="str">
        <f>IF(ISERROR(VLOOKUP($AB415,trabajo,X415,FALSE)),"",IF(VLOOKUP($AB415,trabajo,X415,FALSE)=0,"",VLOOKUP($AB415,trabajo,X415,FALSE)))</f>
        <v/>
      </c>
      <c r="F415" s="84" t="str">
        <f>IF(ISERROR(VLOOKUP($AB415,trabajo,Y415,FALSE)),"",IF(VLOOKUP($AB415,trabajo,Y415,FALSE)=0,"",VLOOKUP($AB415,trabajo,Y415,FALSE)))</f>
        <v/>
      </c>
      <c r="G415" s="85" t="str">
        <f>IF(ISERROR(VLOOKUP($AB415,trabajo,Z415,FALSE)),"",IF(VLOOKUP($AB415,trabajo,Z415,FALSE)=0,"",VLOOKUP($AB415,trabajo,Z415,FALSE)))</f>
        <v/>
      </c>
      <c r="H415" s="86" t="str">
        <f ca="1">IF(ISERROR(VLOOKUP($AB415,trabajo,AA415,FALSE)),"",IF(VLOOKUP($AB415,trabajo,AA415,FALSE)=0,"",VLOOKUP($AB415,trabajo,AA415,FALSE)))</f>
        <v/>
      </c>
      <c r="I415" s="332"/>
      <c r="J415" s="333"/>
      <c r="W415" s="14">
        <v>3</v>
      </c>
      <c r="X415" s="14">
        <v>9</v>
      </c>
      <c r="Y415" s="14">
        <v>15</v>
      </c>
      <c r="Z415" s="14">
        <v>21</v>
      </c>
      <c r="AA415" s="14">
        <v>31</v>
      </c>
      <c r="AB415" s="14" t="str">
        <f>IF(C368="","",C368)</f>
        <v>BORDA ROMERO, Milagros</v>
      </c>
    </row>
    <row r="416" spans="1:28" ht="9.75" customHeight="1" thickTop="1" thickBot="1" x14ac:dyDescent="0.3">
      <c r="A416" s="87"/>
      <c r="B416" s="73"/>
      <c r="C416" s="79"/>
      <c r="D416" s="79"/>
      <c r="E416" s="79"/>
      <c r="F416" s="79"/>
      <c r="G416" s="79"/>
      <c r="I416" s="88"/>
      <c r="J416" s="88"/>
    </row>
    <row r="417" spans="1:28" ht="18.75" customHeight="1" thickTop="1" x14ac:dyDescent="0.25">
      <c r="A417" s="389" t="s">
        <v>14</v>
      </c>
      <c r="B417" s="390"/>
      <c r="C417" s="391"/>
      <c r="D417" s="386" t="s">
        <v>53</v>
      </c>
      <c r="E417" s="387"/>
      <c r="F417" s="387"/>
      <c r="G417" s="388"/>
      <c r="H417" s="384" t="s">
        <v>2</v>
      </c>
      <c r="I417" s="288" t="s">
        <v>17</v>
      </c>
      <c r="J417" s="289"/>
    </row>
    <row r="418" spans="1:28" ht="18.75" customHeight="1" thickBot="1" x14ac:dyDescent="0.3">
      <c r="A418" s="392"/>
      <c r="B418" s="393"/>
      <c r="C418" s="394"/>
      <c r="D418" s="89">
        <v>1</v>
      </c>
      <c r="E418" s="89">
        <v>2</v>
      </c>
      <c r="F418" s="89">
        <v>3</v>
      </c>
      <c r="G418" s="90">
        <v>4</v>
      </c>
      <c r="H418" s="385"/>
      <c r="I418" s="290"/>
      <c r="J418" s="291"/>
    </row>
    <row r="419" spans="1:28" ht="22.5" customHeight="1" thickTop="1" x14ac:dyDescent="0.25">
      <c r="A419" s="378" t="s">
        <v>15</v>
      </c>
      <c r="B419" s="379"/>
      <c r="C419" s="380"/>
      <c r="D419" s="91" t="str">
        <f>IF(ISERROR(VLOOKUP($AB419,autonomo,W419,FALSE)),"",IF(VLOOKUP($AB419,autonomo,W419,FALSE)=0,"",VLOOKUP($AB419,autonomo,W419,FALSE)))</f>
        <v/>
      </c>
      <c r="E419" s="91" t="str">
        <f>IF(ISERROR(VLOOKUP($AB419,autonomo,X419,FALSE)),"",IF(VLOOKUP($AB419,autonomo,X419,FALSE)=0,"",VLOOKUP($AB419,autonomo,X419,FALSE)))</f>
        <v/>
      </c>
      <c r="F419" s="91" t="str">
        <f>IF(ISERROR(VLOOKUP($AB419,autonomo,Y419,FALSE)),"",IF(VLOOKUP($AB419,autonomo,Y419,FALSE)=0,"",VLOOKUP($AB419,autonomo,Y419,FALSE)))</f>
        <v/>
      </c>
      <c r="G419" s="92" t="str">
        <f>IF(ISERROR(VLOOKUP($AB419,autonomo,Z419,FALSE)),"",IF(VLOOKUP($AB419,autonomo,Z419,FALSE)=0,"",VLOOKUP($AB419,autonomo,Z419,FALSE)))</f>
        <v/>
      </c>
      <c r="H419" s="93" t="str">
        <f ca="1">IF(ISERROR(VLOOKUP($AB419,autonomo,AA419,FALSE)),"",IF(VLOOKUP($AB419,autonomo,AA419,FALSE)=0,"",VLOOKUP($AB419,autonomo,AA419,FALSE)))</f>
        <v/>
      </c>
      <c r="I419" s="305"/>
      <c r="J419" s="306"/>
      <c r="W419" s="14">
        <v>3</v>
      </c>
      <c r="X419" s="14">
        <v>9</v>
      </c>
      <c r="Y419" s="14">
        <v>15</v>
      </c>
      <c r="Z419" s="14">
        <v>21</v>
      </c>
      <c r="AA419" s="14">
        <v>31</v>
      </c>
      <c r="AB419" s="14" t="str">
        <f>IF(C368="","",C368)</f>
        <v>BORDA ROMERO, Milagros</v>
      </c>
    </row>
    <row r="420" spans="1:28" ht="24" customHeight="1" thickBot="1" x14ac:dyDescent="0.3">
      <c r="A420" s="381" t="s">
        <v>16</v>
      </c>
      <c r="B420" s="382"/>
      <c r="C420" s="383"/>
      <c r="D420" s="94" t="str">
        <f>IF(ISERROR(VLOOKUP($AB420,tic,W420,FALSE)),"",IF(VLOOKUP($AB420,tic,W420,FALSE)=0,"",VLOOKUP($AB420,tic,W420,FALSE)))</f>
        <v/>
      </c>
      <c r="E420" s="94" t="str">
        <f>IF(ISERROR(VLOOKUP($AB420,tic,X420,FALSE)),"",IF(VLOOKUP($AB420,tic,X420,FALSE)=0,"",VLOOKUP($AB420,tic,X420,FALSE)))</f>
        <v/>
      </c>
      <c r="F420" s="94" t="str">
        <f>IF(ISERROR(VLOOKUP($AB420,tic,Y420,FALSE)),"",IF(VLOOKUP($AB420,tic,Y420,FALSE)=0,"",VLOOKUP($AB420,tic,Y420,FALSE)))</f>
        <v/>
      </c>
      <c r="G420" s="95" t="str">
        <f>IF(ISERROR(VLOOKUP($AB420,tic,Z420,FALSE)),"",IF(VLOOKUP($AB420,tic,Z420,FALSE)=0,"",VLOOKUP($AB420,tic,Z420,FALSE)))</f>
        <v/>
      </c>
      <c r="H420" s="96" t="str">
        <f ca="1">IF(ISERROR(VLOOKUP($AB420,tic,AA420,FALSE)),"",IF(VLOOKUP($AB420,tic,AA420,FALSE)=0,"",VLOOKUP($AB420,tic,AA420,FALSE)))</f>
        <v/>
      </c>
      <c r="I420" s="307"/>
      <c r="J420" s="308"/>
      <c r="W420" s="14">
        <v>3</v>
      </c>
      <c r="X420" s="14">
        <v>9</v>
      </c>
      <c r="Y420" s="14">
        <v>15</v>
      </c>
      <c r="Z420" s="14">
        <v>21</v>
      </c>
      <c r="AA420" s="14">
        <v>31</v>
      </c>
      <c r="AB420" s="14" t="str">
        <f>IF(C368="","",C368)</f>
        <v>BORDA ROMERO, Milagros</v>
      </c>
    </row>
    <row r="421" spans="1:28" ht="5.25" customHeight="1" thickTop="1" thickBot="1" x14ac:dyDescent="0.3"/>
    <row r="422" spans="1:28" ht="17.25" customHeight="1" thickBot="1" x14ac:dyDescent="0.3">
      <c r="A422" s="233" t="s">
        <v>154</v>
      </c>
      <c r="B422" s="233"/>
      <c r="C422" s="246" t="str">
        <f>IF(C368="","",IF(VLOOKUP(C368,DATOS!$B$17:$F$61,4,FALSE)=0,"",VLOOKUP(C368,DATOS!$B$17:$F$61,4,FALSE)&amp;" "&amp;VLOOKUP(C368,DATOS!$B$17:$F$61,5,FALSE)))</f>
        <v/>
      </c>
      <c r="D422" s="247"/>
      <c r="E422" s="248"/>
      <c r="F422" s="233" t="str">
        <f>"N° Áreas desaprobadas "&amp;DATOS!$B$6&amp;" :"</f>
        <v>N° Áreas desaprobadas 2019 :</v>
      </c>
      <c r="G422" s="233"/>
      <c r="H422" s="233"/>
      <c r="I422" s="233"/>
      <c r="J422" s="97" t="str">
        <f ca="1">IF(C368="","",IF((DATOS!$W$14-TODAY())&gt;0,"",VLOOKUP(C368,anual,18,FALSE)))</f>
        <v/>
      </c>
    </row>
    <row r="423" spans="1:28" ht="3" customHeight="1" thickBot="1" x14ac:dyDescent="0.3">
      <c r="A423" s="46"/>
      <c r="B423" s="46"/>
      <c r="C423" s="98"/>
      <c r="D423" s="98"/>
      <c r="E423" s="98"/>
      <c r="F423" s="46"/>
      <c r="G423" s="46"/>
      <c r="H423" s="46"/>
      <c r="I423" s="46"/>
    </row>
    <row r="424" spans="1:28" ht="17.25" customHeight="1" thickBot="1" x14ac:dyDescent="0.3">
      <c r="A424" s="420" t="str">
        <f>IF(C368="","",C368)</f>
        <v>BORDA ROMERO, Milagros</v>
      </c>
      <c r="B424" s="420"/>
      <c r="C424" s="420"/>
      <c r="F424" s="233" t="s">
        <v>155</v>
      </c>
      <c r="G424" s="233"/>
      <c r="H424" s="233"/>
      <c r="I424" s="395" t="str">
        <f ca="1">IF(C368="","",IF((DATOS!$W$14-TODAY())&gt;0,"",VLOOKUP(C368,anual2,20,FALSE)))</f>
        <v/>
      </c>
      <c r="J424" s="396"/>
    </row>
    <row r="425" spans="1:28" ht="15.75" thickBot="1" x14ac:dyDescent="0.3">
      <c r="A425" s="16" t="s">
        <v>54</v>
      </c>
    </row>
    <row r="426" spans="1:28" ht="16.5" thickTop="1" thickBot="1" x14ac:dyDescent="0.3">
      <c r="A426" s="99" t="s">
        <v>55</v>
      </c>
      <c r="B426" s="100" t="s">
        <v>56</v>
      </c>
      <c r="C426" s="279" t="s">
        <v>152</v>
      </c>
      <c r="D426" s="280"/>
      <c r="E426" s="279" t="s">
        <v>57</v>
      </c>
      <c r="F426" s="281"/>
      <c r="G426" s="281"/>
      <c r="H426" s="281"/>
      <c r="I426" s="281"/>
      <c r="J426" s="282"/>
    </row>
    <row r="427" spans="1:28" ht="20.25" customHeight="1" thickTop="1" x14ac:dyDescent="0.25">
      <c r="A427" s="101">
        <v>1</v>
      </c>
      <c r="B427" s="102" t="str">
        <f t="shared" ref="B427:D430" si="102">IF(ISERROR(VLOOKUP($AB427,comportamiento,W427,FALSE)),"",IF(VLOOKUP($AB427,comportamiento,W427,FALSE)=0,"",VLOOKUP($AB427,comportamiento,W427,FALSE)))</f>
        <v/>
      </c>
      <c r="C427" s="273" t="str">
        <f t="shared" ca="1" si="102"/>
        <v/>
      </c>
      <c r="D427" s="274" t="str">
        <f t="shared" si="102"/>
        <v/>
      </c>
      <c r="E427" s="283"/>
      <c r="F427" s="283"/>
      <c r="G427" s="283"/>
      <c r="H427" s="283"/>
      <c r="I427" s="283"/>
      <c r="J427" s="284"/>
      <c r="W427" s="14">
        <v>7</v>
      </c>
      <c r="X427" s="14">
        <v>31</v>
      </c>
      <c r="AB427" s="14" t="str">
        <f>IF(C368="","",C368)</f>
        <v>BORDA ROMERO, Milagros</v>
      </c>
    </row>
    <row r="428" spans="1:28" ht="20.25" customHeight="1" x14ac:dyDescent="0.25">
      <c r="A428" s="103">
        <v>2</v>
      </c>
      <c r="B428" s="104" t="str">
        <f t="shared" si="102"/>
        <v/>
      </c>
      <c r="C428" s="275" t="str">
        <f t="shared" si="102"/>
        <v/>
      </c>
      <c r="D428" s="276" t="str">
        <f t="shared" si="102"/>
        <v/>
      </c>
      <c r="E428" s="269"/>
      <c r="F428" s="269"/>
      <c r="G428" s="269"/>
      <c r="H428" s="269"/>
      <c r="I428" s="269"/>
      <c r="J428" s="270"/>
      <c r="W428" s="14">
        <v>13</v>
      </c>
      <c r="AB428" s="14" t="str">
        <f>IF(C368="","",C368)</f>
        <v>BORDA ROMERO, Milagros</v>
      </c>
    </row>
    <row r="429" spans="1:28" ht="20.25" customHeight="1" x14ac:dyDescent="0.25">
      <c r="A429" s="103">
        <v>3</v>
      </c>
      <c r="B429" s="104" t="str">
        <f t="shared" si="102"/>
        <v/>
      </c>
      <c r="C429" s="275" t="str">
        <f t="shared" si="102"/>
        <v/>
      </c>
      <c r="D429" s="276" t="str">
        <f t="shared" si="102"/>
        <v/>
      </c>
      <c r="E429" s="269"/>
      <c r="F429" s="269"/>
      <c r="G429" s="269"/>
      <c r="H429" s="269"/>
      <c r="I429" s="269"/>
      <c r="J429" s="270"/>
      <c r="W429" s="14">
        <v>19</v>
      </c>
      <c r="AB429" s="14" t="str">
        <f>IF(C368="","",C368)</f>
        <v>BORDA ROMERO, Milagros</v>
      </c>
    </row>
    <row r="430" spans="1:28" ht="20.25" customHeight="1" thickBot="1" x14ac:dyDescent="0.3">
      <c r="A430" s="105">
        <v>4</v>
      </c>
      <c r="B430" s="106" t="str">
        <f t="shared" si="102"/>
        <v/>
      </c>
      <c r="C430" s="277" t="str">
        <f t="shared" si="102"/>
        <v/>
      </c>
      <c r="D430" s="278" t="str">
        <f t="shared" si="102"/>
        <v/>
      </c>
      <c r="E430" s="271"/>
      <c r="F430" s="271"/>
      <c r="G430" s="271"/>
      <c r="H430" s="271"/>
      <c r="I430" s="271"/>
      <c r="J430" s="272"/>
      <c r="W430" s="14">
        <v>25</v>
      </c>
      <c r="AB430" s="14" t="str">
        <f>IF(C368="","",C368)</f>
        <v>BORDA ROMERO, Milagros</v>
      </c>
    </row>
    <row r="431" spans="1:28" ht="6.75" customHeight="1" thickTop="1" thickBot="1" x14ac:dyDescent="0.3">
      <c r="W431" s="14">
        <v>7</v>
      </c>
    </row>
    <row r="432" spans="1:28" ht="14.25" customHeight="1" thickTop="1" thickBot="1" x14ac:dyDescent="0.3">
      <c r="B432" s="358" t="s">
        <v>208</v>
      </c>
      <c r="C432" s="359"/>
      <c r="D432" s="359" t="s">
        <v>209</v>
      </c>
      <c r="E432" s="359"/>
      <c r="F432" s="360"/>
    </row>
    <row r="433" spans="1:10" ht="14.25" customHeight="1" thickTop="1" x14ac:dyDescent="0.25">
      <c r="B433" s="107" t="str">
        <f>IF(DATOS!$B$12="","",IF(DATOS!$B$12="Bimestre","I Bimestre","I Trimestre"))</f>
        <v>I Trimestre</v>
      </c>
      <c r="C433" s="108" t="str">
        <f>IF(C368="","",VLOOKUP(C368,periodo1,20,FALSE)&amp;"°")</f>
        <v>500°</v>
      </c>
      <c r="D433" s="221">
        <f>IF(C368="","",VLOOKUP(C368,periodo1,18,FALSE))</f>
        <v>0</v>
      </c>
      <c r="E433" s="221"/>
      <c r="F433" s="361"/>
      <c r="H433" s="406" t="str">
        <f>"Orden de mérito año escolar "&amp;DATOS!$B$6&amp;":"</f>
        <v>Orden de mérito año escolar 2019:</v>
      </c>
      <c r="I433" s="407"/>
      <c r="J433" s="412" t="str">
        <f ca="1">IF(C368="","",IF((DATOS!$W$14-TODAY())&gt;0,"",VLOOKUP(C368,anual,20,FALSE)&amp;"°"))</f>
        <v/>
      </c>
    </row>
    <row r="434" spans="1:10" ht="14.25" customHeight="1" x14ac:dyDescent="0.25">
      <c r="B434" s="109" t="str">
        <f>IF(DATOS!$B$12="","",IF(DATOS!$B$12="Bimestre","II Bimestre","II Trimestre"))</f>
        <v>II Trimestre</v>
      </c>
      <c r="C434" s="110" t="str">
        <f ca="1">IF(C368="","",IF((DATOS!$X$14-TODAY())&gt;0,"",VLOOKUP(C368,periodo2,20,FALSE)&amp;"°"))</f>
        <v/>
      </c>
      <c r="D434" s="225" t="str">
        <f ca="1">IF(C368="","",IF(C434="","",VLOOKUP(C368,periodo2,18,FALSE)))</f>
        <v/>
      </c>
      <c r="E434" s="225"/>
      <c r="F434" s="362"/>
      <c r="H434" s="408"/>
      <c r="I434" s="409"/>
      <c r="J434" s="413"/>
    </row>
    <row r="435" spans="1:10" ht="14.25" customHeight="1" thickBot="1" x14ac:dyDescent="0.3">
      <c r="A435" s="111"/>
      <c r="B435" s="112" t="str">
        <f>IF(DATOS!$B$12="","",IF(DATOS!$B$12="Bimestre","III Bimestre","III Trimestre"))</f>
        <v>III Trimestre</v>
      </c>
      <c r="C435" s="113" t="str">
        <f ca="1">IF(C368="","",IF((DATOS!$Y$14-TODAY())&gt;0,"",VLOOKUP(C368,periodo3,20,FALSE)&amp;"°"))</f>
        <v/>
      </c>
      <c r="D435" s="363" t="str">
        <f ca="1">IF(C368="","",IF(C435="","",VLOOKUP(C368,periodo3,18,FALSE)))</f>
        <v/>
      </c>
      <c r="E435" s="363"/>
      <c r="F435" s="364"/>
      <c r="G435" s="111"/>
      <c r="H435" s="410"/>
      <c r="I435" s="411"/>
      <c r="J435" s="414"/>
    </row>
    <row r="436" spans="1:10" ht="14.25" customHeight="1" thickTop="1" thickBot="1" x14ac:dyDescent="0.3">
      <c r="B436" s="114" t="str">
        <f>IF(DATOS!$B$12="","",IF(DATOS!$B$12="Bimestre","IV Bimestre",""))</f>
        <v/>
      </c>
      <c r="C436" s="115" t="str">
        <f ca="1">IF(C368="","",IF((DATOS!$W$14-TODAY())&gt;0,"",VLOOKUP(C368,periodo4,20,FALSE)&amp;"°"))</f>
        <v/>
      </c>
      <c r="D436" s="214" t="str">
        <f ca="1">IF(C368="","",IF(C436="","",VLOOKUP(C368,periodo4,18,FALSE)))</f>
        <v/>
      </c>
      <c r="E436" s="214"/>
      <c r="F436" s="405"/>
    </row>
    <row r="437" spans="1:10" ht="16.5" thickTop="1" thickBot="1" x14ac:dyDescent="0.3">
      <c r="A437" s="16" t="s">
        <v>192</v>
      </c>
    </row>
    <row r="438" spans="1:10" ht="15.75" thickTop="1" x14ac:dyDescent="0.25">
      <c r="A438" s="397" t="s">
        <v>55</v>
      </c>
      <c r="B438" s="399" t="s">
        <v>193</v>
      </c>
      <c r="C438" s="288"/>
      <c r="D438" s="288"/>
      <c r="E438" s="289"/>
      <c r="F438" s="399" t="s">
        <v>194</v>
      </c>
      <c r="G438" s="288"/>
      <c r="H438" s="288"/>
      <c r="I438" s="289"/>
    </row>
    <row r="439" spans="1:10" x14ac:dyDescent="0.25">
      <c r="A439" s="398"/>
      <c r="B439" s="116" t="s">
        <v>195</v>
      </c>
      <c r="C439" s="400" t="s">
        <v>196</v>
      </c>
      <c r="D439" s="400"/>
      <c r="E439" s="401"/>
      <c r="F439" s="402" t="s">
        <v>195</v>
      </c>
      <c r="G439" s="400"/>
      <c r="H439" s="400"/>
      <c r="I439" s="117" t="s">
        <v>196</v>
      </c>
    </row>
    <row r="440" spans="1:10" x14ac:dyDescent="0.25">
      <c r="A440" s="118">
        <v>1</v>
      </c>
      <c r="B440" s="125"/>
      <c r="C440" s="403"/>
      <c r="D440" s="366"/>
      <c r="E440" s="404"/>
      <c r="F440" s="365"/>
      <c r="G440" s="366"/>
      <c r="H440" s="367"/>
      <c r="I440" s="127"/>
    </row>
    <row r="441" spans="1:10" x14ac:dyDescent="0.25">
      <c r="A441" s="118">
        <v>2</v>
      </c>
      <c r="B441" s="125"/>
      <c r="C441" s="403"/>
      <c r="D441" s="366"/>
      <c r="E441" s="404"/>
      <c r="F441" s="365"/>
      <c r="G441" s="366"/>
      <c r="H441" s="367"/>
      <c r="I441" s="127"/>
    </row>
    <row r="442" spans="1:10" x14ac:dyDescent="0.25">
      <c r="A442" s="118">
        <v>3</v>
      </c>
      <c r="B442" s="125"/>
      <c r="C442" s="403"/>
      <c r="D442" s="366"/>
      <c r="E442" s="404"/>
      <c r="F442" s="365"/>
      <c r="G442" s="366"/>
      <c r="H442" s="367"/>
      <c r="I442" s="127"/>
    </row>
    <row r="443" spans="1:10" ht="15.75" thickBot="1" x14ac:dyDescent="0.3">
      <c r="A443" s="119">
        <v>4</v>
      </c>
      <c r="B443" s="128"/>
      <c r="C443" s="368"/>
      <c r="D443" s="369"/>
      <c r="E443" s="370"/>
      <c r="F443" s="371"/>
      <c r="G443" s="369"/>
      <c r="H443" s="372"/>
      <c r="I443" s="130"/>
    </row>
    <row r="444" spans="1:10" ht="16.5" thickTop="1" thickBot="1" x14ac:dyDescent="0.3">
      <c r="A444" s="120" t="s">
        <v>197</v>
      </c>
      <c r="B444" s="121" t="str">
        <f>IF(C368="","",IF(SUM(B440:B443)=0,"",SUM(B440:B443)))</f>
        <v/>
      </c>
      <c r="C444" s="373" t="str">
        <f>IF(C368="","",IF(SUM(C440:C443)=0,"",SUM(C440:C443)))</f>
        <v/>
      </c>
      <c r="D444" s="373" t="str">
        <f t="shared" ref="D444" si="103">IF(E368="","",IF(SUM(D440:D443)=0,"",SUM(D440:D443)))</f>
        <v/>
      </c>
      <c r="E444" s="374" t="str">
        <f t="shared" ref="E444" si="104">IF(F368="","",IF(SUM(E440:E443)=0,"",SUM(E440:E443)))</f>
        <v/>
      </c>
      <c r="F444" s="375" t="str">
        <f>IF(C368="","",IF(SUM(F440:F443)=0,"",SUM(F440:F443)))</f>
        <v/>
      </c>
      <c r="G444" s="373" t="str">
        <f t="shared" ref="G444" si="105">IF(H368="","",IF(SUM(G440:G443)=0,"",SUM(G440:G443)))</f>
        <v/>
      </c>
      <c r="H444" s="373" t="str">
        <f t="shared" ref="H444" si="106">IF(I368="","",IF(SUM(H440:H443)=0,"",SUM(H440:H443)))</f>
        <v/>
      </c>
      <c r="I444" s="122" t="str">
        <f>IF(C368="","",IF(SUM(I440:I443)=0,"",SUM(I440:I443)))</f>
        <v/>
      </c>
    </row>
    <row r="445" spans="1:10" ht="15.75" thickTop="1" x14ac:dyDescent="0.25"/>
    <row r="448" spans="1:10" x14ac:dyDescent="0.25">
      <c r="A448" s="416"/>
      <c r="B448" s="416"/>
      <c r="G448" s="123"/>
      <c r="H448" s="123"/>
      <c r="I448" s="123"/>
      <c r="J448" s="123"/>
    </row>
    <row r="449" spans="1:32" x14ac:dyDescent="0.25">
      <c r="A449" s="415" t="str">
        <f>IF(DATOS!$F$9="","",DATOS!$F$9)</f>
        <v/>
      </c>
      <c r="B449" s="415"/>
      <c r="G449" s="415" t="str">
        <f>IF(DATOS!$F$10="","",DATOS!$F$10)</f>
        <v/>
      </c>
      <c r="H449" s="415"/>
      <c r="I449" s="415"/>
      <c r="J449" s="415"/>
    </row>
    <row r="450" spans="1:32" x14ac:dyDescent="0.25">
      <c r="A450" s="415" t="s">
        <v>143</v>
      </c>
      <c r="B450" s="415"/>
      <c r="G450" s="415" t="s">
        <v>142</v>
      </c>
      <c r="H450" s="415"/>
      <c r="I450" s="415"/>
      <c r="J450" s="415"/>
    </row>
    <row r="451" spans="1:32" ht="17.25" x14ac:dyDescent="0.3">
      <c r="A451" s="285" t="str">
        <f>"INFORME DE PROGRESO DEL APRENDIZAJE DEL ESTUDIANTE - "&amp;DATOS!$B$6</f>
        <v>INFORME DE PROGRESO DEL APRENDIZAJE DEL ESTUDIANTE - 2019</v>
      </c>
      <c r="B451" s="285"/>
      <c r="C451" s="285"/>
      <c r="D451" s="285"/>
      <c r="E451" s="285"/>
      <c r="F451" s="285"/>
      <c r="G451" s="285"/>
      <c r="H451" s="285"/>
      <c r="I451" s="285"/>
      <c r="J451" s="285"/>
    </row>
    <row r="452" spans="1:32" ht="4.5" customHeight="1" thickBot="1" x14ac:dyDescent="0.3"/>
    <row r="453" spans="1:32" ht="15.75" thickTop="1" x14ac:dyDescent="0.25">
      <c r="A453" s="292"/>
      <c r="B453" s="62" t="s">
        <v>45</v>
      </c>
      <c r="C453" s="314" t="str">
        <f>IF(DATOS!$B$4="","",DATOS!$B$4)</f>
        <v>Apurímac</v>
      </c>
      <c r="D453" s="314"/>
      <c r="E453" s="314"/>
      <c r="F453" s="314"/>
      <c r="G453" s="313" t="s">
        <v>47</v>
      </c>
      <c r="H453" s="313"/>
      <c r="I453" s="63" t="str">
        <f>IF(DATOS!$B$5="","",DATOS!$B$5)</f>
        <v/>
      </c>
      <c r="J453" s="295" t="s">
        <v>520</v>
      </c>
    </row>
    <row r="454" spans="1:32" x14ac:dyDescent="0.25">
      <c r="A454" s="293"/>
      <c r="B454" s="64" t="s">
        <v>46</v>
      </c>
      <c r="C454" s="311" t="str">
        <f>IF(DATOS!$B$7="","",UPPER(DATOS!$B$7))</f>
        <v/>
      </c>
      <c r="D454" s="311"/>
      <c r="E454" s="311"/>
      <c r="F454" s="311"/>
      <c r="G454" s="311"/>
      <c r="H454" s="311"/>
      <c r="I454" s="312"/>
      <c r="J454" s="296"/>
    </row>
    <row r="455" spans="1:32" x14ac:dyDescent="0.25">
      <c r="A455" s="293"/>
      <c r="B455" s="64" t="s">
        <v>49</v>
      </c>
      <c r="C455" s="315" t="str">
        <f>IF(DATOS!$B$8="","",DATOS!$B$8)</f>
        <v/>
      </c>
      <c r="D455" s="315"/>
      <c r="E455" s="315"/>
      <c r="F455" s="315"/>
      <c r="G455" s="286" t="s">
        <v>100</v>
      </c>
      <c r="H455" s="287"/>
      <c r="I455" s="65" t="str">
        <f>IF(DATOS!$B$9="","",DATOS!$B$9)</f>
        <v/>
      </c>
      <c r="J455" s="296"/>
    </row>
    <row r="456" spans="1:32" x14ac:dyDescent="0.25">
      <c r="A456" s="293"/>
      <c r="B456" s="64" t="s">
        <v>60</v>
      </c>
      <c r="C456" s="311" t="str">
        <f>IF(DATOS!$B$10="","",DATOS!$B$10)</f>
        <v/>
      </c>
      <c r="D456" s="311"/>
      <c r="E456" s="311"/>
      <c r="F456" s="311"/>
      <c r="G456" s="317" t="s">
        <v>50</v>
      </c>
      <c r="H456" s="317"/>
      <c r="I456" s="65" t="str">
        <f>IF(DATOS!$B$11="","",DATOS!$B$11)</f>
        <v/>
      </c>
      <c r="J456" s="296"/>
    </row>
    <row r="457" spans="1:32" x14ac:dyDescent="0.25">
      <c r="A457" s="293"/>
      <c r="B457" s="64" t="s">
        <v>59</v>
      </c>
      <c r="C457" s="316" t="str">
        <f>IF(ISERROR(VLOOKUP(C458,DATOS!$B$17:$C$61,2,FALSE)),"No encontrado",IF(VLOOKUP(C458,DATOS!$B$17:$C$61,2,FALSE)=0,"No encontrado",VLOOKUP(C458,DATOS!$B$17:$C$61,2,FALSE)))</f>
        <v>No encontrado</v>
      </c>
      <c r="D457" s="316"/>
      <c r="E457" s="316"/>
      <c r="F457" s="316"/>
      <c r="G457" s="298"/>
      <c r="H457" s="299"/>
      <c r="I457" s="300"/>
      <c r="J457" s="296"/>
    </row>
    <row r="458" spans="1:32" ht="28.5" customHeight="1" thickBot="1" x14ac:dyDescent="0.3">
      <c r="A458" s="294"/>
      <c r="B458" s="66" t="s">
        <v>58</v>
      </c>
      <c r="C458" s="309" t="str">
        <f>IF(INDEX(alumnos,AE458,AF458)=0,"",INDEX(alumnos,AE458,AF458))</f>
        <v>CAÑARI CCORIMANYA, Yanell Ariana</v>
      </c>
      <c r="D458" s="309"/>
      <c r="E458" s="309"/>
      <c r="F458" s="309"/>
      <c r="G458" s="309"/>
      <c r="H458" s="309"/>
      <c r="I458" s="310"/>
      <c r="J458" s="297"/>
      <c r="AE458" s="14">
        <f>AE368+1</f>
        <v>6</v>
      </c>
      <c r="AF458" s="14">
        <v>2</v>
      </c>
    </row>
    <row r="459" spans="1:32" ht="5.25" customHeight="1" thickTop="1" thickBot="1" x14ac:dyDescent="0.3"/>
    <row r="460" spans="1:32" ht="27" customHeight="1" thickTop="1" x14ac:dyDescent="0.25">
      <c r="A460" s="318" t="s">
        <v>0</v>
      </c>
      <c r="B460" s="328" t="s">
        <v>1</v>
      </c>
      <c r="C460" s="329"/>
      <c r="D460" s="325" t="s">
        <v>139</v>
      </c>
      <c r="E460" s="326"/>
      <c r="F460" s="326"/>
      <c r="G460" s="327"/>
      <c r="H460" s="320" t="s">
        <v>2</v>
      </c>
      <c r="I460" s="301" t="s">
        <v>3</v>
      </c>
      <c r="J460" s="302"/>
      <c r="K460" s="67"/>
    </row>
    <row r="461" spans="1:32" ht="15" customHeight="1" thickBot="1" x14ac:dyDescent="0.3">
      <c r="A461" s="319"/>
      <c r="B461" s="330"/>
      <c r="C461" s="331"/>
      <c r="D461" s="68">
        <v>1</v>
      </c>
      <c r="E461" s="68">
        <v>2</v>
      </c>
      <c r="F461" s="68">
        <v>3</v>
      </c>
      <c r="G461" s="68">
        <v>4</v>
      </c>
      <c r="H461" s="321"/>
      <c r="I461" s="303"/>
      <c r="J461" s="304"/>
      <c r="K461" s="67"/>
    </row>
    <row r="462" spans="1:32" ht="17.25" customHeight="1" thickTop="1" x14ac:dyDescent="0.25">
      <c r="A462" s="322" t="s">
        <v>8</v>
      </c>
      <c r="B462" s="334" t="s">
        <v>26</v>
      </c>
      <c r="C462" s="334"/>
      <c r="D462" s="69" t="str">
        <f t="shared" ref="D462:H466" si="107">IF(ISERROR(VLOOKUP($AB462,matematica,W462,FALSE)),"",IF(VLOOKUP($AB462,matematica,W462,FALSE)=0,"",VLOOKUP($AB462,matematica,W462,FALSE)))</f>
        <v/>
      </c>
      <c r="E462" s="69" t="str">
        <f t="shared" si="107"/>
        <v/>
      </c>
      <c r="F462" s="69" t="str">
        <f t="shared" si="107"/>
        <v/>
      </c>
      <c r="G462" s="69" t="str">
        <f t="shared" si="107"/>
        <v/>
      </c>
      <c r="H462" s="343" t="str">
        <f t="shared" ca="1" si="107"/>
        <v/>
      </c>
      <c r="I462" s="337"/>
      <c r="J462" s="338"/>
      <c r="W462" s="14">
        <v>3</v>
      </c>
      <c r="X462" s="14">
        <v>9</v>
      </c>
      <c r="Y462" s="14">
        <v>15</v>
      </c>
      <c r="Z462" s="14">
        <v>21</v>
      </c>
      <c r="AA462" s="14">
        <v>31</v>
      </c>
      <c r="AB462" s="14" t="str">
        <f>IF(C458="","",C458)</f>
        <v>CAÑARI CCORIMANYA, Yanell Ariana</v>
      </c>
    </row>
    <row r="463" spans="1:32" ht="27.75" customHeight="1" x14ac:dyDescent="0.25">
      <c r="A463" s="323"/>
      <c r="B463" s="335" t="s">
        <v>27</v>
      </c>
      <c r="C463" s="335"/>
      <c r="D463" s="70" t="str">
        <f t="shared" si="107"/>
        <v/>
      </c>
      <c r="E463" s="70" t="str">
        <f t="shared" si="107"/>
        <v/>
      </c>
      <c r="F463" s="70" t="str">
        <f t="shared" si="107"/>
        <v/>
      </c>
      <c r="G463" s="70" t="str">
        <f t="shared" si="107"/>
        <v/>
      </c>
      <c r="H463" s="344" t="str">
        <f t="shared" si="107"/>
        <v/>
      </c>
      <c r="I463" s="339"/>
      <c r="J463" s="340"/>
      <c r="M463" s="14" t="str">
        <f>IF(INDEX(alumnos,35,2)=0,"",INDEX(alumnos,35,2))</f>
        <v/>
      </c>
      <c r="W463" s="14">
        <v>4</v>
      </c>
      <c r="X463" s="14">
        <v>10</v>
      </c>
      <c r="Y463" s="14">
        <v>16</v>
      </c>
      <c r="Z463" s="14">
        <v>22</v>
      </c>
      <c r="AB463" s="14" t="str">
        <f>IF(C458="","",C458)</f>
        <v>CAÑARI CCORIMANYA, Yanell Ariana</v>
      </c>
    </row>
    <row r="464" spans="1:32" ht="26.25" customHeight="1" x14ac:dyDescent="0.25">
      <c r="A464" s="323"/>
      <c r="B464" s="335" t="s">
        <v>28</v>
      </c>
      <c r="C464" s="335"/>
      <c r="D464" s="70" t="str">
        <f t="shared" si="107"/>
        <v/>
      </c>
      <c r="E464" s="70" t="str">
        <f t="shared" si="107"/>
        <v/>
      </c>
      <c r="F464" s="70" t="str">
        <f t="shared" si="107"/>
        <v/>
      </c>
      <c r="G464" s="70" t="str">
        <f t="shared" si="107"/>
        <v/>
      </c>
      <c r="H464" s="344" t="str">
        <f t="shared" si="107"/>
        <v/>
      </c>
      <c r="I464" s="339"/>
      <c r="J464" s="340"/>
      <c r="W464" s="14">
        <v>5</v>
      </c>
      <c r="X464" s="14">
        <v>11</v>
      </c>
      <c r="Y464" s="14">
        <v>17</v>
      </c>
      <c r="Z464" s="14">
        <v>23</v>
      </c>
      <c r="AB464" s="14" t="str">
        <f>IF(C458="","",C458)</f>
        <v>CAÑARI CCORIMANYA, Yanell Ariana</v>
      </c>
    </row>
    <row r="465" spans="1:28" ht="24.75" customHeight="1" x14ac:dyDescent="0.25">
      <c r="A465" s="323"/>
      <c r="B465" s="335" t="s">
        <v>29</v>
      </c>
      <c r="C465" s="335"/>
      <c r="D465" s="70" t="str">
        <f t="shared" si="107"/>
        <v/>
      </c>
      <c r="E465" s="70" t="str">
        <f t="shared" si="107"/>
        <v/>
      </c>
      <c r="F465" s="70" t="str">
        <f t="shared" si="107"/>
        <v/>
      </c>
      <c r="G465" s="70" t="str">
        <f t="shared" si="107"/>
        <v/>
      </c>
      <c r="H465" s="344" t="str">
        <f t="shared" si="107"/>
        <v/>
      </c>
      <c r="I465" s="339"/>
      <c r="J465" s="340"/>
      <c r="W465" s="14">
        <v>6</v>
      </c>
      <c r="X465" s="14">
        <v>12</v>
      </c>
      <c r="Y465" s="14">
        <v>18</v>
      </c>
      <c r="Z465" s="14">
        <v>24</v>
      </c>
      <c r="AB465" s="14" t="str">
        <f>IF(C458="","",C458)</f>
        <v>CAÑARI CCORIMANYA, Yanell Ariana</v>
      </c>
    </row>
    <row r="466" spans="1:28" ht="16.5" customHeight="1" thickBot="1" x14ac:dyDescent="0.3">
      <c r="A466" s="324"/>
      <c r="B466" s="336" t="s">
        <v>188</v>
      </c>
      <c r="C466" s="336"/>
      <c r="D466" s="71" t="str">
        <f t="shared" si="107"/>
        <v/>
      </c>
      <c r="E466" s="71" t="str">
        <f t="shared" si="107"/>
        <v/>
      </c>
      <c r="F466" s="71" t="str">
        <f t="shared" si="107"/>
        <v/>
      </c>
      <c r="G466" s="71" t="str">
        <f t="shared" si="107"/>
        <v/>
      </c>
      <c r="H466" s="345" t="str">
        <f t="shared" si="107"/>
        <v/>
      </c>
      <c r="I466" s="341"/>
      <c r="J466" s="342"/>
      <c r="W466" s="14">
        <v>7</v>
      </c>
      <c r="X466" s="14">
        <v>13</v>
      </c>
      <c r="Y466" s="14">
        <v>19</v>
      </c>
      <c r="Z466" s="14">
        <v>25</v>
      </c>
      <c r="AB466" s="14" t="str">
        <f>IF(C458="","",C458)</f>
        <v>CAÑARI CCORIMANYA, Yanell Ariana</v>
      </c>
    </row>
    <row r="467" spans="1:28" ht="1.5" customHeight="1" thickTop="1" thickBot="1" x14ac:dyDescent="0.3">
      <c r="A467" s="72"/>
      <c r="B467" s="73"/>
      <c r="C467" s="74"/>
      <c r="D467" s="74"/>
      <c r="E467" s="74"/>
      <c r="F467" s="74"/>
      <c r="G467" s="74"/>
      <c r="H467" s="75"/>
      <c r="I467" s="124"/>
      <c r="J467" s="124"/>
    </row>
    <row r="468" spans="1:28" ht="28.5" customHeight="1" thickTop="1" x14ac:dyDescent="0.25">
      <c r="A468" s="322" t="s">
        <v>151</v>
      </c>
      <c r="B468" s="334" t="s">
        <v>191</v>
      </c>
      <c r="C468" s="334" t="str">
        <f t="shared" ref="C468:C470" si="108">IF(ISERROR(VLOOKUP($C$8,comunicacion,W468,FALSE)),"",IF(VLOOKUP($C$8,comunicacion,W468,FALSE)=0,"",VLOOKUP($C$8,comunicacion,W468,FALSE)))</f>
        <v/>
      </c>
      <c r="D468" s="76" t="str">
        <f t="shared" ref="D468:H471" si="109">IF(ISERROR(VLOOKUP($AB468,comunicacion,W468,FALSE)),"",IF(VLOOKUP($AB468,comunicacion,W468,FALSE)=0,"",VLOOKUP($AB468,comunicacion,W468,FALSE)))</f>
        <v/>
      </c>
      <c r="E468" s="76" t="str">
        <f t="shared" si="109"/>
        <v/>
      </c>
      <c r="F468" s="76" t="str">
        <f t="shared" si="109"/>
        <v/>
      </c>
      <c r="G468" s="69" t="str">
        <f t="shared" si="109"/>
        <v/>
      </c>
      <c r="H468" s="346" t="str">
        <f t="shared" ca="1" si="109"/>
        <v/>
      </c>
      <c r="I468" s="349"/>
      <c r="J468" s="350"/>
      <c r="W468" s="14">
        <v>3</v>
      </c>
      <c r="X468" s="14">
        <v>9</v>
      </c>
      <c r="Y468" s="14">
        <v>15</v>
      </c>
      <c r="Z468" s="14">
        <v>21</v>
      </c>
      <c r="AA468" s="14">
        <v>31</v>
      </c>
      <c r="AB468" s="14" t="str">
        <f>IF(C458="","",C458)</f>
        <v>CAÑARI CCORIMANYA, Yanell Ariana</v>
      </c>
    </row>
    <row r="469" spans="1:28" ht="28.5" customHeight="1" x14ac:dyDescent="0.25">
      <c r="A469" s="323"/>
      <c r="B469" s="335" t="s">
        <v>190</v>
      </c>
      <c r="C469" s="335" t="str">
        <f t="shared" si="108"/>
        <v/>
      </c>
      <c r="D469" s="77" t="str">
        <f t="shared" si="109"/>
        <v/>
      </c>
      <c r="E469" s="77" t="str">
        <f t="shared" si="109"/>
        <v/>
      </c>
      <c r="F469" s="77" t="str">
        <f t="shared" si="109"/>
        <v/>
      </c>
      <c r="G469" s="70" t="str">
        <f t="shared" si="109"/>
        <v/>
      </c>
      <c r="H469" s="347" t="str">
        <f t="shared" si="109"/>
        <v/>
      </c>
      <c r="I469" s="351"/>
      <c r="J469" s="352"/>
      <c r="W469" s="14">
        <v>4</v>
      </c>
      <c r="X469" s="14">
        <v>10</v>
      </c>
      <c r="Y469" s="14">
        <v>16</v>
      </c>
      <c r="Z469" s="14">
        <v>22</v>
      </c>
      <c r="AB469" s="14" t="str">
        <f>IF(C458="","",C458)</f>
        <v>CAÑARI CCORIMANYA, Yanell Ariana</v>
      </c>
    </row>
    <row r="470" spans="1:28" ht="28.5" customHeight="1" x14ac:dyDescent="0.25">
      <c r="A470" s="323"/>
      <c r="B470" s="335" t="s">
        <v>189</v>
      </c>
      <c r="C470" s="335" t="str">
        <f t="shared" si="108"/>
        <v/>
      </c>
      <c r="D470" s="77" t="str">
        <f t="shared" si="109"/>
        <v/>
      </c>
      <c r="E470" s="77" t="str">
        <f t="shared" si="109"/>
        <v/>
      </c>
      <c r="F470" s="77" t="str">
        <f t="shared" si="109"/>
        <v/>
      </c>
      <c r="G470" s="70" t="str">
        <f t="shared" si="109"/>
        <v/>
      </c>
      <c r="H470" s="347" t="str">
        <f t="shared" si="109"/>
        <v/>
      </c>
      <c r="I470" s="351"/>
      <c r="J470" s="352"/>
      <c r="W470" s="14">
        <v>5</v>
      </c>
      <c r="X470" s="14">
        <v>11</v>
      </c>
      <c r="Y470" s="14">
        <v>17</v>
      </c>
      <c r="Z470" s="14">
        <v>23</v>
      </c>
      <c r="AB470" s="14" t="str">
        <f>IF(C458="","",C458)</f>
        <v>CAÑARI CCORIMANYA, Yanell Ariana</v>
      </c>
    </row>
    <row r="471" spans="1:28" ht="16.5" customHeight="1" thickBot="1" x14ac:dyDescent="0.3">
      <c r="A471" s="324"/>
      <c r="B471" s="336" t="s">
        <v>188</v>
      </c>
      <c r="C471" s="336"/>
      <c r="D471" s="71" t="str">
        <f t="shared" si="109"/>
        <v/>
      </c>
      <c r="E471" s="71" t="str">
        <f t="shared" si="109"/>
        <v/>
      </c>
      <c r="F471" s="71" t="str">
        <f t="shared" si="109"/>
        <v/>
      </c>
      <c r="G471" s="71" t="str">
        <f t="shared" si="109"/>
        <v/>
      </c>
      <c r="H471" s="348" t="str">
        <f t="shared" si="109"/>
        <v/>
      </c>
      <c r="I471" s="353"/>
      <c r="J471" s="354"/>
      <c r="W471" s="14">
        <v>7</v>
      </c>
      <c r="X471" s="14">
        <v>13</v>
      </c>
      <c r="Y471" s="14">
        <v>19</v>
      </c>
      <c r="Z471" s="14">
        <v>25</v>
      </c>
      <c r="AB471" s="14" t="str">
        <f>IF(C458="","",C458)</f>
        <v>CAÑARI CCORIMANYA, Yanell Ariana</v>
      </c>
    </row>
    <row r="472" spans="1:28" ht="2.25" customHeight="1" thickTop="1" thickBot="1" x14ac:dyDescent="0.3">
      <c r="A472" s="72"/>
      <c r="B472" s="73"/>
      <c r="C472" s="78"/>
      <c r="D472" s="78"/>
      <c r="E472" s="78"/>
      <c r="F472" s="78"/>
      <c r="G472" s="78"/>
      <c r="H472" s="75"/>
      <c r="I472" s="124"/>
      <c r="J472" s="124"/>
    </row>
    <row r="473" spans="1:28" ht="28.5" customHeight="1" thickTop="1" x14ac:dyDescent="0.25">
      <c r="A473" s="322" t="s">
        <v>150</v>
      </c>
      <c r="B473" s="334" t="s">
        <v>30</v>
      </c>
      <c r="C473" s="334" t="str">
        <f t="shared" ref="C473:C475" si="110">IF(ISERROR(VLOOKUP($C$8,ingles,W473,FALSE)),"",IF(VLOOKUP($C$8,ingles,W473,FALSE)=0,"",VLOOKUP($C$8,ingles,W473,FALSE)))</f>
        <v/>
      </c>
      <c r="D473" s="76" t="str">
        <f t="shared" ref="D473:H476" si="111">IF(ISERROR(VLOOKUP($AB473,ingles,W473,FALSE)),"",IF(VLOOKUP($AB473,ingles,W473,FALSE)=0,"",VLOOKUP($AB473,ingles,W473,FALSE)))</f>
        <v/>
      </c>
      <c r="E473" s="76" t="str">
        <f t="shared" si="111"/>
        <v/>
      </c>
      <c r="F473" s="76" t="str">
        <f t="shared" si="111"/>
        <v/>
      </c>
      <c r="G473" s="69" t="str">
        <f t="shared" si="111"/>
        <v/>
      </c>
      <c r="H473" s="346" t="str">
        <f t="shared" ca="1" si="111"/>
        <v/>
      </c>
      <c r="I473" s="349"/>
      <c r="J473" s="350"/>
      <c r="W473" s="14">
        <v>3</v>
      </c>
      <c r="X473" s="14">
        <v>9</v>
      </c>
      <c r="Y473" s="14">
        <v>15</v>
      </c>
      <c r="Z473" s="14">
        <v>21</v>
      </c>
      <c r="AA473" s="14">
        <v>31</v>
      </c>
      <c r="AB473" s="14" t="str">
        <f>IF(C458="","",C458)</f>
        <v>CAÑARI CCORIMANYA, Yanell Ariana</v>
      </c>
    </row>
    <row r="474" spans="1:28" ht="28.5" customHeight="1" x14ac:dyDescent="0.25">
      <c r="A474" s="323"/>
      <c r="B474" s="335" t="s">
        <v>31</v>
      </c>
      <c r="C474" s="335" t="str">
        <f t="shared" si="110"/>
        <v/>
      </c>
      <c r="D474" s="77" t="str">
        <f t="shared" si="111"/>
        <v/>
      </c>
      <c r="E474" s="77" t="str">
        <f t="shared" si="111"/>
        <v/>
      </c>
      <c r="F474" s="77" t="str">
        <f t="shared" si="111"/>
        <v/>
      </c>
      <c r="G474" s="70" t="str">
        <f t="shared" si="111"/>
        <v/>
      </c>
      <c r="H474" s="347" t="str">
        <f t="shared" si="111"/>
        <v/>
      </c>
      <c r="I474" s="351"/>
      <c r="J474" s="352"/>
      <c r="W474" s="14">
        <v>4</v>
      </c>
      <c r="X474" s="14">
        <v>10</v>
      </c>
      <c r="Y474" s="14">
        <v>16</v>
      </c>
      <c r="Z474" s="14">
        <v>22</v>
      </c>
      <c r="AB474" s="14" t="str">
        <f>IF(C458="","",C458)</f>
        <v>CAÑARI CCORIMANYA, Yanell Ariana</v>
      </c>
    </row>
    <row r="475" spans="1:28" ht="28.5" customHeight="1" x14ac:dyDescent="0.25">
      <c r="A475" s="323"/>
      <c r="B475" s="335" t="s">
        <v>32</v>
      </c>
      <c r="C475" s="335" t="str">
        <f t="shared" si="110"/>
        <v/>
      </c>
      <c r="D475" s="77" t="str">
        <f t="shared" si="111"/>
        <v/>
      </c>
      <c r="E475" s="77" t="str">
        <f t="shared" si="111"/>
        <v/>
      </c>
      <c r="F475" s="77" t="str">
        <f t="shared" si="111"/>
        <v/>
      </c>
      <c r="G475" s="70" t="str">
        <f t="shared" si="111"/>
        <v/>
      </c>
      <c r="H475" s="347" t="str">
        <f t="shared" si="111"/>
        <v/>
      </c>
      <c r="I475" s="351"/>
      <c r="J475" s="352"/>
      <c r="W475" s="14">
        <v>5</v>
      </c>
      <c r="X475" s="14">
        <v>11</v>
      </c>
      <c r="Y475" s="14">
        <v>17</v>
      </c>
      <c r="Z475" s="14">
        <v>23</v>
      </c>
      <c r="AB475" s="14" t="str">
        <f>IF(C458="","",C458)</f>
        <v>CAÑARI CCORIMANYA, Yanell Ariana</v>
      </c>
    </row>
    <row r="476" spans="1:28" ht="16.5" customHeight="1" thickBot="1" x14ac:dyDescent="0.3">
      <c r="A476" s="324"/>
      <c r="B476" s="336" t="s">
        <v>188</v>
      </c>
      <c r="C476" s="336"/>
      <c r="D476" s="71" t="str">
        <f t="shared" si="111"/>
        <v/>
      </c>
      <c r="E476" s="71" t="str">
        <f t="shared" si="111"/>
        <v/>
      </c>
      <c r="F476" s="71" t="str">
        <f t="shared" si="111"/>
        <v/>
      </c>
      <c r="G476" s="71" t="str">
        <f t="shared" si="111"/>
        <v/>
      </c>
      <c r="H476" s="348" t="str">
        <f t="shared" si="111"/>
        <v/>
      </c>
      <c r="I476" s="353"/>
      <c r="J476" s="354"/>
      <c r="W476" s="14">
        <v>7</v>
      </c>
      <c r="X476" s="14">
        <v>13</v>
      </c>
      <c r="Y476" s="14">
        <v>19</v>
      </c>
      <c r="Z476" s="14">
        <v>25</v>
      </c>
      <c r="AB476" s="14" t="str">
        <f>IF(C458="","",C458)</f>
        <v>CAÑARI CCORIMANYA, Yanell Ariana</v>
      </c>
    </row>
    <row r="477" spans="1:28" ht="2.25" customHeight="1" thickTop="1" thickBot="1" x14ac:dyDescent="0.3">
      <c r="A477" s="72"/>
      <c r="B477" s="73"/>
      <c r="C477" s="78"/>
      <c r="D477" s="78"/>
      <c r="E477" s="78"/>
      <c r="F477" s="78"/>
      <c r="G477" s="78"/>
      <c r="H477" s="75"/>
      <c r="I477" s="124"/>
      <c r="J477" s="124"/>
    </row>
    <row r="478" spans="1:28" ht="27" customHeight="1" thickTop="1" x14ac:dyDescent="0.25">
      <c r="A478" s="322" t="s">
        <v>7</v>
      </c>
      <c r="B478" s="334" t="s">
        <v>33</v>
      </c>
      <c r="C478" s="334" t="str">
        <f t="shared" ref="C478" si="112">IF(ISERROR(VLOOKUP($C$8,arte,W478,FALSE)),"",IF(VLOOKUP($C$8,arte,W478,FALSE)=0,"",VLOOKUP($C$8,arte,W478,FALSE)))</f>
        <v/>
      </c>
      <c r="D478" s="76" t="str">
        <f t="shared" ref="D478:H480" si="113">IF(ISERROR(VLOOKUP($AB478,arte,W478,FALSE)),"",IF(VLOOKUP($AB478,arte,W478,FALSE)=0,"",VLOOKUP($AB478,arte,W478,FALSE)))</f>
        <v/>
      </c>
      <c r="E478" s="76" t="str">
        <f t="shared" si="113"/>
        <v/>
      </c>
      <c r="F478" s="76" t="str">
        <f t="shared" si="113"/>
        <v/>
      </c>
      <c r="G478" s="69" t="str">
        <f t="shared" si="113"/>
        <v/>
      </c>
      <c r="H478" s="343" t="str">
        <f t="shared" ca="1" si="113"/>
        <v/>
      </c>
      <c r="I478" s="337"/>
      <c r="J478" s="338"/>
      <c r="W478" s="14">
        <v>3</v>
      </c>
      <c r="X478" s="14">
        <v>9</v>
      </c>
      <c r="Y478" s="14">
        <v>15</v>
      </c>
      <c r="Z478" s="14">
        <v>21</v>
      </c>
      <c r="AA478" s="14">
        <v>31</v>
      </c>
      <c r="AB478" s="14" t="str">
        <f>IF(C458="","",C458)</f>
        <v>CAÑARI CCORIMANYA, Yanell Ariana</v>
      </c>
    </row>
    <row r="479" spans="1:28" ht="27" customHeight="1" x14ac:dyDescent="0.25">
      <c r="A479" s="323"/>
      <c r="B479" s="335" t="s">
        <v>34</v>
      </c>
      <c r="C479" s="335" t="str">
        <f>IF(ISERROR(VLOOKUP($C$8,arte,W479,FALSE)),"",IF(VLOOKUP($C$8,arte,W479,FALSE)=0,"",VLOOKUP($C$8,arte,W479,FALSE)))</f>
        <v/>
      </c>
      <c r="D479" s="77" t="str">
        <f t="shared" si="113"/>
        <v/>
      </c>
      <c r="E479" s="77" t="str">
        <f t="shared" si="113"/>
        <v/>
      </c>
      <c r="F479" s="77" t="str">
        <f t="shared" si="113"/>
        <v/>
      </c>
      <c r="G479" s="70" t="str">
        <f t="shared" si="113"/>
        <v/>
      </c>
      <c r="H479" s="344" t="str">
        <f t="shared" si="113"/>
        <v/>
      </c>
      <c r="I479" s="339"/>
      <c r="J479" s="340"/>
      <c r="W479" s="14">
        <v>4</v>
      </c>
      <c r="X479" s="14">
        <v>10</v>
      </c>
      <c r="Y479" s="14">
        <v>16</v>
      </c>
      <c r="Z479" s="14">
        <v>22</v>
      </c>
      <c r="AB479" s="14" t="str">
        <f>IF(C458="","",C458)</f>
        <v>CAÑARI CCORIMANYA, Yanell Ariana</v>
      </c>
    </row>
    <row r="480" spans="1:28" ht="16.5" customHeight="1" thickBot="1" x14ac:dyDescent="0.3">
      <c r="A480" s="324"/>
      <c r="B480" s="336" t="s">
        <v>188</v>
      </c>
      <c r="C480" s="336"/>
      <c r="D480" s="71" t="str">
        <f t="shared" si="113"/>
        <v/>
      </c>
      <c r="E480" s="71" t="str">
        <f t="shared" si="113"/>
        <v/>
      </c>
      <c r="F480" s="71" t="str">
        <f t="shared" si="113"/>
        <v/>
      </c>
      <c r="G480" s="71" t="str">
        <f t="shared" si="113"/>
        <v/>
      </c>
      <c r="H480" s="345" t="str">
        <f t="shared" si="113"/>
        <v/>
      </c>
      <c r="I480" s="341"/>
      <c r="J480" s="342"/>
      <c r="W480" s="14">
        <v>7</v>
      </c>
      <c r="X480" s="14">
        <v>13</v>
      </c>
      <c r="Y480" s="14">
        <v>19</v>
      </c>
      <c r="Z480" s="14">
        <v>25</v>
      </c>
      <c r="AB480" s="14" t="str">
        <f>IF(C458="","",C458)</f>
        <v>CAÑARI CCORIMANYA, Yanell Ariana</v>
      </c>
    </row>
    <row r="481" spans="1:28" ht="2.25" customHeight="1" thickTop="1" thickBot="1" x14ac:dyDescent="0.3">
      <c r="A481" s="72"/>
      <c r="B481" s="73"/>
      <c r="C481" s="79"/>
      <c r="D481" s="74"/>
      <c r="E481" s="74"/>
      <c r="F481" s="74"/>
      <c r="G481" s="74"/>
      <c r="H481" s="80" t="str">
        <f>IF(ISERROR(VLOOKUP($C$8,ingles,AA481,FALSE)),"",IF(VLOOKUP($C$8,ingles,AA481,FALSE)=0,"",VLOOKUP($C$8,ingles,AA481,FALSE)))</f>
        <v/>
      </c>
      <c r="I481" s="124"/>
      <c r="J481" s="124"/>
    </row>
    <row r="482" spans="1:28" ht="21" customHeight="1" thickTop="1" x14ac:dyDescent="0.25">
      <c r="A482" s="322" t="s">
        <v>5</v>
      </c>
      <c r="B482" s="334" t="s">
        <v>35</v>
      </c>
      <c r="C482" s="334" t="str">
        <f t="shared" ref="C482:C484" si="114">IF(ISERROR(VLOOKUP($C$8,sociales,W482,FALSE)),"",IF(VLOOKUP($C$8,sociales,W482,FALSE)=0,"",VLOOKUP($C$8,sociales,W482,FALSE)))</f>
        <v/>
      </c>
      <c r="D482" s="76" t="str">
        <f t="shared" ref="D482:H485" si="115">IF(ISERROR(VLOOKUP($AB482,sociales,W482,FALSE)),"",IF(VLOOKUP($AB482,sociales,W482,FALSE)=0,"",VLOOKUP($AB482,sociales,W482,FALSE)))</f>
        <v/>
      </c>
      <c r="E482" s="76" t="str">
        <f t="shared" si="115"/>
        <v/>
      </c>
      <c r="F482" s="76" t="str">
        <f t="shared" si="115"/>
        <v/>
      </c>
      <c r="G482" s="69" t="str">
        <f t="shared" si="115"/>
        <v/>
      </c>
      <c r="H482" s="346" t="str">
        <f t="shared" ca="1" si="115"/>
        <v/>
      </c>
      <c r="I482" s="349"/>
      <c r="J482" s="350"/>
      <c r="W482" s="14">
        <v>3</v>
      </c>
      <c r="X482" s="14">
        <v>9</v>
      </c>
      <c r="Y482" s="14">
        <v>15</v>
      </c>
      <c r="Z482" s="14">
        <v>21</v>
      </c>
      <c r="AA482" s="14">
        <v>31</v>
      </c>
      <c r="AB482" s="14" t="str">
        <f>IF(C458="","",C458)</f>
        <v>CAÑARI CCORIMANYA, Yanell Ariana</v>
      </c>
    </row>
    <row r="483" spans="1:28" ht="27" customHeight="1" x14ac:dyDescent="0.25">
      <c r="A483" s="323"/>
      <c r="B483" s="335" t="s">
        <v>36</v>
      </c>
      <c r="C483" s="335" t="str">
        <f t="shared" si="114"/>
        <v/>
      </c>
      <c r="D483" s="77" t="str">
        <f t="shared" si="115"/>
        <v/>
      </c>
      <c r="E483" s="77" t="str">
        <f t="shared" si="115"/>
        <v/>
      </c>
      <c r="F483" s="77" t="str">
        <f t="shared" si="115"/>
        <v/>
      </c>
      <c r="G483" s="70" t="str">
        <f t="shared" si="115"/>
        <v/>
      </c>
      <c r="H483" s="347" t="str">
        <f t="shared" si="115"/>
        <v/>
      </c>
      <c r="I483" s="351"/>
      <c r="J483" s="352"/>
      <c r="W483" s="14">
        <v>4</v>
      </c>
      <c r="X483" s="14">
        <v>10</v>
      </c>
      <c r="Y483" s="14">
        <v>16</v>
      </c>
      <c r="Z483" s="14">
        <v>22</v>
      </c>
      <c r="AB483" s="14" t="str">
        <f>IF(C458="","",C458)</f>
        <v>CAÑARI CCORIMANYA, Yanell Ariana</v>
      </c>
    </row>
    <row r="484" spans="1:28" ht="27" customHeight="1" x14ac:dyDescent="0.25">
      <c r="A484" s="323"/>
      <c r="B484" s="335" t="s">
        <v>37</v>
      </c>
      <c r="C484" s="335" t="str">
        <f t="shared" si="114"/>
        <v/>
      </c>
      <c r="D484" s="77" t="str">
        <f t="shared" si="115"/>
        <v/>
      </c>
      <c r="E484" s="77" t="str">
        <f t="shared" si="115"/>
        <v/>
      </c>
      <c r="F484" s="77" t="str">
        <f t="shared" si="115"/>
        <v/>
      </c>
      <c r="G484" s="70" t="str">
        <f t="shared" si="115"/>
        <v/>
      </c>
      <c r="H484" s="347" t="str">
        <f t="shared" si="115"/>
        <v/>
      </c>
      <c r="I484" s="351"/>
      <c r="J484" s="352"/>
      <c r="W484" s="14">
        <v>5</v>
      </c>
      <c r="X484" s="14">
        <v>11</v>
      </c>
      <c r="Y484" s="14">
        <v>17</v>
      </c>
      <c r="Z484" s="14">
        <v>23</v>
      </c>
      <c r="AB484" s="14" t="str">
        <f>IF(C458="","",C458)</f>
        <v>CAÑARI CCORIMANYA, Yanell Ariana</v>
      </c>
    </row>
    <row r="485" spans="1:28" ht="16.5" customHeight="1" thickBot="1" x14ac:dyDescent="0.3">
      <c r="A485" s="324"/>
      <c r="B485" s="336" t="s">
        <v>188</v>
      </c>
      <c r="C485" s="336"/>
      <c r="D485" s="71" t="str">
        <f t="shared" si="115"/>
        <v/>
      </c>
      <c r="E485" s="71" t="str">
        <f t="shared" si="115"/>
        <v/>
      </c>
      <c r="F485" s="71" t="str">
        <f t="shared" si="115"/>
        <v/>
      </c>
      <c r="G485" s="71" t="str">
        <f t="shared" si="115"/>
        <v/>
      </c>
      <c r="H485" s="348" t="str">
        <f t="shared" si="115"/>
        <v/>
      </c>
      <c r="I485" s="353"/>
      <c r="J485" s="354"/>
      <c r="W485" s="14">
        <v>7</v>
      </c>
      <c r="X485" s="14">
        <v>13</v>
      </c>
      <c r="Y485" s="14">
        <v>19</v>
      </c>
      <c r="Z485" s="14">
        <v>25</v>
      </c>
      <c r="AB485" s="14" t="str">
        <f>IF(C458="","",C458)</f>
        <v>CAÑARI CCORIMANYA, Yanell Ariana</v>
      </c>
    </row>
    <row r="486" spans="1:28" ht="2.25" customHeight="1" thickTop="1" thickBot="1" x14ac:dyDescent="0.3">
      <c r="A486" s="72"/>
      <c r="B486" s="73"/>
      <c r="C486" s="78"/>
      <c r="D486" s="78"/>
      <c r="E486" s="78"/>
      <c r="F486" s="78"/>
      <c r="G486" s="78"/>
      <c r="H486" s="75"/>
      <c r="I486" s="124"/>
      <c r="J486" s="124"/>
    </row>
    <row r="487" spans="1:28" ht="16.5" customHeight="1" thickTop="1" x14ac:dyDescent="0.25">
      <c r="A487" s="355" t="s">
        <v>4</v>
      </c>
      <c r="B487" s="334" t="s">
        <v>24</v>
      </c>
      <c r="C487" s="334" t="str">
        <f t="shared" ref="C487:C488" si="116">IF(ISERROR(VLOOKUP($C$8,desarrollo,W487,FALSE)),"",IF(VLOOKUP($C$8,desarrollo,W487,FALSE)=0,"",VLOOKUP($C$8,desarrollo,W487,FALSE)))</f>
        <v/>
      </c>
      <c r="D487" s="76" t="str">
        <f t="shared" ref="D487:H489" si="117">IF(ISERROR(VLOOKUP($AB487,desarrollo,W487,FALSE)),"",IF(VLOOKUP($AB487,desarrollo,W487,FALSE)=0,"",VLOOKUP($AB487,desarrollo,W487,FALSE)))</f>
        <v/>
      </c>
      <c r="E487" s="76" t="str">
        <f t="shared" si="117"/>
        <v/>
      </c>
      <c r="F487" s="76" t="str">
        <f t="shared" si="117"/>
        <v/>
      </c>
      <c r="G487" s="69" t="str">
        <f t="shared" si="117"/>
        <v/>
      </c>
      <c r="H487" s="343" t="str">
        <f t="shared" ca="1" si="117"/>
        <v/>
      </c>
      <c r="I487" s="337"/>
      <c r="J487" s="338"/>
      <c r="W487" s="14">
        <v>3</v>
      </c>
      <c r="X487" s="14">
        <v>9</v>
      </c>
      <c r="Y487" s="14">
        <v>15</v>
      </c>
      <c r="Z487" s="14">
        <v>21</v>
      </c>
      <c r="AA487" s="14">
        <v>31</v>
      </c>
      <c r="AB487" s="14" t="str">
        <f>IF(C458="","",C458)</f>
        <v>CAÑARI CCORIMANYA, Yanell Ariana</v>
      </c>
    </row>
    <row r="488" spans="1:28" ht="27" customHeight="1" x14ac:dyDescent="0.25">
      <c r="A488" s="356"/>
      <c r="B488" s="335" t="s">
        <v>25</v>
      </c>
      <c r="C488" s="335" t="str">
        <f t="shared" si="116"/>
        <v/>
      </c>
      <c r="D488" s="77" t="str">
        <f t="shared" si="117"/>
        <v/>
      </c>
      <c r="E488" s="77" t="str">
        <f t="shared" si="117"/>
        <v/>
      </c>
      <c r="F488" s="77" t="str">
        <f t="shared" si="117"/>
        <v/>
      </c>
      <c r="G488" s="70" t="str">
        <f t="shared" si="117"/>
        <v/>
      </c>
      <c r="H488" s="344" t="str">
        <f t="shared" si="117"/>
        <v/>
      </c>
      <c r="I488" s="339"/>
      <c r="J488" s="340"/>
      <c r="W488" s="14">
        <v>4</v>
      </c>
      <c r="X488" s="14">
        <v>10</v>
      </c>
      <c r="Y488" s="14">
        <v>16</v>
      </c>
      <c r="Z488" s="14">
        <v>22</v>
      </c>
      <c r="AB488" s="14" t="str">
        <f>IF(C458="","",C458)</f>
        <v>CAÑARI CCORIMANYA, Yanell Ariana</v>
      </c>
    </row>
    <row r="489" spans="1:28" ht="16.5" customHeight="1" thickBot="1" x14ac:dyDescent="0.3">
      <c r="A489" s="357"/>
      <c r="B489" s="336" t="s">
        <v>188</v>
      </c>
      <c r="C489" s="336"/>
      <c r="D489" s="71" t="str">
        <f t="shared" si="117"/>
        <v/>
      </c>
      <c r="E489" s="71" t="str">
        <f t="shared" si="117"/>
        <v/>
      </c>
      <c r="F489" s="71" t="str">
        <f t="shared" si="117"/>
        <v/>
      </c>
      <c r="G489" s="71" t="str">
        <f t="shared" si="117"/>
        <v/>
      </c>
      <c r="H489" s="345" t="str">
        <f t="shared" si="117"/>
        <v/>
      </c>
      <c r="I489" s="341"/>
      <c r="J489" s="342"/>
      <c r="W489" s="14">
        <v>7</v>
      </c>
      <c r="X489" s="14">
        <v>13</v>
      </c>
      <c r="Y489" s="14">
        <v>19</v>
      </c>
      <c r="Z489" s="14">
        <v>25</v>
      </c>
      <c r="AB489" s="14" t="str">
        <f>IF(C458="","",C458)</f>
        <v>CAÑARI CCORIMANYA, Yanell Ariana</v>
      </c>
    </row>
    <row r="490" spans="1:28" ht="2.25" customHeight="1" thickTop="1" thickBot="1" x14ac:dyDescent="0.3">
      <c r="A490" s="81"/>
      <c r="B490" s="73"/>
      <c r="C490" s="78"/>
      <c r="D490" s="78"/>
      <c r="E490" s="78"/>
      <c r="F490" s="78"/>
      <c r="G490" s="78"/>
      <c r="H490" s="82"/>
      <c r="I490" s="124"/>
      <c r="J490" s="124"/>
    </row>
    <row r="491" spans="1:28" ht="24" customHeight="1" thickTop="1" x14ac:dyDescent="0.25">
      <c r="A491" s="322" t="s">
        <v>6</v>
      </c>
      <c r="B491" s="334" t="s">
        <v>52</v>
      </c>
      <c r="C491" s="334" t="str">
        <f t="shared" ref="C491:C493" si="118">IF(ISERROR(VLOOKUP($C$8,fisica,W491,FALSE)),"",IF(VLOOKUP($C$8,fisica,W491,FALSE)=0,"",VLOOKUP($C$8,fisica,W491,FALSE)))</f>
        <v/>
      </c>
      <c r="D491" s="76" t="str">
        <f t="shared" ref="D491:H494" si="119">IF(ISERROR(VLOOKUP($AB491,fisica,W491,FALSE)),"",IF(VLOOKUP($AB491,fisica,W491,FALSE)=0,"",VLOOKUP($AB491,fisica,W491,FALSE)))</f>
        <v/>
      </c>
      <c r="E491" s="76" t="str">
        <f t="shared" si="119"/>
        <v/>
      </c>
      <c r="F491" s="76" t="str">
        <f t="shared" si="119"/>
        <v/>
      </c>
      <c r="G491" s="69" t="str">
        <f t="shared" si="119"/>
        <v/>
      </c>
      <c r="H491" s="346" t="str">
        <f t="shared" ca="1" si="119"/>
        <v/>
      </c>
      <c r="I491" s="349"/>
      <c r="J491" s="350"/>
      <c r="W491" s="14">
        <v>3</v>
      </c>
      <c r="X491" s="14">
        <v>9</v>
      </c>
      <c r="Y491" s="14">
        <v>15</v>
      </c>
      <c r="Z491" s="14">
        <v>21</v>
      </c>
      <c r="AA491" s="14">
        <v>31</v>
      </c>
      <c r="AB491" s="14" t="str">
        <f>IF(C458="","",C458)</f>
        <v>CAÑARI CCORIMANYA, Yanell Ariana</v>
      </c>
    </row>
    <row r="492" spans="1:28" ht="18.75" customHeight="1" x14ac:dyDescent="0.25">
      <c r="A492" s="323"/>
      <c r="B492" s="335" t="s">
        <v>38</v>
      </c>
      <c r="C492" s="335" t="str">
        <f t="shared" si="118"/>
        <v/>
      </c>
      <c r="D492" s="77" t="str">
        <f t="shared" si="119"/>
        <v/>
      </c>
      <c r="E492" s="77" t="str">
        <f t="shared" si="119"/>
        <v/>
      </c>
      <c r="F492" s="77" t="str">
        <f t="shared" si="119"/>
        <v/>
      </c>
      <c r="G492" s="70" t="str">
        <f t="shared" si="119"/>
        <v/>
      </c>
      <c r="H492" s="347" t="str">
        <f t="shared" si="119"/>
        <v/>
      </c>
      <c r="I492" s="351"/>
      <c r="J492" s="352"/>
      <c r="W492" s="14">
        <v>4</v>
      </c>
      <c r="X492" s="14">
        <v>10</v>
      </c>
      <c r="Y492" s="14">
        <v>16</v>
      </c>
      <c r="Z492" s="14">
        <v>22</v>
      </c>
      <c r="AB492" s="14" t="str">
        <f>IF(C458="","",C458)</f>
        <v>CAÑARI CCORIMANYA, Yanell Ariana</v>
      </c>
    </row>
    <row r="493" spans="1:28" ht="27" customHeight="1" x14ac:dyDescent="0.25">
      <c r="A493" s="323"/>
      <c r="B493" s="335" t="s">
        <v>39</v>
      </c>
      <c r="C493" s="335" t="str">
        <f t="shared" si="118"/>
        <v/>
      </c>
      <c r="D493" s="77" t="str">
        <f t="shared" si="119"/>
        <v/>
      </c>
      <c r="E493" s="77" t="str">
        <f t="shared" si="119"/>
        <v/>
      </c>
      <c r="F493" s="77" t="str">
        <f t="shared" si="119"/>
        <v/>
      </c>
      <c r="G493" s="70" t="str">
        <f t="shared" si="119"/>
        <v/>
      </c>
      <c r="H493" s="347" t="str">
        <f t="shared" si="119"/>
        <v/>
      </c>
      <c r="I493" s="351"/>
      <c r="J493" s="352"/>
      <c r="W493" s="14">
        <v>5</v>
      </c>
      <c r="X493" s="14">
        <v>11</v>
      </c>
      <c r="Y493" s="14">
        <v>17</v>
      </c>
      <c r="Z493" s="14">
        <v>23</v>
      </c>
      <c r="AB493" s="14" t="str">
        <f>IF(C458="","",C458)</f>
        <v>CAÑARI CCORIMANYA, Yanell Ariana</v>
      </c>
    </row>
    <row r="494" spans="1:28" ht="16.5" customHeight="1" thickBot="1" x14ac:dyDescent="0.3">
      <c r="A494" s="324"/>
      <c r="B494" s="336" t="s">
        <v>188</v>
      </c>
      <c r="C494" s="336"/>
      <c r="D494" s="71" t="str">
        <f t="shared" si="119"/>
        <v/>
      </c>
      <c r="E494" s="71" t="str">
        <f t="shared" si="119"/>
        <v/>
      </c>
      <c r="F494" s="71" t="str">
        <f t="shared" si="119"/>
        <v/>
      </c>
      <c r="G494" s="71" t="str">
        <f t="shared" si="119"/>
        <v/>
      </c>
      <c r="H494" s="348" t="str">
        <f t="shared" si="119"/>
        <v/>
      </c>
      <c r="I494" s="353"/>
      <c r="J494" s="354"/>
      <c r="W494" s="14">
        <v>7</v>
      </c>
      <c r="X494" s="14">
        <v>13</v>
      </c>
      <c r="Y494" s="14">
        <v>19</v>
      </c>
      <c r="Z494" s="14">
        <v>25</v>
      </c>
      <c r="AB494" s="14" t="str">
        <f>IF(C458="","",C458)</f>
        <v>CAÑARI CCORIMANYA, Yanell Ariana</v>
      </c>
    </row>
    <row r="495" spans="1:28" ht="2.25" customHeight="1" thickTop="1" thickBot="1" x14ac:dyDescent="0.3">
      <c r="A495" s="72"/>
      <c r="B495" s="73"/>
      <c r="C495" s="78"/>
      <c r="D495" s="78"/>
      <c r="E495" s="78"/>
      <c r="F495" s="78"/>
      <c r="G495" s="78"/>
      <c r="H495" s="82"/>
      <c r="I495" s="124"/>
      <c r="J495" s="124"/>
    </row>
    <row r="496" spans="1:28" ht="36" customHeight="1" thickTop="1" x14ac:dyDescent="0.25">
      <c r="A496" s="322" t="s">
        <v>11</v>
      </c>
      <c r="B496" s="334" t="s">
        <v>40</v>
      </c>
      <c r="C496" s="334" t="str">
        <f t="shared" ref="C496:C497" si="120">IF(ISERROR(VLOOKUP($C$8,religion,W496,FALSE)),"",IF(VLOOKUP($C$8,religion,W496,FALSE)=0,"",VLOOKUP($C$8,religion,W496,FALSE)))</f>
        <v/>
      </c>
      <c r="D496" s="76" t="str">
        <f t="shared" ref="D496:H498" si="121">IF(ISERROR(VLOOKUP($AB496,religion,W496,FALSE)),"",IF(VLOOKUP($AB496,religion,W496,FALSE)=0,"",VLOOKUP($AB496,religion,W496,FALSE)))</f>
        <v/>
      </c>
      <c r="E496" s="76" t="str">
        <f t="shared" si="121"/>
        <v/>
      </c>
      <c r="F496" s="76" t="str">
        <f t="shared" si="121"/>
        <v/>
      </c>
      <c r="G496" s="69" t="str">
        <f t="shared" si="121"/>
        <v/>
      </c>
      <c r="H496" s="343" t="str">
        <f t="shared" ca="1" si="121"/>
        <v/>
      </c>
      <c r="I496" s="337"/>
      <c r="J496" s="338"/>
      <c r="W496" s="14">
        <v>3</v>
      </c>
      <c r="X496" s="14">
        <v>9</v>
      </c>
      <c r="Y496" s="14">
        <v>15</v>
      </c>
      <c r="Z496" s="14">
        <v>21</v>
      </c>
      <c r="AA496" s="14">
        <v>31</v>
      </c>
      <c r="AB496" s="14" t="str">
        <f>IF(C458="","",C458)</f>
        <v>CAÑARI CCORIMANYA, Yanell Ariana</v>
      </c>
    </row>
    <row r="497" spans="1:28" ht="27" customHeight="1" x14ac:dyDescent="0.25">
      <c r="A497" s="323"/>
      <c r="B497" s="335" t="s">
        <v>41</v>
      </c>
      <c r="C497" s="335" t="str">
        <f t="shared" si="120"/>
        <v/>
      </c>
      <c r="D497" s="77" t="str">
        <f t="shared" si="121"/>
        <v/>
      </c>
      <c r="E497" s="77" t="str">
        <f t="shared" si="121"/>
        <v/>
      </c>
      <c r="F497" s="77" t="str">
        <f t="shared" si="121"/>
        <v/>
      </c>
      <c r="G497" s="70" t="str">
        <f t="shared" si="121"/>
        <v/>
      </c>
      <c r="H497" s="344" t="str">
        <f t="shared" si="121"/>
        <v/>
      </c>
      <c r="I497" s="339"/>
      <c r="J497" s="340"/>
      <c r="W497" s="14">
        <v>4</v>
      </c>
      <c r="X497" s="14">
        <v>10</v>
      </c>
      <c r="Y497" s="14">
        <v>16</v>
      </c>
      <c r="Z497" s="14">
        <v>22</v>
      </c>
      <c r="AB497" s="14" t="str">
        <f>IF(C458="","",C458)</f>
        <v>CAÑARI CCORIMANYA, Yanell Ariana</v>
      </c>
    </row>
    <row r="498" spans="1:28" ht="16.5" customHeight="1" thickBot="1" x14ac:dyDescent="0.3">
      <c r="A498" s="324"/>
      <c r="B498" s="336" t="s">
        <v>188</v>
      </c>
      <c r="C498" s="336"/>
      <c r="D498" s="71" t="str">
        <f t="shared" si="121"/>
        <v/>
      </c>
      <c r="E498" s="71" t="str">
        <f t="shared" si="121"/>
        <v/>
      </c>
      <c r="F498" s="71" t="str">
        <f t="shared" si="121"/>
        <v/>
      </c>
      <c r="G498" s="71" t="str">
        <f t="shared" si="121"/>
        <v/>
      </c>
      <c r="H498" s="345" t="str">
        <f t="shared" si="121"/>
        <v/>
      </c>
      <c r="I498" s="341"/>
      <c r="J498" s="342"/>
      <c r="W498" s="14">
        <v>7</v>
      </c>
      <c r="X498" s="14">
        <v>13</v>
      </c>
      <c r="Y498" s="14">
        <v>19</v>
      </c>
      <c r="Z498" s="14">
        <v>25</v>
      </c>
      <c r="AB498" s="14" t="str">
        <f>IF(C458="","",C458)</f>
        <v>CAÑARI CCORIMANYA, Yanell Ariana</v>
      </c>
    </row>
    <row r="499" spans="1:28" ht="2.25" customHeight="1" thickTop="1" thickBot="1" x14ac:dyDescent="0.3">
      <c r="A499" s="72"/>
      <c r="B499" s="73"/>
      <c r="C499" s="78"/>
      <c r="D499" s="78"/>
      <c r="E499" s="78"/>
      <c r="F499" s="78"/>
      <c r="G499" s="78"/>
      <c r="H499" s="82"/>
      <c r="I499" s="124"/>
      <c r="J499" s="124"/>
    </row>
    <row r="500" spans="1:28" ht="28.5" customHeight="1" thickTop="1" x14ac:dyDescent="0.25">
      <c r="A500" s="322" t="s">
        <v>10</v>
      </c>
      <c r="B500" s="334" t="s">
        <v>42</v>
      </c>
      <c r="C500" s="334" t="str">
        <f t="shared" ref="C500:C502" si="122">IF(ISERROR(VLOOKUP($C$8,ciencia,W500,FALSE)),"",IF(VLOOKUP($C$8,ciencia,W500,FALSE)=0,"",VLOOKUP($C$8,ciencia,W500,FALSE)))</f>
        <v/>
      </c>
      <c r="D500" s="76" t="str">
        <f t="shared" ref="D500:H503" si="123">IF(ISERROR(VLOOKUP($AB500,ciencia,W500,FALSE)),"",IF(VLOOKUP($AB500,ciencia,W500,FALSE)=0,"",VLOOKUP($AB500,ciencia,W500,FALSE)))</f>
        <v/>
      </c>
      <c r="E500" s="76" t="str">
        <f t="shared" si="123"/>
        <v/>
      </c>
      <c r="F500" s="76" t="str">
        <f t="shared" si="123"/>
        <v/>
      </c>
      <c r="G500" s="69" t="str">
        <f t="shared" si="123"/>
        <v/>
      </c>
      <c r="H500" s="346" t="str">
        <f t="shared" ca="1" si="123"/>
        <v/>
      </c>
      <c r="I500" s="349"/>
      <c r="J500" s="350"/>
      <c r="W500" s="14">
        <v>3</v>
      </c>
      <c r="X500" s="14">
        <v>9</v>
      </c>
      <c r="Y500" s="14">
        <v>15</v>
      </c>
      <c r="Z500" s="14">
        <v>21</v>
      </c>
      <c r="AA500" s="14">
        <v>31</v>
      </c>
      <c r="AB500" s="14" t="str">
        <f>IF(C458="","",C458)</f>
        <v>CAÑARI CCORIMANYA, Yanell Ariana</v>
      </c>
    </row>
    <row r="501" spans="1:28" ht="47.25" customHeight="1" x14ac:dyDescent="0.25">
      <c r="A501" s="323"/>
      <c r="B501" s="335" t="s">
        <v>9</v>
      </c>
      <c r="C501" s="335" t="str">
        <f t="shared" si="122"/>
        <v/>
      </c>
      <c r="D501" s="77" t="str">
        <f t="shared" si="123"/>
        <v/>
      </c>
      <c r="E501" s="77" t="str">
        <f t="shared" si="123"/>
        <v/>
      </c>
      <c r="F501" s="77" t="str">
        <f t="shared" si="123"/>
        <v/>
      </c>
      <c r="G501" s="70" t="str">
        <f t="shared" si="123"/>
        <v/>
      </c>
      <c r="H501" s="347" t="str">
        <f t="shared" si="123"/>
        <v/>
      </c>
      <c r="I501" s="351"/>
      <c r="J501" s="352"/>
      <c r="W501" s="14">
        <v>4</v>
      </c>
      <c r="X501" s="14">
        <v>10</v>
      </c>
      <c r="Y501" s="14">
        <v>16</v>
      </c>
      <c r="Z501" s="14">
        <v>22</v>
      </c>
      <c r="AB501" s="14" t="str">
        <f>IF(C458="","",C458)</f>
        <v>CAÑARI CCORIMANYA, Yanell Ariana</v>
      </c>
    </row>
    <row r="502" spans="1:28" ht="36.75" customHeight="1" x14ac:dyDescent="0.25">
      <c r="A502" s="323"/>
      <c r="B502" s="335" t="s">
        <v>43</v>
      </c>
      <c r="C502" s="335" t="str">
        <f t="shared" si="122"/>
        <v/>
      </c>
      <c r="D502" s="77" t="str">
        <f t="shared" si="123"/>
        <v/>
      </c>
      <c r="E502" s="77" t="str">
        <f t="shared" si="123"/>
        <v/>
      </c>
      <c r="F502" s="77" t="str">
        <f t="shared" si="123"/>
        <v/>
      </c>
      <c r="G502" s="70" t="str">
        <f t="shared" si="123"/>
        <v/>
      </c>
      <c r="H502" s="347" t="str">
        <f t="shared" si="123"/>
        <v/>
      </c>
      <c r="I502" s="351"/>
      <c r="J502" s="352"/>
      <c r="W502" s="14">
        <v>5</v>
      </c>
      <c r="X502" s="14">
        <v>11</v>
      </c>
      <c r="Y502" s="14">
        <v>17</v>
      </c>
      <c r="Z502" s="14">
        <v>23</v>
      </c>
      <c r="AB502" s="14" t="str">
        <f>IF(C458="","",C458)</f>
        <v>CAÑARI CCORIMANYA, Yanell Ariana</v>
      </c>
    </row>
    <row r="503" spans="1:28" ht="16.5" customHeight="1" thickBot="1" x14ac:dyDescent="0.3">
      <c r="A503" s="324"/>
      <c r="B503" s="336" t="s">
        <v>188</v>
      </c>
      <c r="C503" s="336"/>
      <c r="D503" s="71" t="str">
        <f t="shared" si="123"/>
        <v/>
      </c>
      <c r="E503" s="71" t="str">
        <f t="shared" si="123"/>
        <v/>
      </c>
      <c r="F503" s="71" t="str">
        <f t="shared" si="123"/>
        <v/>
      </c>
      <c r="G503" s="71" t="str">
        <f t="shared" si="123"/>
        <v/>
      </c>
      <c r="H503" s="348" t="str">
        <f t="shared" si="123"/>
        <v/>
      </c>
      <c r="I503" s="353"/>
      <c r="J503" s="354"/>
      <c r="W503" s="14">
        <v>7</v>
      </c>
      <c r="X503" s="14">
        <v>13</v>
      </c>
      <c r="Y503" s="14">
        <v>19</v>
      </c>
      <c r="Z503" s="14">
        <v>25</v>
      </c>
      <c r="AB503" s="14" t="str">
        <f>IF(C458="","",C458)</f>
        <v>CAÑARI CCORIMANYA, Yanell Ariana</v>
      </c>
    </row>
    <row r="504" spans="1:28" ht="2.25" customHeight="1" thickTop="1" thickBot="1" x14ac:dyDescent="0.3">
      <c r="A504" s="72"/>
      <c r="B504" s="73"/>
      <c r="C504" s="78"/>
      <c r="D504" s="78"/>
      <c r="E504" s="78"/>
      <c r="F504" s="78"/>
      <c r="G504" s="78"/>
      <c r="H504" s="82"/>
      <c r="I504" s="124"/>
      <c r="J504" s="124"/>
    </row>
    <row r="505" spans="1:28" ht="44.25" customHeight="1" thickTop="1" thickBot="1" x14ac:dyDescent="0.3">
      <c r="A505" s="83" t="s">
        <v>12</v>
      </c>
      <c r="B505" s="376" t="s">
        <v>44</v>
      </c>
      <c r="C505" s="377"/>
      <c r="D505" s="84" t="str">
        <f>IF(ISERROR(VLOOKUP($AB505,trabajo,W505,FALSE)),"",IF(VLOOKUP($AB505,trabajo,W505,FALSE)=0,"",VLOOKUP($AB505,trabajo,W505,FALSE)))</f>
        <v/>
      </c>
      <c r="E505" s="84" t="str">
        <f>IF(ISERROR(VLOOKUP($AB505,trabajo,X505,FALSE)),"",IF(VLOOKUP($AB505,trabajo,X505,FALSE)=0,"",VLOOKUP($AB505,trabajo,X505,FALSE)))</f>
        <v/>
      </c>
      <c r="F505" s="84" t="str">
        <f>IF(ISERROR(VLOOKUP($AB505,trabajo,Y505,FALSE)),"",IF(VLOOKUP($AB505,trabajo,Y505,FALSE)=0,"",VLOOKUP($AB505,trabajo,Y505,FALSE)))</f>
        <v/>
      </c>
      <c r="G505" s="85" t="str">
        <f>IF(ISERROR(VLOOKUP($AB505,trabajo,Z505,FALSE)),"",IF(VLOOKUP($AB505,trabajo,Z505,FALSE)=0,"",VLOOKUP($AB505,trabajo,Z505,FALSE)))</f>
        <v/>
      </c>
      <c r="H505" s="86" t="str">
        <f ca="1">IF(ISERROR(VLOOKUP($AB505,trabajo,AA505,FALSE)),"",IF(VLOOKUP($AB505,trabajo,AA505,FALSE)=0,"",VLOOKUP($AB505,trabajo,AA505,FALSE)))</f>
        <v/>
      </c>
      <c r="I505" s="332"/>
      <c r="J505" s="333"/>
      <c r="W505" s="14">
        <v>3</v>
      </c>
      <c r="X505" s="14">
        <v>9</v>
      </c>
      <c r="Y505" s="14">
        <v>15</v>
      </c>
      <c r="Z505" s="14">
        <v>21</v>
      </c>
      <c r="AA505" s="14">
        <v>31</v>
      </c>
      <c r="AB505" s="14" t="str">
        <f>IF(C458="","",C458)</f>
        <v>CAÑARI CCORIMANYA, Yanell Ariana</v>
      </c>
    </row>
    <row r="506" spans="1:28" ht="9.75" customHeight="1" thickTop="1" thickBot="1" x14ac:dyDescent="0.3">
      <c r="A506" s="87"/>
      <c r="B506" s="73"/>
      <c r="C506" s="79"/>
      <c r="D506" s="79"/>
      <c r="E506" s="79"/>
      <c r="F506" s="79"/>
      <c r="G506" s="79"/>
      <c r="I506" s="88"/>
      <c r="J506" s="88"/>
    </row>
    <row r="507" spans="1:28" ht="18.75" customHeight="1" thickTop="1" x14ac:dyDescent="0.25">
      <c r="A507" s="389" t="s">
        <v>14</v>
      </c>
      <c r="B507" s="390"/>
      <c r="C507" s="391"/>
      <c r="D507" s="386" t="s">
        <v>53</v>
      </c>
      <c r="E507" s="387"/>
      <c r="F507" s="387"/>
      <c r="G507" s="388"/>
      <c r="H507" s="384" t="s">
        <v>2</v>
      </c>
      <c r="I507" s="288" t="s">
        <v>17</v>
      </c>
      <c r="J507" s="289"/>
    </row>
    <row r="508" spans="1:28" ht="18.75" customHeight="1" thickBot="1" x14ac:dyDescent="0.3">
      <c r="A508" s="392"/>
      <c r="B508" s="393"/>
      <c r="C508" s="394"/>
      <c r="D508" s="89">
        <v>1</v>
      </c>
      <c r="E508" s="89">
        <v>2</v>
      </c>
      <c r="F508" s="89">
        <v>3</v>
      </c>
      <c r="G508" s="90">
        <v>4</v>
      </c>
      <c r="H508" s="385"/>
      <c r="I508" s="290"/>
      <c r="J508" s="291"/>
    </row>
    <row r="509" spans="1:28" ht="22.5" customHeight="1" thickTop="1" x14ac:dyDescent="0.25">
      <c r="A509" s="378" t="s">
        <v>15</v>
      </c>
      <c r="B509" s="379"/>
      <c r="C509" s="380"/>
      <c r="D509" s="91" t="str">
        <f>IF(ISERROR(VLOOKUP($AB509,autonomo,W509,FALSE)),"",IF(VLOOKUP($AB509,autonomo,W509,FALSE)=0,"",VLOOKUP($AB509,autonomo,W509,FALSE)))</f>
        <v/>
      </c>
      <c r="E509" s="91" t="str">
        <f>IF(ISERROR(VLOOKUP($AB509,autonomo,X509,FALSE)),"",IF(VLOOKUP($AB509,autonomo,X509,FALSE)=0,"",VLOOKUP($AB509,autonomo,X509,FALSE)))</f>
        <v/>
      </c>
      <c r="F509" s="91" t="str">
        <f>IF(ISERROR(VLOOKUP($AB509,autonomo,Y509,FALSE)),"",IF(VLOOKUP($AB509,autonomo,Y509,FALSE)=0,"",VLOOKUP($AB509,autonomo,Y509,FALSE)))</f>
        <v/>
      </c>
      <c r="G509" s="92" t="str">
        <f>IF(ISERROR(VLOOKUP($AB509,autonomo,Z509,FALSE)),"",IF(VLOOKUP($AB509,autonomo,Z509,FALSE)=0,"",VLOOKUP($AB509,autonomo,Z509,FALSE)))</f>
        <v/>
      </c>
      <c r="H509" s="93" t="str">
        <f ca="1">IF(ISERROR(VLOOKUP($AB509,autonomo,AA509,FALSE)),"",IF(VLOOKUP($AB509,autonomo,AA509,FALSE)=0,"",VLOOKUP($AB509,autonomo,AA509,FALSE)))</f>
        <v/>
      </c>
      <c r="I509" s="305"/>
      <c r="J509" s="306"/>
      <c r="W509" s="14">
        <v>3</v>
      </c>
      <c r="X509" s="14">
        <v>9</v>
      </c>
      <c r="Y509" s="14">
        <v>15</v>
      </c>
      <c r="Z509" s="14">
        <v>21</v>
      </c>
      <c r="AA509" s="14">
        <v>31</v>
      </c>
      <c r="AB509" s="14" t="str">
        <f>IF(C458="","",C458)</f>
        <v>CAÑARI CCORIMANYA, Yanell Ariana</v>
      </c>
    </row>
    <row r="510" spans="1:28" ht="24" customHeight="1" thickBot="1" x14ac:dyDescent="0.3">
      <c r="A510" s="381" t="s">
        <v>16</v>
      </c>
      <c r="B510" s="382"/>
      <c r="C510" s="383"/>
      <c r="D510" s="94" t="str">
        <f>IF(ISERROR(VLOOKUP($AB510,tic,W510,FALSE)),"",IF(VLOOKUP($AB510,tic,W510,FALSE)=0,"",VLOOKUP($AB510,tic,W510,FALSE)))</f>
        <v/>
      </c>
      <c r="E510" s="94" t="str">
        <f>IF(ISERROR(VLOOKUP($AB510,tic,X510,FALSE)),"",IF(VLOOKUP($AB510,tic,X510,FALSE)=0,"",VLOOKUP($AB510,tic,X510,FALSE)))</f>
        <v/>
      </c>
      <c r="F510" s="94" t="str">
        <f>IF(ISERROR(VLOOKUP($AB510,tic,Y510,FALSE)),"",IF(VLOOKUP($AB510,tic,Y510,FALSE)=0,"",VLOOKUP($AB510,tic,Y510,FALSE)))</f>
        <v/>
      </c>
      <c r="G510" s="95" t="str">
        <f>IF(ISERROR(VLOOKUP($AB510,tic,Z510,FALSE)),"",IF(VLOOKUP($AB510,tic,Z510,FALSE)=0,"",VLOOKUP($AB510,tic,Z510,FALSE)))</f>
        <v/>
      </c>
      <c r="H510" s="96" t="str">
        <f ca="1">IF(ISERROR(VLOOKUP($AB510,tic,AA510,FALSE)),"",IF(VLOOKUP($AB510,tic,AA510,FALSE)=0,"",VLOOKUP($AB510,tic,AA510,FALSE)))</f>
        <v/>
      </c>
      <c r="I510" s="307"/>
      <c r="J510" s="308"/>
      <c r="W510" s="14">
        <v>3</v>
      </c>
      <c r="X510" s="14">
        <v>9</v>
      </c>
      <c r="Y510" s="14">
        <v>15</v>
      </c>
      <c r="Z510" s="14">
        <v>21</v>
      </c>
      <c r="AA510" s="14">
        <v>31</v>
      </c>
      <c r="AB510" s="14" t="str">
        <f>IF(C458="","",C458)</f>
        <v>CAÑARI CCORIMANYA, Yanell Ariana</v>
      </c>
    </row>
    <row r="511" spans="1:28" ht="5.25" customHeight="1" thickTop="1" thickBot="1" x14ac:dyDescent="0.3"/>
    <row r="512" spans="1:28" ht="17.25" customHeight="1" thickBot="1" x14ac:dyDescent="0.3">
      <c r="A512" s="233" t="s">
        <v>154</v>
      </c>
      <c r="B512" s="233"/>
      <c r="C512" s="246" t="str">
        <f>IF(C458="","",IF(VLOOKUP(C458,DATOS!$B$17:$F$61,4,FALSE)=0,"",VLOOKUP(C458,DATOS!$B$17:$F$61,4,FALSE)&amp;" "&amp;VLOOKUP(C458,DATOS!$B$17:$F$61,5,FALSE)))</f>
        <v/>
      </c>
      <c r="D512" s="247"/>
      <c r="E512" s="248"/>
      <c r="F512" s="233" t="str">
        <f>"N° Áreas desaprobadas "&amp;DATOS!$B$6&amp;" :"</f>
        <v>N° Áreas desaprobadas 2019 :</v>
      </c>
      <c r="G512" s="233"/>
      <c r="H512" s="233"/>
      <c r="I512" s="233"/>
      <c r="J512" s="97" t="str">
        <f ca="1">IF(C458="","",IF((DATOS!$W$14-TODAY())&gt;0,"",VLOOKUP(C458,anual,18,FALSE)))</f>
        <v/>
      </c>
    </row>
    <row r="513" spans="1:28" ht="3" customHeight="1" thickBot="1" x14ac:dyDescent="0.3">
      <c r="A513" s="46"/>
      <c r="B513" s="46"/>
      <c r="C513" s="98"/>
      <c r="D513" s="98"/>
      <c r="E513" s="98"/>
      <c r="F513" s="46"/>
      <c r="G513" s="46"/>
      <c r="H513" s="46"/>
      <c r="I513" s="46"/>
    </row>
    <row r="514" spans="1:28" ht="17.25" customHeight="1" thickBot="1" x14ac:dyDescent="0.3">
      <c r="A514" s="420" t="str">
        <f>IF(C458="","",C458)</f>
        <v>CAÑARI CCORIMANYA, Yanell Ariana</v>
      </c>
      <c r="B514" s="420"/>
      <c r="C514" s="420"/>
      <c r="F514" s="233" t="s">
        <v>155</v>
      </c>
      <c r="G514" s="233"/>
      <c r="H514" s="233"/>
      <c r="I514" s="395" t="str">
        <f ca="1">IF(C458="","",IF((DATOS!$W$14-TODAY())&gt;0,"",VLOOKUP(C458,anual2,20,FALSE)))</f>
        <v/>
      </c>
      <c r="J514" s="396"/>
    </row>
    <row r="515" spans="1:28" ht="15.75" thickBot="1" x14ac:dyDescent="0.3">
      <c r="A515" s="16" t="s">
        <v>54</v>
      </c>
    </row>
    <row r="516" spans="1:28" ht="16.5" thickTop="1" thickBot="1" x14ac:dyDescent="0.3">
      <c r="A516" s="99" t="s">
        <v>55</v>
      </c>
      <c r="B516" s="100" t="s">
        <v>56</v>
      </c>
      <c r="C516" s="279" t="s">
        <v>152</v>
      </c>
      <c r="D516" s="280"/>
      <c r="E516" s="279" t="s">
        <v>57</v>
      </c>
      <c r="F516" s="281"/>
      <c r="G516" s="281"/>
      <c r="H516" s="281"/>
      <c r="I516" s="281"/>
      <c r="J516" s="282"/>
    </row>
    <row r="517" spans="1:28" ht="20.25" customHeight="1" thickTop="1" x14ac:dyDescent="0.25">
      <c r="A517" s="101">
        <v>1</v>
      </c>
      <c r="B517" s="102" t="str">
        <f t="shared" ref="B517:D520" si="124">IF(ISERROR(VLOOKUP($AB517,comportamiento,W517,FALSE)),"",IF(VLOOKUP($AB517,comportamiento,W517,FALSE)=0,"",VLOOKUP($AB517,comportamiento,W517,FALSE)))</f>
        <v/>
      </c>
      <c r="C517" s="273" t="str">
        <f t="shared" ca="1" si="124"/>
        <v/>
      </c>
      <c r="D517" s="274" t="str">
        <f t="shared" si="124"/>
        <v/>
      </c>
      <c r="E517" s="283"/>
      <c r="F517" s="283"/>
      <c r="G517" s="283"/>
      <c r="H517" s="283"/>
      <c r="I517" s="283"/>
      <c r="J517" s="284"/>
      <c r="W517" s="14">
        <v>7</v>
      </c>
      <c r="X517" s="14">
        <v>31</v>
      </c>
      <c r="AB517" s="14" t="str">
        <f>IF(C458="","",C458)</f>
        <v>CAÑARI CCORIMANYA, Yanell Ariana</v>
      </c>
    </row>
    <row r="518" spans="1:28" ht="20.25" customHeight="1" x14ac:dyDescent="0.25">
      <c r="A518" s="103">
        <v>2</v>
      </c>
      <c r="B518" s="104" t="str">
        <f t="shared" si="124"/>
        <v/>
      </c>
      <c r="C518" s="275" t="str">
        <f t="shared" si="124"/>
        <v/>
      </c>
      <c r="D518" s="276" t="str">
        <f t="shared" si="124"/>
        <v/>
      </c>
      <c r="E518" s="269"/>
      <c r="F518" s="269"/>
      <c r="G518" s="269"/>
      <c r="H518" s="269"/>
      <c r="I518" s="269"/>
      <c r="J518" s="270"/>
      <c r="W518" s="14">
        <v>13</v>
      </c>
      <c r="AB518" s="14" t="str">
        <f>IF(C458="","",C458)</f>
        <v>CAÑARI CCORIMANYA, Yanell Ariana</v>
      </c>
    </row>
    <row r="519" spans="1:28" ht="20.25" customHeight="1" x14ac:dyDescent="0.25">
      <c r="A519" s="103">
        <v>3</v>
      </c>
      <c r="B519" s="104" t="str">
        <f t="shared" si="124"/>
        <v/>
      </c>
      <c r="C519" s="275" t="str">
        <f t="shared" si="124"/>
        <v/>
      </c>
      <c r="D519" s="276" t="str">
        <f t="shared" si="124"/>
        <v/>
      </c>
      <c r="E519" s="269"/>
      <c r="F519" s="269"/>
      <c r="G519" s="269"/>
      <c r="H519" s="269"/>
      <c r="I519" s="269"/>
      <c r="J519" s="270"/>
      <c r="W519" s="14">
        <v>19</v>
      </c>
      <c r="AB519" s="14" t="str">
        <f>IF(C458="","",C458)</f>
        <v>CAÑARI CCORIMANYA, Yanell Ariana</v>
      </c>
    </row>
    <row r="520" spans="1:28" ht="20.25" customHeight="1" thickBot="1" x14ac:dyDescent="0.3">
      <c r="A520" s="105">
        <v>4</v>
      </c>
      <c r="B520" s="106" t="str">
        <f t="shared" si="124"/>
        <v/>
      </c>
      <c r="C520" s="277" t="str">
        <f t="shared" si="124"/>
        <v/>
      </c>
      <c r="D520" s="278" t="str">
        <f t="shared" si="124"/>
        <v/>
      </c>
      <c r="E520" s="271"/>
      <c r="F520" s="271"/>
      <c r="G520" s="271"/>
      <c r="H520" s="271"/>
      <c r="I520" s="271"/>
      <c r="J520" s="272"/>
      <c r="W520" s="14">
        <v>25</v>
      </c>
      <c r="AB520" s="14" t="str">
        <f>IF(C458="","",C458)</f>
        <v>CAÑARI CCORIMANYA, Yanell Ariana</v>
      </c>
    </row>
    <row r="521" spans="1:28" ht="6.75" customHeight="1" thickTop="1" thickBot="1" x14ac:dyDescent="0.3">
      <c r="W521" s="14">
        <v>7</v>
      </c>
    </row>
    <row r="522" spans="1:28" ht="14.25" customHeight="1" thickTop="1" thickBot="1" x14ac:dyDescent="0.3">
      <c r="B522" s="358" t="s">
        <v>208</v>
      </c>
      <c r="C522" s="359"/>
      <c r="D522" s="359" t="s">
        <v>209</v>
      </c>
      <c r="E522" s="359"/>
      <c r="F522" s="360"/>
    </row>
    <row r="523" spans="1:28" ht="14.25" customHeight="1" thickTop="1" x14ac:dyDescent="0.25">
      <c r="B523" s="107" t="str">
        <f>IF(DATOS!$B$12="","",IF(DATOS!$B$12="Bimestre","I Bimestre","I Trimestre"))</f>
        <v>I Trimestre</v>
      </c>
      <c r="C523" s="108" t="str">
        <f>IF(C458="","",VLOOKUP(C458,periodo1,20,FALSE)&amp;"°")</f>
        <v>500°</v>
      </c>
      <c r="D523" s="221">
        <f>IF(C458="","",VLOOKUP(C458,periodo1,18,FALSE))</f>
        <v>0</v>
      </c>
      <c r="E523" s="221"/>
      <c r="F523" s="361"/>
      <c r="H523" s="406" t="str">
        <f>"Orden de mérito año escolar "&amp;DATOS!$B$6&amp;":"</f>
        <v>Orden de mérito año escolar 2019:</v>
      </c>
      <c r="I523" s="407"/>
      <c r="J523" s="412" t="str">
        <f ca="1">IF(C458="","",IF((DATOS!$W$14-TODAY())&gt;0,"",VLOOKUP(C458,anual,20,FALSE)&amp;"°"))</f>
        <v/>
      </c>
    </row>
    <row r="524" spans="1:28" ht="14.25" customHeight="1" x14ac:dyDescent="0.25">
      <c r="B524" s="109" t="str">
        <f>IF(DATOS!$B$12="","",IF(DATOS!$B$12="Bimestre","II Bimestre","II Trimestre"))</f>
        <v>II Trimestre</v>
      </c>
      <c r="C524" s="110" t="str">
        <f ca="1">IF(C458="","",IF((DATOS!$X$14-TODAY())&gt;0,"",VLOOKUP(C458,periodo2,20,FALSE)&amp;"°"))</f>
        <v/>
      </c>
      <c r="D524" s="225" t="str">
        <f ca="1">IF(C458="","",IF(C524="","",VLOOKUP(C458,periodo2,18,FALSE)))</f>
        <v/>
      </c>
      <c r="E524" s="225"/>
      <c r="F524" s="362"/>
      <c r="H524" s="408"/>
      <c r="I524" s="409"/>
      <c r="J524" s="413"/>
    </row>
    <row r="525" spans="1:28" ht="14.25" customHeight="1" thickBot="1" x14ac:dyDescent="0.3">
      <c r="A525" s="111"/>
      <c r="B525" s="112" t="str">
        <f>IF(DATOS!$B$12="","",IF(DATOS!$B$12="Bimestre","III Bimestre","III Trimestre"))</f>
        <v>III Trimestre</v>
      </c>
      <c r="C525" s="113" t="str">
        <f ca="1">IF(C458="","",IF((DATOS!$Y$14-TODAY())&gt;0,"",VLOOKUP(C458,periodo3,20,FALSE)&amp;"°"))</f>
        <v/>
      </c>
      <c r="D525" s="363" t="str">
        <f ca="1">IF(C458="","",IF(C525="","",VLOOKUP(C458,periodo3,18,FALSE)))</f>
        <v/>
      </c>
      <c r="E525" s="363"/>
      <c r="F525" s="364"/>
      <c r="G525" s="111"/>
      <c r="H525" s="410"/>
      <c r="I525" s="411"/>
      <c r="J525" s="414"/>
    </row>
    <row r="526" spans="1:28" ht="14.25" customHeight="1" thickTop="1" thickBot="1" x14ac:dyDescent="0.3">
      <c r="B526" s="114" t="str">
        <f>IF(DATOS!$B$12="","",IF(DATOS!$B$12="Bimestre","IV Bimestre",""))</f>
        <v/>
      </c>
      <c r="C526" s="115" t="str">
        <f ca="1">IF(C458="","",IF((DATOS!$W$14-TODAY())&gt;0,"",VLOOKUP(C458,periodo4,20,FALSE)&amp;"°"))</f>
        <v/>
      </c>
      <c r="D526" s="214" t="str">
        <f ca="1">IF(C458="","",IF(C526="","",VLOOKUP(C458,periodo4,18,FALSE)))</f>
        <v/>
      </c>
      <c r="E526" s="214"/>
      <c r="F526" s="405"/>
    </row>
    <row r="527" spans="1:28" ht="16.5" thickTop="1" thickBot="1" x14ac:dyDescent="0.3">
      <c r="A527" s="16" t="s">
        <v>192</v>
      </c>
    </row>
    <row r="528" spans="1:28" ht="15.75" thickTop="1" x14ac:dyDescent="0.25">
      <c r="A528" s="397" t="s">
        <v>55</v>
      </c>
      <c r="B528" s="399" t="s">
        <v>193</v>
      </c>
      <c r="C528" s="288"/>
      <c r="D528" s="288"/>
      <c r="E528" s="289"/>
      <c r="F528" s="399" t="s">
        <v>194</v>
      </c>
      <c r="G528" s="288"/>
      <c r="H528" s="288"/>
      <c r="I528" s="289"/>
    </row>
    <row r="529" spans="1:10" x14ac:dyDescent="0.25">
      <c r="A529" s="398"/>
      <c r="B529" s="116" t="s">
        <v>195</v>
      </c>
      <c r="C529" s="400" t="s">
        <v>196</v>
      </c>
      <c r="D529" s="400"/>
      <c r="E529" s="401"/>
      <c r="F529" s="402" t="s">
        <v>195</v>
      </c>
      <c r="G529" s="400"/>
      <c r="H529" s="400"/>
      <c r="I529" s="117" t="s">
        <v>196</v>
      </c>
    </row>
    <row r="530" spans="1:10" x14ac:dyDescent="0.25">
      <c r="A530" s="118">
        <v>1</v>
      </c>
      <c r="B530" s="125"/>
      <c r="C530" s="403"/>
      <c r="D530" s="366"/>
      <c r="E530" s="404"/>
      <c r="F530" s="365"/>
      <c r="G530" s="366"/>
      <c r="H530" s="367"/>
      <c r="I530" s="127"/>
    </row>
    <row r="531" spans="1:10" x14ac:dyDescent="0.25">
      <c r="A531" s="118">
        <v>2</v>
      </c>
      <c r="B531" s="125"/>
      <c r="C531" s="403"/>
      <c r="D531" s="366"/>
      <c r="E531" s="404"/>
      <c r="F531" s="365"/>
      <c r="G531" s="366"/>
      <c r="H531" s="367"/>
      <c r="I531" s="127"/>
    </row>
    <row r="532" spans="1:10" x14ac:dyDescent="0.25">
      <c r="A532" s="118">
        <v>3</v>
      </c>
      <c r="B532" s="125"/>
      <c r="C532" s="403"/>
      <c r="D532" s="366"/>
      <c r="E532" s="404"/>
      <c r="F532" s="365"/>
      <c r="G532" s="366"/>
      <c r="H532" s="367"/>
      <c r="I532" s="127"/>
    </row>
    <row r="533" spans="1:10" ht="15.75" thickBot="1" x14ac:dyDescent="0.3">
      <c r="A533" s="119">
        <v>4</v>
      </c>
      <c r="B533" s="128"/>
      <c r="C533" s="368"/>
      <c r="D533" s="369"/>
      <c r="E533" s="370"/>
      <c r="F533" s="371"/>
      <c r="G533" s="369"/>
      <c r="H533" s="372"/>
      <c r="I533" s="130"/>
    </row>
    <row r="534" spans="1:10" ht="16.5" thickTop="1" thickBot="1" x14ac:dyDescent="0.3">
      <c r="A534" s="120" t="s">
        <v>197</v>
      </c>
      <c r="B534" s="121" t="str">
        <f>IF(C458="","",IF(SUM(B530:B533)=0,"",SUM(B530:B533)))</f>
        <v/>
      </c>
      <c r="C534" s="373" t="str">
        <f>IF(C458="","",IF(SUM(C530:C533)=0,"",SUM(C530:C533)))</f>
        <v/>
      </c>
      <c r="D534" s="373" t="str">
        <f t="shared" ref="D534" si="125">IF(E458="","",IF(SUM(D530:D533)=0,"",SUM(D530:D533)))</f>
        <v/>
      </c>
      <c r="E534" s="374" t="str">
        <f t="shared" ref="E534" si="126">IF(F458="","",IF(SUM(E530:E533)=0,"",SUM(E530:E533)))</f>
        <v/>
      </c>
      <c r="F534" s="375" t="str">
        <f>IF(C458="","",IF(SUM(F530:F533)=0,"",SUM(F530:F533)))</f>
        <v/>
      </c>
      <c r="G534" s="373" t="str">
        <f t="shared" ref="G534" si="127">IF(H458="","",IF(SUM(G530:G533)=0,"",SUM(G530:G533)))</f>
        <v/>
      </c>
      <c r="H534" s="373" t="str">
        <f t="shared" ref="H534" si="128">IF(I458="","",IF(SUM(H530:H533)=0,"",SUM(H530:H533)))</f>
        <v/>
      </c>
      <c r="I534" s="122" t="str">
        <f>IF(C458="","",IF(SUM(I530:I533)=0,"",SUM(I530:I533)))</f>
        <v/>
      </c>
    </row>
    <row r="535" spans="1:10" ht="15.75" thickTop="1" x14ac:dyDescent="0.25"/>
    <row r="538" spans="1:10" x14ac:dyDescent="0.25">
      <c r="A538" s="416"/>
      <c r="B538" s="416"/>
      <c r="G538" s="123"/>
      <c r="H538" s="123"/>
      <c r="I538" s="123"/>
      <c r="J538" s="123"/>
    </row>
    <row r="539" spans="1:10" x14ac:dyDescent="0.25">
      <c r="A539" s="415" t="str">
        <f>IF(DATOS!$F$9="","",DATOS!$F$9)</f>
        <v/>
      </c>
      <c r="B539" s="415"/>
      <c r="G539" s="415" t="str">
        <f>IF(DATOS!$F$10="","",DATOS!$F$10)</f>
        <v/>
      </c>
      <c r="H539" s="415"/>
      <c r="I539" s="415"/>
      <c r="J539" s="415"/>
    </row>
    <row r="540" spans="1:10" x14ac:dyDescent="0.25">
      <c r="A540" s="415" t="s">
        <v>143</v>
      </c>
      <c r="B540" s="415"/>
      <c r="G540" s="415" t="s">
        <v>142</v>
      </c>
      <c r="H540" s="415"/>
      <c r="I540" s="415"/>
      <c r="J540" s="415"/>
    </row>
    <row r="541" spans="1:10" ht="17.25" x14ac:dyDescent="0.3">
      <c r="A541" s="285" t="str">
        <f>"INFORME DE PROGRESO DEL APRENDIZAJE DEL ESTUDIANTE - "&amp;DATOS!$B$6</f>
        <v>INFORME DE PROGRESO DEL APRENDIZAJE DEL ESTUDIANTE - 2019</v>
      </c>
      <c r="B541" s="285"/>
      <c r="C541" s="285"/>
      <c r="D541" s="285"/>
      <c r="E541" s="285"/>
      <c r="F541" s="285"/>
      <c r="G541" s="285"/>
      <c r="H541" s="285"/>
      <c r="I541" s="285"/>
      <c r="J541" s="285"/>
    </row>
    <row r="542" spans="1:10" ht="4.5" customHeight="1" thickBot="1" x14ac:dyDescent="0.3"/>
    <row r="543" spans="1:10" ht="15.75" thickTop="1" x14ac:dyDescent="0.25">
      <c r="A543" s="292"/>
      <c r="B543" s="62" t="s">
        <v>45</v>
      </c>
      <c r="C543" s="314" t="str">
        <f>IF(DATOS!$B$4="","",DATOS!$B$4)</f>
        <v>Apurímac</v>
      </c>
      <c r="D543" s="314"/>
      <c r="E543" s="314"/>
      <c r="F543" s="314"/>
      <c r="G543" s="313" t="s">
        <v>47</v>
      </c>
      <c r="H543" s="313"/>
      <c r="I543" s="63" t="str">
        <f>IF(DATOS!$B$5="","",DATOS!$B$5)</f>
        <v/>
      </c>
      <c r="J543" s="295" t="s">
        <v>520</v>
      </c>
    </row>
    <row r="544" spans="1:10" x14ac:dyDescent="0.25">
      <c r="A544" s="293"/>
      <c r="B544" s="64" t="s">
        <v>46</v>
      </c>
      <c r="C544" s="311" t="str">
        <f>IF(DATOS!$B$7="","",UPPER(DATOS!$B$7))</f>
        <v/>
      </c>
      <c r="D544" s="311"/>
      <c r="E544" s="311"/>
      <c r="F544" s="311"/>
      <c r="G544" s="311"/>
      <c r="H544" s="311"/>
      <c r="I544" s="312"/>
      <c r="J544" s="296"/>
    </row>
    <row r="545" spans="1:32" x14ac:dyDescent="0.25">
      <c r="A545" s="293"/>
      <c r="B545" s="64" t="s">
        <v>49</v>
      </c>
      <c r="C545" s="315" t="str">
        <f>IF(DATOS!$B$8="","",DATOS!$B$8)</f>
        <v/>
      </c>
      <c r="D545" s="315"/>
      <c r="E545" s="315"/>
      <c r="F545" s="315"/>
      <c r="G545" s="286" t="s">
        <v>100</v>
      </c>
      <c r="H545" s="287"/>
      <c r="I545" s="65" t="str">
        <f>IF(DATOS!$B$9="","",DATOS!$B$9)</f>
        <v/>
      </c>
      <c r="J545" s="296"/>
    </row>
    <row r="546" spans="1:32" x14ac:dyDescent="0.25">
      <c r="A546" s="293"/>
      <c r="B546" s="64" t="s">
        <v>60</v>
      </c>
      <c r="C546" s="311" t="str">
        <f>IF(DATOS!$B$10="","",DATOS!$B$10)</f>
        <v/>
      </c>
      <c r="D546" s="311"/>
      <c r="E546" s="311"/>
      <c r="F546" s="311"/>
      <c r="G546" s="317" t="s">
        <v>50</v>
      </c>
      <c r="H546" s="317"/>
      <c r="I546" s="65" t="str">
        <f>IF(DATOS!$B$11="","",DATOS!$B$11)</f>
        <v/>
      </c>
      <c r="J546" s="296"/>
    </row>
    <row r="547" spans="1:32" x14ac:dyDescent="0.25">
      <c r="A547" s="293"/>
      <c r="B547" s="64" t="s">
        <v>59</v>
      </c>
      <c r="C547" s="316" t="str">
        <f>IF(ISERROR(VLOOKUP(C548,DATOS!$B$17:$C$61,2,FALSE)),"No encontrado",IF(VLOOKUP(C548,DATOS!$B$17:$C$61,2,FALSE)=0,"No encontrado",VLOOKUP(C548,DATOS!$B$17:$C$61,2,FALSE)))</f>
        <v>No encontrado</v>
      </c>
      <c r="D547" s="316"/>
      <c r="E547" s="316"/>
      <c r="F547" s="316"/>
      <c r="G547" s="298"/>
      <c r="H547" s="299"/>
      <c r="I547" s="300"/>
      <c r="J547" s="296"/>
    </row>
    <row r="548" spans="1:32" ht="28.5" customHeight="1" thickBot="1" x14ac:dyDescent="0.3">
      <c r="A548" s="294"/>
      <c r="B548" s="66" t="s">
        <v>58</v>
      </c>
      <c r="C548" s="309" t="str">
        <f>IF(INDEX(alumnos,AE548,AF548)=0,"",INDEX(alumnos,AE548,AF548))</f>
        <v>CAÑARI HUAMAN, Illari Tuire</v>
      </c>
      <c r="D548" s="309"/>
      <c r="E548" s="309"/>
      <c r="F548" s="309"/>
      <c r="G548" s="309"/>
      <c r="H548" s="309"/>
      <c r="I548" s="310"/>
      <c r="J548" s="297"/>
      <c r="AE548" s="14">
        <f>AE458+1</f>
        <v>7</v>
      </c>
      <c r="AF548" s="14">
        <v>2</v>
      </c>
    </row>
    <row r="549" spans="1:32" ht="5.25" customHeight="1" thickTop="1" thickBot="1" x14ac:dyDescent="0.3"/>
    <row r="550" spans="1:32" ht="27" customHeight="1" thickTop="1" x14ac:dyDescent="0.25">
      <c r="A550" s="318" t="s">
        <v>0</v>
      </c>
      <c r="B550" s="328" t="s">
        <v>1</v>
      </c>
      <c r="C550" s="329"/>
      <c r="D550" s="325" t="s">
        <v>139</v>
      </c>
      <c r="E550" s="326"/>
      <c r="F550" s="326"/>
      <c r="G550" s="327"/>
      <c r="H550" s="320" t="s">
        <v>2</v>
      </c>
      <c r="I550" s="301" t="s">
        <v>3</v>
      </c>
      <c r="J550" s="302"/>
      <c r="K550" s="67"/>
    </row>
    <row r="551" spans="1:32" ht="15" customHeight="1" thickBot="1" x14ac:dyDescent="0.3">
      <c r="A551" s="319"/>
      <c r="B551" s="330"/>
      <c r="C551" s="331"/>
      <c r="D551" s="68">
        <v>1</v>
      </c>
      <c r="E551" s="68">
        <v>2</v>
      </c>
      <c r="F551" s="68">
        <v>3</v>
      </c>
      <c r="G551" s="68">
        <v>4</v>
      </c>
      <c r="H551" s="321"/>
      <c r="I551" s="303"/>
      <c r="J551" s="304"/>
      <c r="K551" s="67"/>
    </row>
    <row r="552" spans="1:32" ht="17.25" customHeight="1" thickTop="1" x14ac:dyDescent="0.25">
      <c r="A552" s="322" t="s">
        <v>8</v>
      </c>
      <c r="B552" s="334" t="s">
        <v>26</v>
      </c>
      <c r="C552" s="334"/>
      <c r="D552" s="69" t="str">
        <f t="shared" ref="D552:H556" si="129">IF(ISERROR(VLOOKUP($AB552,matematica,W552,FALSE)),"",IF(VLOOKUP($AB552,matematica,W552,FALSE)=0,"",VLOOKUP($AB552,matematica,W552,FALSE)))</f>
        <v/>
      </c>
      <c r="E552" s="69" t="str">
        <f t="shared" si="129"/>
        <v/>
      </c>
      <c r="F552" s="69" t="str">
        <f t="shared" si="129"/>
        <v/>
      </c>
      <c r="G552" s="69" t="str">
        <f t="shared" si="129"/>
        <v/>
      </c>
      <c r="H552" s="343" t="str">
        <f t="shared" ca="1" si="129"/>
        <v/>
      </c>
      <c r="I552" s="337"/>
      <c r="J552" s="338"/>
      <c r="W552" s="14">
        <v>3</v>
      </c>
      <c r="X552" s="14">
        <v>9</v>
      </c>
      <c r="Y552" s="14">
        <v>15</v>
      </c>
      <c r="Z552" s="14">
        <v>21</v>
      </c>
      <c r="AA552" s="14">
        <v>31</v>
      </c>
      <c r="AB552" s="14" t="str">
        <f>IF(C548="","",C548)</f>
        <v>CAÑARI HUAMAN, Illari Tuire</v>
      </c>
    </row>
    <row r="553" spans="1:32" ht="27.75" customHeight="1" x14ac:dyDescent="0.25">
      <c r="A553" s="323"/>
      <c r="B553" s="335" t="s">
        <v>27</v>
      </c>
      <c r="C553" s="335"/>
      <c r="D553" s="70" t="str">
        <f t="shared" si="129"/>
        <v/>
      </c>
      <c r="E553" s="70" t="str">
        <f t="shared" si="129"/>
        <v/>
      </c>
      <c r="F553" s="70" t="str">
        <f t="shared" si="129"/>
        <v/>
      </c>
      <c r="G553" s="70" t="str">
        <f t="shared" si="129"/>
        <v/>
      </c>
      <c r="H553" s="344" t="str">
        <f t="shared" si="129"/>
        <v/>
      </c>
      <c r="I553" s="339"/>
      <c r="J553" s="340"/>
      <c r="M553" s="14" t="str">
        <f>IF(INDEX(alumnos,35,2)=0,"",INDEX(alumnos,35,2))</f>
        <v/>
      </c>
      <c r="W553" s="14">
        <v>4</v>
      </c>
      <c r="X553" s="14">
        <v>10</v>
      </c>
      <c r="Y553" s="14">
        <v>16</v>
      </c>
      <c r="Z553" s="14">
        <v>22</v>
      </c>
      <c r="AB553" s="14" t="str">
        <f>IF(C548="","",C548)</f>
        <v>CAÑARI HUAMAN, Illari Tuire</v>
      </c>
    </row>
    <row r="554" spans="1:32" ht="26.25" customHeight="1" x14ac:dyDescent="0.25">
      <c r="A554" s="323"/>
      <c r="B554" s="335" t="s">
        <v>28</v>
      </c>
      <c r="C554" s="335"/>
      <c r="D554" s="70" t="str">
        <f t="shared" si="129"/>
        <v/>
      </c>
      <c r="E554" s="70" t="str">
        <f t="shared" si="129"/>
        <v/>
      </c>
      <c r="F554" s="70" t="str">
        <f t="shared" si="129"/>
        <v/>
      </c>
      <c r="G554" s="70" t="str">
        <f t="shared" si="129"/>
        <v/>
      </c>
      <c r="H554" s="344" t="str">
        <f t="shared" si="129"/>
        <v/>
      </c>
      <c r="I554" s="339"/>
      <c r="J554" s="340"/>
      <c r="W554" s="14">
        <v>5</v>
      </c>
      <c r="X554" s="14">
        <v>11</v>
      </c>
      <c r="Y554" s="14">
        <v>17</v>
      </c>
      <c r="Z554" s="14">
        <v>23</v>
      </c>
      <c r="AB554" s="14" t="str">
        <f>IF(C548="","",C548)</f>
        <v>CAÑARI HUAMAN, Illari Tuire</v>
      </c>
    </row>
    <row r="555" spans="1:32" ht="24.75" customHeight="1" x14ac:dyDescent="0.25">
      <c r="A555" s="323"/>
      <c r="B555" s="335" t="s">
        <v>29</v>
      </c>
      <c r="C555" s="335"/>
      <c r="D555" s="70" t="str">
        <f t="shared" si="129"/>
        <v/>
      </c>
      <c r="E555" s="70" t="str">
        <f t="shared" si="129"/>
        <v/>
      </c>
      <c r="F555" s="70" t="str">
        <f t="shared" si="129"/>
        <v/>
      </c>
      <c r="G555" s="70" t="str">
        <f t="shared" si="129"/>
        <v/>
      </c>
      <c r="H555" s="344" t="str">
        <f t="shared" si="129"/>
        <v/>
      </c>
      <c r="I555" s="339"/>
      <c r="J555" s="340"/>
      <c r="W555" s="14">
        <v>6</v>
      </c>
      <c r="X555" s="14">
        <v>12</v>
      </c>
      <c r="Y555" s="14">
        <v>18</v>
      </c>
      <c r="Z555" s="14">
        <v>24</v>
      </c>
      <c r="AB555" s="14" t="str">
        <f>IF(C548="","",C548)</f>
        <v>CAÑARI HUAMAN, Illari Tuire</v>
      </c>
    </row>
    <row r="556" spans="1:32" ht="16.5" customHeight="1" thickBot="1" x14ac:dyDescent="0.3">
      <c r="A556" s="324"/>
      <c r="B556" s="336" t="s">
        <v>188</v>
      </c>
      <c r="C556" s="336"/>
      <c r="D556" s="71" t="str">
        <f t="shared" si="129"/>
        <v/>
      </c>
      <c r="E556" s="71" t="str">
        <f t="shared" si="129"/>
        <v/>
      </c>
      <c r="F556" s="71" t="str">
        <f t="shared" si="129"/>
        <v/>
      </c>
      <c r="G556" s="71" t="str">
        <f t="shared" si="129"/>
        <v/>
      </c>
      <c r="H556" s="345" t="str">
        <f t="shared" si="129"/>
        <v/>
      </c>
      <c r="I556" s="341"/>
      <c r="J556" s="342"/>
      <c r="W556" s="14">
        <v>7</v>
      </c>
      <c r="X556" s="14">
        <v>13</v>
      </c>
      <c r="Y556" s="14">
        <v>19</v>
      </c>
      <c r="Z556" s="14">
        <v>25</v>
      </c>
      <c r="AB556" s="14" t="str">
        <f>IF(C548="","",C548)</f>
        <v>CAÑARI HUAMAN, Illari Tuire</v>
      </c>
    </row>
    <row r="557" spans="1:32" ht="1.5" customHeight="1" thickTop="1" thickBot="1" x14ac:dyDescent="0.3">
      <c r="A557" s="72"/>
      <c r="B557" s="73"/>
      <c r="C557" s="74"/>
      <c r="D557" s="74"/>
      <c r="E557" s="74"/>
      <c r="F557" s="74"/>
      <c r="G557" s="74"/>
      <c r="H557" s="75"/>
      <c r="I557" s="124"/>
      <c r="J557" s="124"/>
    </row>
    <row r="558" spans="1:32" ht="28.5" customHeight="1" thickTop="1" x14ac:dyDescent="0.25">
      <c r="A558" s="322" t="s">
        <v>151</v>
      </c>
      <c r="B558" s="334" t="s">
        <v>191</v>
      </c>
      <c r="C558" s="334" t="str">
        <f t="shared" ref="C558:C560" si="130">IF(ISERROR(VLOOKUP($C$8,comunicacion,W558,FALSE)),"",IF(VLOOKUP($C$8,comunicacion,W558,FALSE)=0,"",VLOOKUP($C$8,comunicacion,W558,FALSE)))</f>
        <v/>
      </c>
      <c r="D558" s="76" t="str">
        <f t="shared" ref="D558:H561" si="131">IF(ISERROR(VLOOKUP($AB558,comunicacion,W558,FALSE)),"",IF(VLOOKUP($AB558,comunicacion,W558,FALSE)=0,"",VLOOKUP($AB558,comunicacion,W558,FALSE)))</f>
        <v/>
      </c>
      <c r="E558" s="76" t="str">
        <f t="shared" si="131"/>
        <v/>
      </c>
      <c r="F558" s="76" t="str">
        <f t="shared" si="131"/>
        <v/>
      </c>
      <c r="G558" s="69" t="str">
        <f t="shared" si="131"/>
        <v/>
      </c>
      <c r="H558" s="346" t="str">
        <f t="shared" ca="1" si="131"/>
        <v/>
      </c>
      <c r="I558" s="349"/>
      <c r="J558" s="350"/>
      <c r="W558" s="14">
        <v>3</v>
      </c>
      <c r="X558" s="14">
        <v>9</v>
      </c>
      <c r="Y558" s="14">
        <v>15</v>
      </c>
      <c r="Z558" s="14">
        <v>21</v>
      </c>
      <c r="AA558" s="14">
        <v>31</v>
      </c>
      <c r="AB558" s="14" t="str">
        <f>IF(C548="","",C548)</f>
        <v>CAÑARI HUAMAN, Illari Tuire</v>
      </c>
    </row>
    <row r="559" spans="1:32" ht="28.5" customHeight="1" x14ac:dyDescent="0.25">
      <c r="A559" s="323"/>
      <c r="B559" s="335" t="s">
        <v>190</v>
      </c>
      <c r="C559" s="335" t="str">
        <f t="shared" si="130"/>
        <v/>
      </c>
      <c r="D559" s="77" t="str">
        <f t="shared" si="131"/>
        <v/>
      </c>
      <c r="E559" s="77" t="str">
        <f t="shared" si="131"/>
        <v/>
      </c>
      <c r="F559" s="77" t="str">
        <f t="shared" si="131"/>
        <v/>
      </c>
      <c r="G559" s="70" t="str">
        <f t="shared" si="131"/>
        <v/>
      </c>
      <c r="H559" s="347" t="str">
        <f t="shared" si="131"/>
        <v/>
      </c>
      <c r="I559" s="351"/>
      <c r="J559" s="352"/>
      <c r="W559" s="14">
        <v>4</v>
      </c>
      <c r="X559" s="14">
        <v>10</v>
      </c>
      <c r="Y559" s="14">
        <v>16</v>
      </c>
      <c r="Z559" s="14">
        <v>22</v>
      </c>
      <c r="AB559" s="14" t="str">
        <f>IF(C548="","",C548)</f>
        <v>CAÑARI HUAMAN, Illari Tuire</v>
      </c>
    </row>
    <row r="560" spans="1:32" ht="28.5" customHeight="1" x14ac:dyDescent="0.25">
      <c r="A560" s="323"/>
      <c r="B560" s="335" t="s">
        <v>189</v>
      </c>
      <c r="C560" s="335" t="str">
        <f t="shared" si="130"/>
        <v/>
      </c>
      <c r="D560" s="77" t="str">
        <f t="shared" si="131"/>
        <v/>
      </c>
      <c r="E560" s="77" t="str">
        <f t="shared" si="131"/>
        <v/>
      </c>
      <c r="F560" s="77" t="str">
        <f t="shared" si="131"/>
        <v/>
      </c>
      <c r="G560" s="70" t="str">
        <f t="shared" si="131"/>
        <v/>
      </c>
      <c r="H560" s="347" t="str">
        <f t="shared" si="131"/>
        <v/>
      </c>
      <c r="I560" s="351"/>
      <c r="J560" s="352"/>
      <c r="W560" s="14">
        <v>5</v>
      </c>
      <c r="X560" s="14">
        <v>11</v>
      </c>
      <c r="Y560" s="14">
        <v>17</v>
      </c>
      <c r="Z560" s="14">
        <v>23</v>
      </c>
      <c r="AB560" s="14" t="str">
        <f>IF(C548="","",C548)</f>
        <v>CAÑARI HUAMAN, Illari Tuire</v>
      </c>
    </row>
    <row r="561" spans="1:28" ht="16.5" customHeight="1" thickBot="1" x14ac:dyDescent="0.3">
      <c r="A561" s="324"/>
      <c r="B561" s="336" t="s">
        <v>188</v>
      </c>
      <c r="C561" s="336"/>
      <c r="D561" s="71" t="str">
        <f t="shared" si="131"/>
        <v/>
      </c>
      <c r="E561" s="71" t="str">
        <f t="shared" si="131"/>
        <v/>
      </c>
      <c r="F561" s="71" t="str">
        <f t="shared" si="131"/>
        <v/>
      </c>
      <c r="G561" s="71" t="str">
        <f t="shared" si="131"/>
        <v/>
      </c>
      <c r="H561" s="348" t="str">
        <f t="shared" si="131"/>
        <v/>
      </c>
      <c r="I561" s="353"/>
      <c r="J561" s="354"/>
      <c r="W561" s="14">
        <v>7</v>
      </c>
      <c r="X561" s="14">
        <v>13</v>
      </c>
      <c r="Y561" s="14">
        <v>19</v>
      </c>
      <c r="Z561" s="14">
        <v>25</v>
      </c>
      <c r="AB561" s="14" t="str">
        <f>IF(C548="","",C548)</f>
        <v>CAÑARI HUAMAN, Illari Tuire</v>
      </c>
    </row>
    <row r="562" spans="1:28" ht="2.25" customHeight="1" thickTop="1" thickBot="1" x14ac:dyDescent="0.3">
      <c r="A562" s="72"/>
      <c r="B562" s="73"/>
      <c r="C562" s="78"/>
      <c r="D562" s="78"/>
      <c r="E562" s="78"/>
      <c r="F562" s="78"/>
      <c r="G562" s="78"/>
      <c r="H562" s="75"/>
      <c r="I562" s="124"/>
      <c r="J562" s="124"/>
    </row>
    <row r="563" spans="1:28" ht="28.5" customHeight="1" thickTop="1" x14ac:dyDescent="0.25">
      <c r="A563" s="322" t="s">
        <v>150</v>
      </c>
      <c r="B563" s="334" t="s">
        <v>30</v>
      </c>
      <c r="C563" s="334" t="str">
        <f t="shared" ref="C563:C565" si="132">IF(ISERROR(VLOOKUP($C$8,ingles,W563,FALSE)),"",IF(VLOOKUP($C$8,ingles,W563,FALSE)=0,"",VLOOKUP($C$8,ingles,W563,FALSE)))</f>
        <v/>
      </c>
      <c r="D563" s="76" t="str">
        <f t="shared" ref="D563:H566" si="133">IF(ISERROR(VLOOKUP($AB563,ingles,W563,FALSE)),"",IF(VLOOKUP($AB563,ingles,W563,FALSE)=0,"",VLOOKUP($AB563,ingles,W563,FALSE)))</f>
        <v/>
      </c>
      <c r="E563" s="76" t="str">
        <f t="shared" si="133"/>
        <v/>
      </c>
      <c r="F563" s="76" t="str">
        <f t="shared" si="133"/>
        <v/>
      </c>
      <c r="G563" s="69" t="str">
        <f t="shared" si="133"/>
        <v/>
      </c>
      <c r="H563" s="346" t="str">
        <f t="shared" ca="1" si="133"/>
        <v/>
      </c>
      <c r="I563" s="349"/>
      <c r="J563" s="350"/>
      <c r="W563" s="14">
        <v>3</v>
      </c>
      <c r="X563" s="14">
        <v>9</v>
      </c>
      <c r="Y563" s="14">
        <v>15</v>
      </c>
      <c r="Z563" s="14">
        <v>21</v>
      </c>
      <c r="AA563" s="14">
        <v>31</v>
      </c>
      <c r="AB563" s="14" t="str">
        <f>IF(C548="","",C548)</f>
        <v>CAÑARI HUAMAN, Illari Tuire</v>
      </c>
    </row>
    <row r="564" spans="1:28" ht="28.5" customHeight="1" x14ac:dyDescent="0.25">
      <c r="A564" s="323"/>
      <c r="B564" s="335" t="s">
        <v>31</v>
      </c>
      <c r="C564" s="335" t="str">
        <f t="shared" si="132"/>
        <v/>
      </c>
      <c r="D564" s="77" t="str">
        <f t="shared" si="133"/>
        <v/>
      </c>
      <c r="E564" s="77" t="str">
        <f t="shared" si="133"/>
        <v/>
      </c>
      <c r="F564" s="77" t="str">
        <f t="shared" si="133"/>
        <v/>
      </c>
      <c r="G564" s="70" t="str">
        <f t="shared" si="133"/>
        <v/>
      </c>
      <c r="H564" s="347" t="str">
        <f t="shared" si="133"/>
        <v/>
      </c>
      <c r="I564" s="351"/>
      <c r="J564" s="352"/>
      <c r="W564" s="14">
        <v>4</v>
      </c>
      <c r="X564" s="14">
        <v>10</v>
      </c>
      <c r="Y564" s="14">
        <v>16</v>
      </c>
      <c r="Z564" s="14">
        <v>22</v>
      </c>
      <c r="AB564" s="14" t="str">
        <f>IF(C548="","",C548)</f>
        <v>CAÑARI HUAMAN, Illari Tuire</v>
      </c>
    </row>
    <row r="565" spans="1:28" ht="28.5" customHeight="1" x14ac:dyDescent="0.25">
      <c r="A565" s="323"/>
      <c r="B565" s="335" t="s">
        <v>32</v>
      </c>
      <c r="C565" s="335" t="str">
        <f t="shared" si="132"/>
        <v/>
      </c>
      <c r="D565" s="77" t="str">
        <f t="shared" si="133"/>
        <v/>
      </c>
      <c r="E565" s="77" t="str">
        <f t="shared" si="133"/>
        <v/>
      </c>
      <c r="F565" s="77" t="str">
        <f t="shared" si="133"/>
        <v/>
      </c>
      <c r="G565" s="70" t="str">
        <f t="shared" si="133"/>
        <v/>
      </c>
      <c r="H565" s="347" t="str">
        <f t="shared" si="133"/>
        <v/>
      </c>
      <c r="I565" s="351"/>
      <c r="J565" s="352"/>
      <c r="W565" s="14">
        <v>5</v>
      </c>
      <c r="X565" s="14">
        <v>11</v>
      </c>
      <c r="Y565" s="14">
        <v>17</v>
      </c>
      <c r="Z565" s="14">
        <v>23</v>
      </c>
      <c r="AB565" s="14" t="str">
        <f>IF(C548="","",C548)</f>
        <v>CAÑARI HUAMAN, Illari Tuire</v>
      </c>
    </row>
    <row r="566" spans="1:28" ht="16.5" customHeight="1" thickBot="1" x14ac:dyDescent="0.3">
      <c r="A566" s="324"/>
      <c r="B566" s="336" t="s">
        <v>188</v>
      </c>
      <c r="C566" s="336"/>
      <c r="D566" s="71" t="str">
        <f t="shared" si="133"/>
        <v/>
      </c>
      <c r="E566" s="71" t="str">
        <f t="shared" si="133"/>
        <v/>
      </c>
      <c r="F566" s="71" t="str">
        <f t="shared" si="133"/>
        <v/>
      </c>
      <c r="G566" s="71" t="str">
        <f t="shared" si="133"/>
        <v/>
      </c>
      <c r="H566" s="348" t="str">
        <f t="shared" si="133"/>
        <v/>
      </c>
      <c r="I566" s="353"/>
      <c r="J566" s="354"/>
      <c r="W566" s="14">
        <v>7</v>
      </c>
      <c r="X566" s="14">
        <v>13</v>
      </c>
      <c r="Y566" s="14">
        <v>19</v>
      </c>
      <c r="Z566" s="14">
        <v>25</v>
      </c>
      <c r="AB566" s="14" t="str">
        <f>IF(C548="","",C548)</f>
        <v>CAÑARI HUAMAN, Illari Tuire</v>
      </c>
    </row>
    <row r="567" spans="1:28" ht="2.25" customHeight="1" thickTop="1" thickBot="1" x14ac:dyDescent="0.3">
      <c r="A567" s="72"/>
      <c r="B567" s="73"/>
      <c r="C567" s="78"/>
      <c r="D567" s="78"/>
      <c r="E567" s="78"/>
      <c r="F567" s="78"/>
      <c r="G567" s="78"/>
      <c r="H567" s="75"/>
      <c r="I567" s="124"/>
      <c r="J567" s="124"/>
    </row>
    <row r="568" spans="1:28" ht="27" customHeight="1" thickTop="1" x14ac:dyDescent="0.25">
      <c r="A568" s="322" t="s">
        <v>7</v>
      </c>
      <c r="B568" s="334" t="s">
        <v>33</v>
      </c>
      <c r="C568" s="334" t="str">
        <f t="shared" ref="C568" si="134">IF(ISERROR(VLOOKUP($C$8,arte,W568,FALSE)),"",IF(VLOOKUP($C$8,arte,W568,FALSE)=0,"",VLOOKUP($C$8,arte,W568,FALSE)))</f>
        <v/>
      </c>
      <c r="D568" s="76" t="str">
        <f t="shared" ref="D568:H570" si="135">IF(ISERROR(VLOOKUP($AB568,arte,W568,FALSE)),"",IF(VLOOKUP($AB568,arte,W568,FALSE)=0,"",VLOOKUP($AB568,arte,W568,FALSE)))</f>
        <v/>
      </c>
      <c r="E568" s="76" t="str">
        <f t="shared" si="135"/>
        <v/>
      </c>
      <c r="F568" s="76" t="str">
        <f t="shared" si="135"/>
        <v/>
      </c>
      <c r="G568" s="69" t="str">
        <f t="shared" si="135"/>
        <v/>
      </c>
      <c r="H568" s="343" t="str">
        <f t="shared" ca="1" si="135"/>
        <v/>
      </c>
      <c r="I568" s="337"/>
      <c r="J568" s="338"/>
      <c r="W568" s="14">
        <v>3</v>
      </c>
      <c r="X568" s="14">
        <v>9</v>
      </c>
      <c r="Y568" s="14">
        <v>15</v>
      </c>
      <c r="Z568" s="14">
        <v>21</v>
      </c>
      <c r="AA568" s="14">
        <v>31</v>
      </c>
      <c r="AB568" s="14" t="str">
        <f>IF(C548="","",C548)</f>
        <v>CAÑARI HUAMAN, Illari Tuire</v>
      </c>
    </row>
    <row r="569" spans="1:28" ht="27" customHeight="1" x14ac:dyDescent="0.25">
      <c r="A569" s="323"/>
      <c r="B569" s="335" t="s">
        <v>34</v>
      </c>
      <c r="C569" s="335" t="str">
        <f>IF(ISERROR(VLOOKUP($C$8,arte,W569,FALSE)),"",IF(VLOOKUP($C$8,arte,W569,FALSE)=0,"",VLOOKUP($C$8,arte,W569,FALSE)))</f>
        <v/>
      </c>
      <c r="D569" s="77" t="str">
        <f t="shared" si="135"/>
        <v/>
      </c>
      <c r="E569" s="77" t="str">
        <f t="shared" si="135"/>
        <v/>
      </c>
      <c r="F569" s="77" t="str">
        <f t="shared" si="135"/>
        <v/>
      </c>
      <c r="G569" s="70" t="str">
        <f t="shared" si="135"/>
        <v/>
      </c>
      <c r="H569" s="344" t="str">
        <f t="shared" si="135"/>
        <v/>
      </c>
      <c r="I569" s="339"/>
      <c r="J569" s="340"/>
      <c r="W569" s="14">
        <v>4</v>
      </c>
      <c r="X569" s="14">
        <v>10</v>
      </c>
      <c r="Y569" s="14">
        <v>16</v>
      </c>
      <c r="Z569" s="14">
        <v>22</v>
      </c>
      <c r="AB569" s="14" t="str">
        <f>IF(C548="","",C548)</f>
        <v>CAÑARI HUAMAN, Illari Tuire</v>
      </c>
    </row>
    <row r="570" spans="1:28" ht="16.5" customHeight="1" thickBot="1" x14ac:dyDescent="0.3">
      <c r="A570" s="324"/>
      <c r="B570" s="336" t="s">
        <v>188</v>
      </c>
      <c r="C570" s="336"/>
      <c r="D570" s="71" t="str">
        <f t="shared" si="135"/>
        <v/>
      </c>
      <c r="E570" s="71" t="str">
        <f t="shared" si="135"/>
        <v/>
      </c>
      <c r="F570" s="71" t="str">
        <f t="shared" si="135"/>
        <v/>
      </c>
      <c r="G570" s="71" t="str">
        <f t="shared" si="135"/>
        <v/>
      </c>
      <c r="H570" s="345" t="str">
        <f t="shared" si="135"/>
        <v/>
      </c>
      <c r="I570" s="341"/>
      <c r="J570" s="342"/>
      <c r="W570" s="14">
        <v>7</v>
      </c>
      <c r="X570" s="14">
        <v>13</v>
      </c>
      <c r="Y570" s="14">
        <v>19</v>
      </c>
      <c r="Z570" s="14">
        <v>25</v>
      </c>
      <c r="AB570" s="14" t="str">
        <f>IF(C548="","",C548)</f>
        <v>CAÑARI HUAMAN, Illari Tuire</v>
      </c>
    </row>
    <row r="571" spans="1:28" ht="2.25" customHeight="1" thickTop="1" thickBot="1" x14ac:dyDescent="0.3">
      <c r="A571" s="72"/>
      <c r="B571" s="73"/>
      <c r="C571" s="79"/>
      <c r="D571" s="74"/>
      <c r="E571" s="74"/>
      <c r="F571" s="74"/>
      <c r="G571" s="74"/>
      <c r="H571" s="80" t="str">
        <f>IF(ISERROR(VLOOKUP($C$8,ingles,AA571,FALSE)),"",IF(VLOOKUP($C$8,ingles,AA571,FALSE)=0,"",VLOOKUP($C$8,ingles,AA571,FALSE)))</f>
        <v/>
      </c>
      <c r="I571" s="124"/>
      <c r="J571" s="124"/>
    </row>
    <row r="572" spans="1:28" ht="21" customHeight="1" thickTop="1" x14ac:dyDescent="0.25">
      <c r="A572" s="322" t="s">
        <v>5</v>
      </c>
      <c r="B572" s="334" t="s">
        <v>35</v>
      </c>
      <c r="C572" s="334" t="str">
        <f t="shared" ref="C572:C574" si="136">IF(ISERROR(VLOOKUP($C$8,sociales,W572,FALSE)),"",IF(VLOOKUP($C$8,sociales,W572,FALSE)=0,"",VLOOKUP($C$8,sociales,W572,FALSE)))</f>
        <v/>
      </c>
      <c r="D572" s="76" t="str">
        <f t="shared" ref="D572:H575" si="137">IF(ISERROR(VLOOKUP($AB572,sociales,W572,FALSE)),"",IF(VLOOKUP($AB572,sociales,W572,FALSE)=0,"",VLOOKUP($AB572,sociales,W572,FALSE)))</f>
        <v/>
      </c>
      <c r="E572" s="76" t="str">
        <f t="shared" si="137"/>
        <v/>
      </c>
      <c r="F572" s="76" t="str">
        <f t="shared" si="137"/>
        <v/>
      </c>
      <c r="G572" s="69" t="str">
        <f t="shared" si="137"/>
        <v/>
      </c>
      <c r="H572" s="346" t="str">
        <f t="shared" ca="1" si="137"/>
        <v/>
      </c>
      <c r="I572" s="349"/>
      <c r="J572" s="350"/>
      <c r="W572" s="14">
        <v>3</v>
      </c>
      <c r="X572" s="14">
        <v>9</v>
      </c>
      <c r="Y572" s="14">
        <v>15</v>
      </c>
      <c r="Z572" s="14">
        <v>21</v>
      </c>
      <c r="AA572" s="14">
        <v>31</v>
      </c>
      <c r="AB572" s="14" t="str">
        <f>IF(C548="","",C548)</f>
        <v>CAÑARI HUAMAN, Illari Tuire</v>
      </c>
    </row>
    <row r="573" spans="1:28" ht="27" customHeight="1" x14ac:dyDescent="0.25">
      <c r="A573" s="323"/>
      <c r="B573" s="335" t="s">
        <v>36</v>
      </c>
      <c r="C573" s="335" t="str">
        <f t="shared" si="136"/>
        <v/>
      </c>
      <c r="D573" s="77" t="str">
        <f t="shared" si="137"/>
        <v/>
      </c>
      <c r="E573" s="77" t="str">
        <f t="shared" si="137"/>
        <v/>
      </c>
      <c r="F573" s="77" t="str">
        <f t="shared" si="137"/>
        <v/>
      </c>
      <c r="G573" s="70" t="str">
        <f t="shared" si="137"/>
        <v/>
      </c>
      <c r="H573" s="347" t="str">
        <f t="shared" si="137"/>
        <v/>
      </c>
      <c r="I573" s="351"/>
      <c r="J573" s="352"/>
      <c r="W573" s="14">
        <v>4</v>
      </c>
      <c r="X573" s="14">
        <v>10</v>
      </c>
      <c r="Y573" s="14">
        <v>16</v>
      </c>
      <c r="Z573" s="14">
        <v>22</v>
      </c>
      <c r="AB573" s="14" t="str">
        <f>IF(C548="","",C548)</f>
        <v>CAÑARI HUAMAN, Illari Tuire</v>
      </c>
    </row>
    <row r="574" spans="1:28" ht="27" customHeight="1" x14ac:dyDescent="0.25">
      <c r="A574" s="323"/>
      <c r="B574" s="335" t="s">
        <v>37</v>
      </c>
      <c r="C574" s="335" t="str">
        <f t="shared" si="136"/>
        <v/>
      </c>
      <c r="D574" s="77" t="str">
        <f t="shared" si="137"/>
        <v/>
      </c>
      <c r="E574" s="77" t="str">
        <f t="shared" si="137"/>
        <v/>
      </c>
      <c r="F574" s="77" t="str">
        <f t="shared" si="137"/>
        <v/>
      </c>
      <c r="G574" s="70" t="str">
        <f t="shared" si="137"/>
        <v/>
      </c>
      <c r="H574" s="347" t="str">
        <f t="shared" si="137"/>
        <v/>
      </c>
      <c r="I574" s="351"/>
      <c r="J574" s="352"/>
      <c r="W574" s="14">
        <v>5</v>
      </c>
      <c r="X574" s="14">
        <v>11</v>
      </c>
      <c r="Y574" s="14">
        <v>17</v>
      </c>
      <c r="Z574" s="14">
        <v>23</v>
      </c>
      <c r="AB574" s="14" t="str">
        <f>IF(C548="","",C548)</f>
        <v>CAÑARI HUAMAN, Illari Tuire</v>
      </c>
    </row>
    <row r="575" spans="1:28" ht="16.5" customHeight="1" thickBot="1" x14ac:dyDescent="0.3">
      <c r="A575" s="324"/>
      <c r="B575" s="336" t="s">
        <v>188</v>
      </c>
      <c r="C575" s="336"/>
      <c r="D575" s="71" t="str">
        <f t="shared" si="137"/>
        <v/>
      </c>
      <c r="E575" s="71" t="str">
        <f t="shared" si="137"/>
        <v/>
      </c>
      <c r="F575" s="71" t="str">
        <f t="shared" si="137"/>
        <v/>
      </c>
      <c r="G575" s="71" t="str">
        <f t="shared" si="137"/>
        <v/>
      </c>
      <c r="H575" s="348" t="str">
        <f t="shared" si="137"/>
        <v/>
      </c>
      <c r="I575" s="353"/>
      <c r="J575" s="354"/>
      <c r="W575" s="14">
        <v>7</v>
      </c>
      <c r="X575" s="14">
        <v>13</v>
      </c>
      <c r="Y575" s="14">
        <v>19</v>
      </c>
      <c r="Z575" s="14">
        <v>25</v>
      </c>
      <c r="AB575" s="14" t="str">
        <f>IF(C548="","",C548)</f>
        <v>CAÑARI HUAMAN, Illari Tuire</v>
      </c>
    </row>
    <row r="576" spans="1:28" ht="2.25" customHeight="1" thickTop="1" thickBot="1" x14ac:dyDescent="0.3">
      <c r="A576" s="72"/>
      <c r="B576" s="73"/>
      <c r="C576" s="78"/>
      <c r="D576" s="78"/>
      <c r="E576" s="78"/>
      <c r="F576" s="78"/>
      <c r="G576" s="78"/>
      <c r="H576" s="75"/>
      <c r="I576" s="124"/>
      <c r="J576" s="124"/>
    </row>
    <row r="577" spans="1:28" ht="16.5" customHeight="1" thickTop="1" x14ac:dyDescent="0.25">
      <c r="A577" s="355" t="s">
        <v>4</v>
      </c>
      <c r="B577" s="334" t="s">
        <v>24</v>
      </c>
      <c r="C577" s="334" t="str">
        <f t="shared" ref="C577:C578" si="138">IF(ISERROR(VLOOKUP($C$8,desarrollo,W577,FALSE)),"",IF(VLOOKUP($C$8,desarrollo,W577,FALSE)=0,"",VLOOKUP($C$8,desarrollo,W577,FALSE)))</f>
        <v/>
      </c>
      <c r="D577" s="76" t="str">
        <f t="shared" ref="D577:H579" si="139">IF(ISERROR(VLOOKUP($AB577,desarrollo,W577,FALSE)),"",IF(VLOOKUP($AB577,desarrollo,W577,FALSE)=0,"",VLOOKUP($AB577,desarrollo,W577,FALSE)))</f>
        <v/>
      </c>
      <c r="E577" s="76" t="str">
        <f t="shared" si="139"/>
        <v/>
      </c>
      <c r="F577" s="76" t="str">
        <f t="shared" si="139"/>
        <v/>
      </c>
      <c r="G577" s="69" t="str">
        <f t="shared" si="139"/>
        <v/>
      </c>
      <c r="H577" s="343" t="str">
        <f t="shared" ca="1" si="139"/>
        <v/>
      </c>
      <c r="I577" s="337"/>
      <c r="J577" s="338"/>
      <c r="W577" s="14">
        <v>3</v>
      </c>
      <c r="X577" s="14">
        <v>9</v>
      </c>
      <c r="Y577" s="14">
        <v>15</v>
      </c>
      <c r="Z577" s="14">
        <v>21</v>
      </c>
      <c r="AA577" s="14">
        <v>31</v>
      </c>
      <c r="AB577" s="14" t="str">
        <f>IF(C548="","",C548)</f>
        <v>CAÑARI HUAMAN, Illari Tuire</v>
      </c>
    </row>
    <row r="578" spans="1:28" ht="27" customHeight="1" x14ac:dyDescent="0.25">
      <c r="A578" s="356"/>
      <c r="B578" s="335" t="s">
        <v>25</v>
      </c>
      <c r="C578" s="335" t="str">
        <f t="shared" si="138"/>
        <v/>
      </c>
      <c r="D578" s="77" t="str">
        <f t="shared" si="139"/>
        <v/>
      </c>
      <c r="E578" s="77" t="str">
        <f t="shared" si="139"/>
        <v/>
      </c>
      <c r="F578" s="77" t="str">
        <f t="shared" si="139"/>
        <v/>
      </c>
      <c r="G578" s="70" t="str">
        <f t="shared" si="139"/>
        <v/>
      </c>
      <c r="H578" s="344" t="str">
        <f t="shared" si="139"/>
        <v/>
      </c>
      <c r="I578" s="339"/>
      <c r="J578" s="340"/>
      <c r="W578" s="14">
        <v>4</v>
      </c>
      <c r="X578" s="14">
        <v>10</v>
      </c>
      <c r="Y578" s="14">
        <v>16</v>
      </c>
      <c r="Z578" s="14">
        <v>22</v>
      </c>
      <c r="AB578" s="14" t="str">
        <f>IF(C548="","",C548)</f>
        <v>CAÑARI HUAMAN, Illari Tuire</v>
      </c>
    </row>
    <row r="579" spans="1:28" ht="16.5" customHeight="1" thickBot="1" x14ac:dyDescent="0.3">
      <c r="A579" s="357"/>
      <c r="B579" s="336" t="s">
        <v>188</v>
      </c>
      <c r="C579" s="336"/>
      <c r="D579" s="71" t="str">
        <f t="shared" si="139"/>
        <v/>
      </c>
      <c r="E579" s="71" t="str">
        <f t="shared" si="139"/>
        <v/>
      </c>
      <c r="F579" s="71" t="str">
        <f t="shared" si="139"/>
        <v/>
      </c>
      <c r="G579" s="71" t="str">
        <f t="shared" si="139"/>
        <v/>
      </c>
      <c r="H579" s="345" t="str">
        <f t="shared" si="139"/>
        <v/>
      </c>
      <c r="I579" s="341"/>
      <c r="J579" s="342"/>
      <c r="W579" s="14">
        <v>7</v>
      </c>
      <c r="X579" s="14">
        <v>13</v>
      </c>
      <c r="Y579" s="14">
        <v>19</v>
      </c>
      <c r="Z579" s="14">
        <v>25</v>
      </c>
      <c r="AB579" s="14" t="str">
        <f>IF(C548="","",C548)</f>
        <v>CAÑARI HUAMAN, Illari Tuire</v>
      </c>
    </row>
    <row r="580" spans="1:28" ht="2.25" customHeight="1" thickTop="1" thickBot="1" x14ac:dyDescent="0.3">
      <c r="A580" s="81"/>
      <c r="B580" s="73"/>
      <c r="C580" s="78"/>
      <c r="D580" s="78"/>
      <c r="E580" s="78"/>
      <c r="F580" s="78"/>
      <c r="G580" s="78"/>
      <c r="H580" s="82"/>
      <c r="I580" s="124"/>
      <c r="J580" s="124"/>
    </row>
    <row r="581" spans="1:28" ht="24" customHeight="1" thickTop="1" x14ac:dyDescent="0.25">
      <c r="A581" s="322" t="s">
        <v>6</v>
      </c>
      <c r="B581" s="334" t="s">
        <v>52</v>
      </c>
      <c r="C581" s="334" t="str">
        <f t="shared" ref="C581:C583" si="140">IF(ISERROR(VLOOKUP($C$8,fisica,W581,FALSE)),"",IF(VLOOKUP($C$8,fisica,W581,FALSE)=0,"",VLOOKUP($C$8,fisica,W581,FALSE)))</f>
        <v/>
      </c>
      <c r="D581" s="76" t="str">
        <f t="shared" ref="D581:H584" si="141">IF(ISERROR(VLOOKUP($AB581,fisica,W581,FALSE)),"",IF(VLOOKUP($AB581,fisica,W581,FALSE)=0,"",VLOOKUP($AB581,fisica,W581,FALSE)))</f>
        <v/>
      </c>
      <c r="E581" s="76" t="str">
        <f t="shared" si="141"/>
        <v/>
      </c>
      <c r="F581" s="76" t="str">
        <f t="shared" si="141"/>
        <v/>
      </c>
      <c r="G581" s="69" t="str">
        <f t="shared" si="141"/>
        <v/>
      </c>
      <c r="H581" s="346" t="str">
        <f t="shared" ca="1" si="141"/>
        <v/>
      </c>
      <c r="I581" s="349"/>
      <c r="J581" s="350"/>
      <c r="W581" s="14">
        <v>3</v>
      </c>
      <c r="X581" s="14">
        <v>9</v>
      </c>
      <c r="Y581" s="14">
        <v>15</v>
      </c>
      <c r="Z581" s="14">
        <v>21</v>
      </c>
      <c r="AA581" s="14">
        <v>31</v>
      </c>
      <c r="AB581" s="14" t="str">
        <f>IF(C548="","",C548)</f>
        <v>CAÑARI HUAMAN, Illari Tuire</v>
      </c>
    </row>
    <row r="582" spans="1:28" ht="18.75" customHeight="1" x14ac:dyDescent="0.25">
      <c r="A582" s="323"/>
      <c r="B582" s="335" t="s">
        <v>38</v>
      </c>
      <c r="C582" s="335" t="str">
        <f t="shared" si="140"/>
        <v/>
      </c>
      <c r="D582" s="77" t="str">
        <f t="shared" si="141"/>
        <v/>
      </c>
      <c r="E582" s="77" t="str">
        <f t="shared" si="141"/>
        <v/>
      </c>
      <c r="F582" s="77" t="str">
        <f t="shared" si="141"/>
        <v/>
      </c>
      <c r="G582" s="70" t="str">
        <f t="shared" si="141"/>
        <v/>
      </c>
      <c r="H582" s="347" t="str">
        <f t="shared" si="141"/>
        <v/>
      </c>
      <c r="I582" s="351"/>
      <c r="J582" s="352"/>
      <c r="W582" s="14">
        <v>4</v>
      </c>
      <c r="X582" s="14">
        <v>10</v>
      </c>
      <c r="Y582" s="14">
        <v>16</v>
      </c>
      <c r="Z582" s="14">
        <v>22</v>
      </c>
      <c r="AB582" s="14" t="str">
        <f>IF(C548="","",C548)</f>
        <v>CAÑARI HUAMAN, Illari Tuire</v>
      </c>
    </row>
    <row r="583" spans="1:28" ht="27" customHeight="1" x14ac:dyDescent="0.25">
      <c r="A583" s="323"/>
      <c r="B583" s="335" t="s">
        <v>39</v>
      </c>
      <c r="C583" s="335" t="str">
        <f t="shared" si="140"/>
        <v/>
      </c>
      <c r="D583" s="77" t="str">
        <f t="shared" si="141"/>
        <v/>
      </c>
      <c r="E583" s="77" t="str">
        <f t="shared" si="141"/>
        <v/>
      </c>
      <c r="F583" s="77" t="str">
        <f t="shared" si="141"/>
        <v/>
      </c>
      <c r="G583" s="70" t="str">
        <f t="shared" si="141"/>
        <v/>
      </c>
      <c r="H583" s="347" t="str">
        <f t="shared" si="141"/>
        <v/>
      </c>
      <c r="I583" s="351"/>
      <c r="J583" s="352"/>
      <c r="W583" s="14">
        <v>5</v>
      </c>
      <c r="X583" s="14">
        <v>11</v>
      </c>
      <c r="Y583" s="14">
        <v>17</v>
      </c>
      <c r="Z583" s="14">
        <v>23</v>
      </c>
      <c r="AB583" s="14" t="str">
        <f>IF(C548="","",C548)</f>
        <v>CAÑARI HUAMAN, Illari Tuire</v>
      </c>
    </row>
    <row r="584" spans="1:28" ht="16.5" customHeight="1" thickBot="1" x14ac:dyDescent="0.3">
      <c r="A584" s="324"/>
      <c r="B584" s="336" t="s">
        <v>188</v>
      </c>
      <c r="C584" s="336"/>
      <c r="D584" s="71" t="str">
        <f t="shared" si="141"/>
        <v/>
      </c>
      <c r="E584" s="71" t="str">
        <f t="shared" si="141"/>
        <v/>
      </c>
      <c r="F584" s="71" t="str">
        <f t="shared" si="141"/>
        <v/>
      </c>
      <c r="G584" s="71" t="str">
        <f t="shared" si="141"/>
        <v/>
      </c>
      <c r="H584" s="348" t="str">
        <f t="shared" si="141"/>
        <v/>
      </c>
      <c r="I584" s="353"/>
      <c r="J584" s="354"/>
      <c r="W584" s="14">
        <v>7</v>
      </c>
      <c r="X584" s="14">
        <v>13</v>
      </c>
      <c r="Y584" s="14">
        <v>19</v>
      </c>
      <c r="Z584" s="14">
        <v>25</v>
      </c>
      <c r="AB584" s="14" t="str">
        <f>IF(C548="","",C548)</f>
        <v>CAÑARI HUAMAN, Illari Tuire</v>
      </c>
    </row>
    <row r="585" spans="1:28" ht="2.25" customHeight="1" thickTop="1" thickBot="1" x14ac:dyDescent="0.3">
      <c r="A585" s="72"/>
      <c r="B585" s="73"/>
      <c r="C585" s="78"/>
      <c r="D585" s="78"/>
      <c r="E585" s="78"/>
      <c r="F585" s="78"/>
      <c r="G585" s="78"/>
      <c r="H585" s="82"/>
      <c r="I585" s="124"/>
      <c r="J585" s="124"/>
    </row>
    <row r="586" spans="1:28" ht="36" customHeight="1" thickTop="1" x14ac:dyDescent="0.25">
      <c r="A586" s="322" t="s">
        <v>11</v>
      </c>
      <c r="B586" s="334" t="s">
        <v>40</v>
      </c>
      <c r="C586" s="334" t="str">
        <f t="shared" ref="C586:C587" si="142">IF(ISERROR(VLOOKUP($C$8,religion,W586,FALSE)),"",IF(VLOOKUP($C$8,religion,W586,FALSE)=0,"",VLOOKUP($C$8,religion,W586,FALSE)))</f>
        <v/>
      </c>
      <c r="D586" s="76" t="str">
        <f t="shared" ref="D586:H588" si="143">IF(ISERROR(VLOOKUP($AB586,religion,W586,FALSE)),"",IF(VLOOKUP($AB586,religion,W586,FALSE)=0,"",VLOOKUP($AB586,religion,W586,FALSE)))</f>
        <v/>
      </c>
      <c r="E586" s="76" t="str">
        <f t="shared" si="143"/>
        <v/>
      </c>
      <c r="F586" s="76" t="str">
        <f t="shared" si="143"/>
        <v/>
      </c>
      <c r="G586" s="69" t="str">
        <f t="shared" si="143"/>
        <v/>
      </c>
      <c r="H586" s="343" t="str">
        <f t="shared" ca="1" si="143"/>
        <v/>
      </c>
      <c r="I586" s="337"/>
      <c r="J586" s="338"/>
      <c r="W586" s="14">
        <v>3</v>
      </c>
      <c r="X586" s="14">
        <v>9</v>
      </c>
      <c r="Y586" s="14">
        <v>15</v>
      </c>
      <c r="Z586" s="14">
        <v>21</v>
      </c>
      <c r="AA586" s="14">
        <v>31</v>
      </c>
      <c r="AB586" s="14" t="str">
        <f>IF(C548="","",C548)</f>
        <v>CAÑARI HUAMAN, Illari Tuire</v>
      </c>
    </row>
    <row r="587" spans="1:28" ht="27" customHeight="1" x14ac:dyDescent="0.25">
      <c r="A587" s="323"/>
      <c r="B587" s="335" t="s">
        <v>41</v>
      </c>
      <c r="C587" s="335" t="str">
        <f t="shared" si="142"/>
        <v/>
      </c>
      <c r="D587" s="77" t="str">
        <f t="shared" si="143"/>
        <v/>
      </c>
      <c r="E587" s="77" t="str">
        <f t="shared" si="143"/>
        <v/>
      </c>
      <c r="F587" s="77" t="str">
        <f t="shared" si="143"/>
        <v/>
      </c>
      <c r="G587" s="70" t="str">
        <f t="shared" si="143"/>
        <v/>
      </c>
      <c r="H587" s="344" t="str">
        <f t="shared" si="143"/>
        <v/>
      </c>
      <c r="I587" s="339"/>
      <c r="J587" s="340"/>
      <c r="W587" s="14">
        <v>4</v>
      </c>
      <c r="X587" s="14">
        <v>10</v>
      </c>
      <c r="Y587" s="14">
        <v>16</v>
      </c>
      <c r="Z587" s="14">
        <v>22</v>
      </c>
      <c r="AB587" s="14" t="str">
        <f>IF(C548="","",C548)</f>
        <v>CAÑARI HUAMAN, Illari Tuire</v>
      </c>
    </row>
    <row r="588" spans="1:28" ht="16.5" customHeight="1" thickBot="1" x14ac:dyDescent="0.3">
      <c r="A588" s="324"/>
      <c r="B588" s="336" t="s">
        <v>188</v>
      </c>
      <c r="C588" s="336"/>
      <c r="D588" s="71" t="str">
        <f t="shared" si="143"/>
        <v/>
      </c>
      <c r="E588" s="71" t="str">
        <f t="shared" si="143"/>
        <v/>
      </c>
      <c r="F588" s="71" t="str">
        <f t="shared" si="143"/>
        <v/>
      </c>
      <c r="G588" s="71" t="str">
        <f t="shared" si="143"/>
        <v/>
      </c>
      <c r="H588" s="345" t="str">
        <f t="shared" si="143"/>
        <v/>
      </c>
      <c r="I588" s="341"/>
      <c r="J588" s="342"/>
      <c r="W588" s="14">
        <v>7</v>
      </c>
      <c r="X588" s="14">
        <v>13</v>
      </c>
      <c r="Y588" s="14">
        <v>19</v>
      </c>
      <c r="Z588" s="14">
        <v>25</v>
      </c>
      <c r="AB588" s="14" t="str">
        <f>IF(C548="","",C548)</f>
        <v>CAÑARI HUAMAN, Illari Tuire</v>
      </c>
    </row>
    <row r="589" spans="1:28" ht="2.25" customHeight="1" thickTop="1" thickBot="1" x14ac:dyDescent="0.3">
      <c r="A589" s="72"/>
      <c r="B589" s="73"/>
      <c r="C589" s="78"/>
      <c r="D589" s="78"/>
      <c r="E589" s="78"/>
      <c r="F589" s="78"/>
      <c r="G589" s="78"/>
      <c r="H589" s="82"/>
      <c r="I589" s="124"/>
      <c r="J589" s="124"/>
    </row>
    <row r="590" spans="1:28" ht="28.5" customHeight="1" thickTop="1" x14ac:dyDescent="0.25">
      <c r="A590" s="322" t="s">
        <v>10</v>
      </c>
      <c r="B590" s="334" t="s">
        <v>42</v>
      </c>
      <c r="C590" s="334" t="str">
        <f t="shared" ref="C590:C592" si="144">IF(ISERROR(VLOOKUP($C$8,ciencia,W590,FALSE)),"",IF(VLOOKUP($C$8,ciencia,W590,FALSE)=0,"",VLOOKUP($C$8,ciencia,W590,FALSE)))</f>
        <v/>
      </c>
      <c r="D590" s="76" t="str">
        <f t="shared" ref="D590:H593" si="145">IF(ISERROR(VLOOKUP($AB590,ciencia,W590,FALSE)),"",IF(VLOOKUP($AB590,ciencia,W590,FALSE)=0,"",VLOOKUP($AB590,ciencia,W590,FALSE)))</f>
        <v/>
      </c>
      <c r="E590" s="76" t="str">
        <f t="shared" si="145"/>
        <v/>
      </c>
      <c r="F590" s="76" t="str">
        <f t="shared" si="145"/>
        <v/>
      </c>
      <c r="G590" s="69" t="str">
        <f t="shared" si="145"/>
        <v/>
      </c>
      <c r="H590" s="346" t="str">
        <f t="shared" ca="1" si="145"/>
        <v/>
      </c>
      <c r="I590" s="349"/>
      <c r="J590" s="350"/>
      <c r="W590" s="14">
        <v>3</v>
      </c>
      <c r="X590" s="14">
        <v>9</v>
      </c>
      <c r="Y590" s="14">
        <v>15</v>
      </c>
      <c r="Z590" s="14">
        <v>21</v>
      </c>
      <c r="AA590" s="14">
        <v>31</v>
      </c>
      <c r="AB590" s="14" t="str">
        <f>IF(C548="","",C548)</f>
        <v>CAÑARI HUAMAN, Illari Tuire</v>
      </c>
    </row>
    <row r="591" spans="1:28" ht="47.25" customHeight="1" x14ac:dyDescent="0.25">
      <c r="A591" s="323"/>
      <c r="B591" s="335" t="s">
        <v>9</v>
      </c>
      <c r="C591" s="335" t="str">
        <f t="shared" si="144"/>
        <v/>
      </c>
      <c r="D591" s="77" t="str">
        <f t="shared" si="145"/>
        <v/>
      </c>
      <c r="E591" s="77" t="str">
        <f t="shared" si="145"/>
        <v/>
      </c>
      <c r="F591" s="77" t="str">
        <f t="shared" si="145"/>
        <v/>
      </c>
      <c r="G591" s="70" t="str">
        <f t="shared" si="145"/>
        <v/>
      </c>
      <c r="H591" s="347" t="str">
        <f t="shared" si="145"/>
        <v/>
      </c>
      <c r="I591" s="351"/>
      <c r="J591" s="352"/>
      <c r="W591" s="14">
        <v>4</v>
      </c>
      <c r="X591" s="14">
        <v>10</v>
      </c>
      <c r="Y591" s="14">
        <v>16</v>
      </c>
      <c r="Z591" s="14">
        <v>22</v>
      </c>
      <c r="AB591" s="14" t="str">
        <f>IF(C548="","",C548)</f>
        <v>CAÑARI HUAMAN, Illari Tuire</v>
      </c>
    </row>
    <row r="592" spans="1:28" ht="36.75" customHeight="1" x14ac:dyDescent="0.25">
      <c r="A592" s="323"/>
      <c r="B592" s="335" t="s">
        <v>43</v>
      </c>
      <c r="C592" s="335" t="str">
        <f t="shared" si="144"/>
        <v/>
      </c>
      <c r="D592" s="77" t="str">
        <f t="shared" si="145"/>
        <v/>
      </c>
      <c r="E592" s="77" t="str">
        <f t="shared" si="145"/>
        <v/>
      </c>
      <c r="F592" s="77" t="str">
        <f t="shared" si="145"/>
        <v/>
      </c>
      <c r="G592" s="70" t="str">
        <f t="shared" si="145"/>
        <v/>
      </c>
      <c r="H592" s="347" t="str">
        <f t="shared" si="145"/>
        <v/>
      </c>
      <c r="I592" s="351"/>
      <c r="J592" s="352"/>
      <c r="W592" s="14">
        <v>5</v>
      </c>
      <c r="X592" s="14">
        <v>11</v>
      </c>
      <c r="Y592" s="14">
        <v>17</v>
      </c>
      <c r="Z592" s="14">
        <v>23</v>
      </c>
      <c r="AB592" s="14" t="str">
        <f>IF(C548="","",C548)</f>
        <v>CAÑARI HUAMAN, Illari Tuire</v>
      </c>
    </row>
    <row r="593" spans="1:28" ht="16.5" customHeight="1" thickBot="1" x14ac:dyDescent="0.3">
      <c r="A593" s="324"/>
      <c r="B593" s="336" t="s">
        <v>188</v>
      </c>
      <c r="C593" s="336"/>
      <c r="D593" s="71" t="str">
        <f t="shared" si="145"/>
        <v/>
      </c>
      <c r="E593" s="71" t="str">
        <f t="shared" si="145"/>
        <v/>
      </c>
      <c r="F593" s="71" t="str">
        <f t="shared" si="145"/>
        <v/>
      </c>
      <c r="G593" s="71" t="str">
        <f t="shared" si="145"/>
        <v/>
      </c>
      <c r="H593" s="348" t="str">
        <f t="shared" si="145"/>
        <v/>
      </c>
      <c r="I593" s="353"/>
      <c r="J593" s="354"/>
      <c r="W593" s="14">
        <v>7</v>
      </c>
      <c r="X593" s="14">
        <v>13</v>
      </c>
      <c r="Y593" s="14">
        <v>19</v>
      </c>
      <c r="Z593" s="14">
        <v>25</v>
      </c>
      <c r="AB593" s="14" t="str">
        <f>IF(C548="","",C548)</f>
        <v>CAÑARI HUAMAN, Illari Tuire</v>
      </c>
    </row>
    <row r="594" spans="1:28" ht="2.25" customHeight="1" thickTop="1" thickBot="1" x14ac:dyDescent="0.3">
      <c r="A594" s="72"/>
      <c r="B594" s="73"/>
      <c r="C594" s="78"/>
      <c r="D594" s="78"/>
      <c r="E594" s="78"/>
      <c r="F594" s="78"/>
      <c r="G594" s="78"/>
      <c r="H594" s="82"/>
      <c r="I594" s="124"/>
      <c r="J594" s="124"/>
    </row>
    <row r="595" spans="1:28" ht="44.25" customHeight="1" thickTop="1" thickBot="1" x14ac:dyDescent="0.3">
      <c r="A595" s="83" t="s">
        <v>12</v>
      </c>
      <c r="B595" s="376" t="s">
        <v>44</v>
      </c>
      <c r="C595" s="377"/>
      <c r="D595" s="84" t="str">
        <f>IF(ISERROR(VLOOKUP($AB595,trabajo,W595,FALSE)),"",IF(VLOOKUP($AB595,trabajo,W595,FALSE)=0,"",VLOOKUP($AB595,trabajo,W595,FALSE)))</f>
        <v/>
      </c>
      <c r="E595" s="84" t="str">
        <f>IF(ISERROR(VLOOKUP($AB595,trabajo,X595,FALSE)),"",IF(VLOOKUP($AB595,trabajo,X595,FALSE)=0,"",VLOOKUP($AB595,trabajo,X595,FALSE)))</f>
        <v/>
      </c>
      <c r="F595" s="84" t="str">
        <f>IF(ISERROR(VLOOKUP($AB595,trabajo,Y595,FALSE)),"",IF(VLOOKUP($AB595,trabajo,Y595,FALSE)=0,"",VLOOKUP($AB595,trabajo,Y595,FALSE)))</f>
        <v/>
      </c>
      <c r="G595" s="85" t="str">
        <f>IF(ISERROR(VLOOKUP($AB595,trabajo,Z595,FALSE)),"",IF(VLOOKUP($AB595,trabajo,Z595,FALSE)=0,"",VLOOKUP($AB595,trabajo,Z595,FALSE)))</f>
        <v/>
      </c>
      <c r="H595" s="86" t="str">
        <f ca="1">IF(ISERROR(VLOOKUP($AB595,trabajo,AA595,FALSE)),"",IF(VLOOKUP($AB595,trabajo,AA595,FALSE)=0,"",VLOOKUP($AB595,trabajo,AA595,FALSE)))</f>
        <v/>
      </c>
      <c r="I595" s="332"/>
      <c r="J595" s="333"/>
      <c r="W595" s="14">
        <v>3</v>
      </c>
      <c r="X595" s="14">
        <v>9</v>
      </c>
      <c r="Y595" s="14">
        <v>15</v>
      </c>
      <c r="Z595" s="14">
        <v>21</v>
      </c>
      <c r="AA595" s="14">
        <v>31</v>
      </c>
      <c r="AB595" s="14" t="str">
        <f>IF(C548="","",C548)</f>
        <v>CAÑARI HUAMAN, Illari Tuire</v>
      </c>
    </row>
    <row r="596" spans="1:28" ht="9.75" customHeight="1" thickTop="1" thickBot="1" x14ac:dyDescent="0.3">
      <c r="A596" s="87"/>
      <c r="B596" s="73"/>
      <c r="C596" s="79"/>
      <c r="D596" s="79"/>
      <c r="E596" s="79"/>
      <c r="F596" s="79"/>
      <c r="G596" s="79"/>
      <c r="I596" s="88"/>
      <c r="J596" s="88"/>
    </row>
    <row r="597" spans="1:28" ht="18.75" customHeight="1" thickTop="1" x14ac:dyDescent="0.25">
      <c r="A597" s="389" t="s">
        <v>14</v>
      </c>
      <c r="B597" s="390"/>
      <c r="C597" s="391"/>
      <c r="D597" s="386" t="s">
        <v>53</v>
      </c>
      <c r="E597" s="387"/>
      <c r="F597" s="387"/>
      <c r="G597" s="388"/>
      <c r="H597" s="384" t="s">
        <v>2</v>
      </c>
      <c r="I597" s="288" t="s">
        <v>17</v>
      </c>
      <c r="J597" s="289"/>
    </row>
    <row r="598" spans="1:28" ht="18.75" customHeight="1" thickBot="1" x14ac:dyDescent="0.3">
      <c r="A598" s="392"/>
      <c r="B598" s="393"/>
      <c r="C598" s="394"/>
      <c r="D598" s="89">
        <v>1</v>
      </c>
      <c r="E598" s="89">
        <v>2</v>
      </c>
      <c r="F598" s="89">
        <v>3</v>
      </c>
      <c r="G598" s="90">
        <v>4</v>
      </c>
      <c r="H598" s="385"/>
      <c r="I598" s="290"/>
      <c r="J598" s="291"/>
    </row>
    <row r="599" spans="1:28" ht="22.5" customHeight="1" thickTop="1" x14ac:dyDescent="0.25">
      <c r="A599" s="378" t="s">
        <v>15</v>
      </c>
      <c r="B599" s="379"/>
      <c r="C599" s="380"/>
      <c r="D599" s="91" t="str">
        <f>IF(ISERROR(VLOOKUP($AB599,autonomo,W599,FALSE)),"",IF(VLOOKUP($AB599,autonomo,W599,FALSE)=0,"",VLOOKUP($AB599,autonomo,W599,FALSE)))</f>
        <v/>
      </c>
      <c r="E599" s="91" t="str">
        <f>IF(ISERROR(VLOOKUP($AB599,autonomo,X599,FALSE)),"",IF(VLOOKUP($AB599,autonomo,X599,FALSE)=0,"",VLOOKUP($AB599,autonomo,X599,FALSE)))</f>
        <v/>
      </c>
      <c r="F599" s="91" t="str">
        <f>IF(ISERROR(VLOOKUP($AB599,autonomo,Y599,FALSE)),"",IF(VLOOKUP($AB599,autonomo,Y599,FALSE)=0,"",VLOOKUP($AB599,autonomo,Y599,FALSE)))</f>
        <v/>
      </c>
      <c r="G599" s="92" t="str">
        <f>IF(ISERROR(VLOOKUP($AB599,autonomo,Z599,FALSE)),"",IF(VLOOKUP($AB599,autonomo,Z599,FALSE)=0,"",VLOOKUP($AB599,autonomo,Z599,FALSE)))</f>
        <v/>
      </c>
      <c r="H599" s="93" t="str">
        <f ca="1">IF(ISERROR(VLOOKUP($AB599,autonomo,AA599,FALSE)),"",IF(VLOOKUP($AB599,autonomo,AA599,FALSE)=0,"",VLOOKUP($AB599,autonomo,AA599,FALSE)))</f>
        <v/>
      </c>
      <c r="I599" s="305"/>
      <c r="J599" s="306"/>
      <c r="W599" s="14">
        <v>3</v>
      </c>
      <c r="X599" s="14">
        <v>9</v>
      </c>
      <c r="Y599" s="14">
        <v>15</v>
      </c>
      <c r="Z599" s="14">
        <v>21</v>
      </c>
      <c r="AA599" s="14">
        <v>31</v>
      </c>
      <c r="AB599" s="14" t="str">
        <f>IF(C548="","",C548)</f>
        <v>CAÑARI HUAMAN, Illari Tuire</v>
      </c>
    </row>
    <row r="600" spans="1:28" ht="24" customHeight="1" thickBot="1" x14ac:dyDescent="0.3">
      <c r="A600" s="381" t="s">
        <v>16</v>
      </c>
      <c r="B600" s="382"/>
      <c r="C600" s="383"/>
      <c r="D600" s="94" t="str">
        <f>IF(ISERROR(VLOOKUP($AB600,tic,W600,FALSE)),"",IF(VLOOKUP($AB600,tic,W600,FALSE)=0,"",VLOOKUP($AB600,tic,W600,FALSE)))</f>
        <v/>
      </c>
      <c r="E600" s="94" t="str">
        <f>IF(ISERROR(VLOOKUP($AB600,tic,X600,FALSE)),"",IF(VLOOKUP($AB600,tic,X600,FALSE)=0,"",VLOOKUP($AB600,tic,X600,FALSE)))</f>
        <v/>
      </c>
      <c r="F600" s="94" t="str">
        <f>IF(ISERROR(VLOOKUP($AB600,tic,Y600,FALSE)),"",IF(VLOOKUP($AB600,tic,Y600,FALSE)=0,"",VLOOKUP($AB600,tic,Y600,FALSE)))</f>
        <v/>
      </c>
      <c r="G600" s="95" t="str">
        <f>IF(ISERROR(VLOOKUP($AB600,tic,Z600,FALSE)),"",IF(VLOOKUP($AB600,tic,Z600,FALSE)=0,"",VLOOKUP($AB600,tic,Z600,FALSE)))</f>
        <v/>
      </c>
      <c r="H600" s="96" t="str">
        <f ca="1">IF(ISERROR(VLOOKUP($AB600,tic,AA600,FALSE)),"",IF(VLOOKUP($AB600,tic,AA600,FALSE)=0,"",VLOOKUP($AB600,tic,AA600,FALSE)))</f>
        <v/>
      </c>
      <c r="I600" s="307"/>
      <c r="J600" s="308"/>
      <c r="W600" s="14">
        <v>3</v>
      </c>
      <c r="X600" s="14">
        <v>9</v>
      </c>
      <c r="Y600" s="14">
        <v>15</v>
      </c>
      <c r="Z600" s="14">
        <v>21</v>
      </c>
      <c r="AA600" s="14">
        <v>31</v>
      </c>
      <c r="AB600" s="14" t="str">
        <f>IF(C548="","",C548)</f>
        <v>CAÑARI HUAMAN, Illari Tuire</v>
      </c>
    </row>
    <row r="601" spans="1:28" ht="5.25" customHeight="1" thickTop="1" thickBot="1" x14ac:dyDescent="0.3"/>
    <row r="602" spans="1:28" ht="17.25" customHeight="1" thickBot="1" x14ac:dyDescent="0.3">
      <c r="A602" s="233" t="s">
        <v>154</v>
      </c>
      <c r="B602" s="233"/>
      <c r="C602" s="246" t="str">
        <f>IF(C548="","",IF(VLOOKUP(C548,DATOS!$B$17:$F$61,4,FALSE)=0,"",VLOOKUP(C548,DATOS!$B$17:$F$61,4,FALSE)&amp;" "&amp;VLOOKUP(C548,DATOS!$B$17:$F$61,5,FALSE)))</f>
        <v/>
      </c>
      <c r="D602" s="247"/>
      <c r="E602" s="248"/>
      <c r="F602" s="233" t="str">
        <f>"N° Áreas desaprobadas "&amp;DATOS!$B$6&amp;" :"</f>
        <v>N° Áreas desaprobadas 2019 :</v>
      </c>
      <c r="G602" s="233"/>
      <c r="H602" s="233"/>
      <c r="I602" s="233"/>
      <c r="J602" s="97" t="str">
        <f ca="1">IF(C548="","",IF((DATOS!$W$14-TODAY())&gt;0,"",VLOOKUP(C548,anual,18,FALSE)))</f>
        <v/>
      </c>
    </row>
    <row r="603" spans="1:28" ht="3" customHeight="1" thickBot="1" x14ac:dyDescent="0.3">
      <c r="A603" s="46"/>
      <c r="B603" s="46"/>
      <c r="C603" s="98"/>
      <c r="D603" s="98"/>
      <c r="E603" s="98"/>
      <c r="F603" s="46"/>
      <c r="G603" s="46"/>
      <c r="H603" s="46"/>
      <c r="I603" s="46"/>
    </row>
    <row r="604" spans="1:28" ht="17.25" customHeight="1" thickBot="1" x14ac:dyDescent="0.3">
      <c r="A604" s="420" t="str">
        <f>IF(C548="","",C548)</f>
        <v>CAÑARI HUAMAN, Illari Tuire</v>
      </c>
      <c r="B604" s="420"/>
      <c r="C604" s="420"/>
      <c r="F604" s="233" t="s">
        <v>155</v>
      </c>
      <c r="G604" s="233"/>
      <c r="H604" s="233"/>
      <c r="I604" s="395" t="str">
        <f ca="1">IF(C548="","",IF((DATOS!$W$14-TODAY())&gt;0,"",VLOOKUP(C548,anual2,20,FALSE)))</f>
        <v/>
      </c>
      <c r="J604" s="396"/>
    </row>
    <row r="605" spans="1:28" ht="15.75" thickBot="1" x14ac:dyDescent="0.3">
      <c r="A605" s="16" t="s">
        <v>54</v>
      </c>
    </row>
    <row r="606" spans="1:28" ht="16.5" thickTop="1" thickBot="1" x14ac:dyDescent="0.3">
      <c r="A606" s="99" t="s">
        <v>55</v>
      </c>
      <c r="B606" s="100" t="s">
        <v>56</v>
      </c>
      <c r="C606" s="279" t="s">
        <v>152</v>
      </c>
      <c r="D606" s="280"/>
      <c r="E606" s="279" t="s">
        <v>57</v>
      </c>
      <c r="F606" s="281"/>
      <c r="G606" s="281"/>
      <c r="H606" s="281"/>
      <c r="I606" s="281"/>
      <c r="J606" s="282"/>
    </row>
    <row r="607" spans="1:28" ht="20.25" customHeight="1" thickTop="1" x14ac:dyDescent="0.25">
      <c r="A607" s="101">
        <v>1</v>
      </c>
      <c r="B607" s="102" t="str">
        <f t="shared" ref="B607:D610" si="146">IF(ISERROR(VLOOKUP($AB607,comportamiento,W607,FALSE)),"",IF(VLOOKUP($AB607,comportamiento,W607,FALSE)=0,"",VLOOKUP($AB607,comportamiento,W607,FALSE)))</f>
        <v/>
      </c>
      <c r="C607" s="273" t="str">
        <f t="shared" ca="1" si="146"/>
        <v/>
      </c>
      <c r="D607" s="274" t="str">
        <f t="shared" si="146"/>
        <v/>
      </c>
      <c r="E607" s="283"/>
      <c r="F607" s="283"/>
      <c r="G607" s="283"/>
      <c r="H607" s="283"/>
      <c r="I607" s="283"/>
      <c r="J607" s="284"/>
      <c r="W607" s="14">
        <v>7</v>
      </c>
      <c r="X607" s="14">
        <v>31</v>
      </c>
      <c r="AB607" s="14" t="str">
        <f>IF(C548="","",C548)</f>
        <v>CAÑARI HUAMAN, Illari Tuire</v>
      </c>
    </row>
    <row r="608" spans="1:28" ht="20.25" customHeight="1" x14ac:dyDescent="0.25">
      <c r="A608" s="103">
        <v>2</v>
      </c>
      <c r="B608" s="104" t="str">
        <f t="shared" si="146"/>
        <v/>
      </c>
      <c r="C608" s="275" t="str">
        <f t="shared" si="146"/>
        <v/>
      </c>
      <c r="D608" s="276" t="str">
        <f t="shared" si="146"/>
        <v/>
      </c>
      <c r="E608" s="269"/>
      <c r="F608" s="269"/>
      <c r="G608" s="269"/>
      <c r="H608" s="269"/>
      <c r="I608" s="269"/>
      <c r="J608" s="270"/>
      <c r="W608" s="14">
        <v>13</v>
      </c>
      <c r="AB608" s="14" t="str">
        <f>IF(C548="","",C548)</f>
        <v>CAÑARI HUAMAN, Illari Tuire</v>
      </c>
    </row>
    <row r="609" spans="1:28" ht="20.25" customHeight="1" x14ac:dyDescent="0.25">
      <c r="A609" s="103">
        <v>3</v>
      </c>
      <c r="B609" s="104" t="str">
        <f t="shared" si="146"/>
        <v/>
      </c>
      <c r="C609" s="275" t="str">
        <f t="shared" si="146"/>
        <v/>
      </c>
      <c r="D609" s="276" t="str">
        <f t="shared" si="146"/>
        <v/>
      </c>
      <c r="E609" s="269"/>
      <c r="F609" s="269"/>
      <c r="G609" s="269"/>
      <c r="H609" s="269"/>
      <c r="I609" s="269"/>
      <c r="J609" s="270"/>
      <c r="W609" s="14">
        <v>19</v>
      </c>
      <c r="AB609" s="14" t="str">
        <f>IF(C548="","",C548)</f>
        <v>CAÑARI HUAMAN, Illari Tuire</v>
      </c>
    </row>
    <row r="610" spans="1:28" ht="20.25" customHeight="1" thickBot="1" x14ac:dyDescent="0.3">
      <c r="A610" s="105">
        <v>4</v>
      </c>
      <c r="B610" s="106" t="str">
        <f t="shared" si="146"/>
        <v/>
      </c>
      <c r="C610" s="277" t="str">
        <f t="shared" si="146"/>
        <v/>
      </c>
      <c r="D610" s="278" t="str">
        <f t="shared" si="146"/>
        <v/>
      </c>
      <c r="E610" s="271"/>
      <c r="F610" s="271"/>
      <c r="G610" s="271"/>
      <c r="H610" s="271"/>
      <c r="I610" s="271"/>
      <c r="J610" s="272"/>
      <c r="W610" s="14">
        <v>25</v>
      </c>
      <c r="AB610" s="14" t="str">
        <f>IF(C548="","",C548)</f>
        <v>CAÑARI HUAMAN, Illari Tuire</v>
      </c>
    </row>
    <row r="611" spans="1:28" ht="6.75" customHeight="1" thickTop="1" thickBot="1" x14ac:dyDescent="0.3">
      <c r="W611" s="14">
        <v>7</v>
      </c>
    </row>
    <row r="612" spans="1:28" ht="14.25" customHeight="1" thickTop="1" thickBot="1" x14ac:dyDescent="0.3">
      <c r="B612" s="358" t="s">
        <v>208</v>
      </c>
      <c r="C612" s="359"/>
      <c r="D612" s="359" t="s">
        <v>209</v>
      </c>
      <c r="E612" s="359"/>
      <c r="F612" s="360"/>
    </row>
    <row r="613" spans="1:28" ht="14.25" customHeight="1" thickTop="1" x14ac:dyDescent="0.25">
      <c r="B613" s="107" t="str">
        <f>IF(DATOS!$B$12="","",IF(DATOS!$B$12="Bimestre","I Bimestre","I Trimestre"))</f>
        <v>I Trimestre</v>
      </c>
      <c r="C613" s="108" t="str">
        <f>IF(C548="","",VLOOKUP(C548,periodo1,20,FALSE)&amp;"°")</f>
        <v>500°</v>
      </c>
      <c r="D613" s="221">
        <f>IF(C548="","",VLOOKUP(C548,periodo1,18,FALSE))</f>
        <v>0</v>
      </c>
      <c r="E613" s="221"/>
      <c r="F613" s="361"/>
      <c r="H613" s="406" t="str">
        <f>"Orden de mérito año escolar "&amp;DATOS!$B$6&amp;":"</f>
        <v>Orden de mérito año escolar 2019:</v>
      </c>
      <c r="I613" s="407"/>
      <c r="J613" s="412" t="str">
        <f ca="1">IF(C548="","",IF((DATOS!$W$14-TODAY())&gt;0,"",VLOOKUP(C548,anual,20,FALSE)&amp;"°"))</f>
        <v/>
      </c>
    </row>
    <row r="614" spans="1:28" ht="14.25" customHeight="1" x14ac:dyDescent="0.25">
      <c r="B614" s="109" t="str">
        <f>IF(DATOS!$B$12="","",IF(DATOS!$B$12="Bimestre","II Bimestre","II Trimestre"))</f>
        <v>II Trimestre</v>
      </c>
      <c r="C614" s="110" t="str">
        <f ca="1">IF(C548="","",IF((DATOS!$X$14-TODAY())&gt;0,"",VLOOKUP(C548,periodo2,20,FALSE)&amp;"°"))</f>
        <v/>
      </c>
      <c r="D614" s="225" t="str">
        <f ca="1">IF(C548="","",IF(C614="","",VLOOKUP(C548,periodo2,18,FALSE)))</f>
        <v/>
      </c>
      <c r="E614" s="225"/>
      <c r="F614" s="362"/>
      <c r="H614" s="408"/>
      <c r="I614" s="409"/>
      <c r="J614" s="413"/>
    </row>
    <row r="615" spans="1:28" ht="14.25" customHeight="1" thickBot="1" x14ac:dyDescent="0.3">
      <c r="A615" s="111"/>
      <c r="B615" s="112" t="str">
        <f>IF(DATOS!$B$12="","",IF(DATOS!$B$12="Bimestre","III Bimestre","III Trimestre"))</f>
        <v>III Trimestre</v>
      </c>
      <c r="C615" s="113" t="str">
        <f ca="1">IF(C548="","",IF((DATOS!$Y$14-TODAY())&gt;0,"",VLOOKUP(C548,periodo3,20,FALSE)&amp;"°"))</f>
        <v/>
      </c>
      <c r="D615" s="363" t="str">
        <f ca="1">IF(C548="","",IF(C615="","",VLOOKUP(C548,periodo3,18,FALSE)))</f>
        <v/>
      </c>
      <c r="E615" s="363"/>
      <c r="F615" s="364"/>
      <c r="G615" s="111"/>
      <c r="H615" s="410"/>
      <c r="I615" s="411"/>
      <c r="J615" s="414"/>
    </row>
    <row r="616" spans="1:28" ht="14.25" customHeight="1" thickTop="1" thickBot="1" x14ac:dyDescent="0.3">
      <c r="B616" s="114" t="str">
        <f>IF(DATOS!$B$12="","",IF(DATOS!$B$12="Bimestre","IV Bimestre",""))</f>
        <v/>
      </c>
      <c r="C616" s="115" t="str">
        <f ca="1">IF(C548="","",IF((DATOS!$W$14-TODAY())&gt;0,"",VLOOKUP(C548,periodo4,20,FALSE)&amp;"°"))</f>
        <v/>
      </c>
      <c r="D616" s="214" t="str">
        <f ca="1">IF(C548="","",IF(C616="","",VLOOKUP(C548,periodo4,18,FALSE)))</f>
        <v/>
      </c>
      <c r="E616" s="214"/>
      <c r="F616" s="405"/>
    </row>
    <row r="617" spans="1:28" ht="16.5" thickTop="1" thickBot="1" x14ac:dyDescent="0.3">
      <c r="A617" s="16" t="s">
        <v>192</v>
      </c>
    </row>
    <row r="618" spans="1:28" ht="15.75" thickTop="1" x14ac:dyDescent="0.25">
      <c r="A618" s="397" t="s">
        <v>55</v>
      </c>
      <c r="B618" s="399" t="s">
        <v>193</v>
      </c>
      <c r="C618" s="288"/>
      <c r="D618" s="288"/>
      <c r="E618" s="289"/>
      <c r="F618" s="399" t="s">
        <v>194</v>
      </c>
      <c r="G618" s="288"/>
      <c r="H618" s="288"/>
      <c r="I618" s="289"/>
    </row>
    <row r="619" spans="1:28" x14ac:dyDescent="0.25">
      <c r="A619" s="398"/>
      <c r="B619" s="116" t="s">
        <v>195</v>
      </c>
      <c r="C619" s="400" t="s">
        <v>196</v>
      </c>
      <c r="D619" s="400"/>
      <c r="E619" s="401"/>
      <c r="F619" s="402" t="s">
        <v>195</v>
      </c>
      <c r="G619" s="400"/>
      <c r="H619" s="400"/>
      <c r="I619" s="117" t="s">
        <v>196</v>
      </c>
    </row>
    <row r="620" spans="1:28" x14ac:dyDescent="0.25">
      <c r="A620" s="118">
        <v>1</v>
      </c>
      <c r="B620" s="125"/>
      <c r="C620" s="403"/>
      <c r="D620" s="366"/>
      <c r="E620" s="404"/>
      <c r="F620" s="365"/>
      <c r="G620" s="366"/>
      <c r="H620" s="367"/>
      <c r="I620" s="127"/>
    </row>
    <row r="621" spans="1:28" x14ac:dyDescent="0.25">
      <c r="A621" s="118">
        <v>2</v>
      </c>
      <c r="B621" s="125"/>
      <c r="C621" s="403"/>
      <c r="D621" s="366"/>
      <c r="E621" s="404"/>
      <c r="F621" s="365"/>
      <c r="G621" s="366"/>
      <c r="H621" s="367"/>
      <c r="I621" s="127"/>
    </row>
    <row r="622" spans="1:28" x14ac:dyDescent="0.25">
      <c r="A622" s="118">
        <v>3</v>
      </c>
      <c r="B622" s="125"/>
      <c r="C622" s="403"/>
      <c r="D622" s="366"/>
      <c r="E622" s="404"/>
      <c r="F622" s="365"/>
      <c r="G622" s="366"/>
      <c r="H622" s="367"/>
      <c r="I622" s="127"/>
    </row>
    <row r="623" spans="1:28" ht="15.75" thickBot="1" x14ac:dyDescent="0.3">
      <c r="A623" s="119">
        <v>4</v>
      </c>
      <c r="B623" s="128"/>
      <c r="C623" s="368"/>
      <c r="D623" s="369"/>
      <c r="E623" s="370"/>
      <c r="F623" s="371"/>
      <c r="G623" s="369"/>
      <c r="H623" s="372"/>
      <c r="I623" s="130"/>
    </row>
    <row r="624" spans="1:28" ht="16.5" thickTop="1" thickBot="1" x14ac:dyDescent="0.3">
      <c r="A624" s="120" t="s">
        <v>197</v>
      </c>
      <c r="B624" s="121" t="str">
        <f>IF(C548="","",IF(SUM(B620:B623)=0,"",SUM(B620:B623)))</f>
        <v/>
      </c>
      <c r="C624" s="373" t="str">
        <f>IF(C548="","",IF(SUM(C620:C623)=0,"",SUM(C620:C623)))</f>
        <v/>
      </c>
      <c r="D624" s="373" t="str">
        <f t="shared" ref="D624" si="147">IF(E548="","",IF(SUM(D620:D623)=0,"",SUM(D620:D623)))</f>
        <v/>
      </c>
      <c r="E624" s="374" t="str">
        <f t="shared" ref="E624" si="148">IF(F548="","",IF(SUM(E620:E623)=0,"",SUM(E620:E623)))</f>
        <v/>
      </c>
      <c r="F624" s="375" t="str">
        <f>IF(C548="","",IF(SUM(F620:F623)=0,"",SUM(F620:F623)))</f>
        <v/>
      </c>
      <c r="G624" s="373" t="str">
        <f t="shared" ref="G624" si="149">IF(H548="","",IF(SUM(G620:G623)=0,"",SUM(G620:G623)))</f>
        <v/>
      </c>
      <c r="H624" s="373" t="str">
        <f t="shared" ref="H624" si="150">IF(I548="","",IF(SUM(H620:H623)=0,"",SUM(H620:H623)))</f>
        <v/>
      </c>
      <c r="I624" s="122" t="str">
        <f>IF(C548="","",IF(SUM(I620:I623)=0,"",SUM(I620:I623)))</f>
        <v/>
      </c>
    </row>
    <row r="625" spans="1:32" ht="15.75" thickTop="1" x14ac:dyDescent="0.25"/>
    <row r="628" spans="1:32" x14ac:dyDescent="0.25">
      <c r="A628" s="416"/>
      <c r="B628" s="416"/>
      <c r="G628" s="123"/>
      <c r="H628" s="123"/>
      <c r="I628" s="123"/>
      <c r="J628" s="123"/>
    </row>
    <row r="629" spans="1:32" x14ac:dyDescent="0.25">
      <c r="A629" s="415" t="str">
        <f>IF(DATOS!$F$9="","",DATOS!$F$9)</f>
        <v/>
      </c>
      <c r="B629" s="415"/>
      <c r="G629" s="415" t="str">
        <f>IF(DATOS!$F$10="","",DATOS!$F$10)</f>
        <v/>
      </c>
      <c r="H629" s="415"/>
      <c r="I629" s="415"/>
      <c r="J629" s="415"/>
    </row>
    <row r="630" spans="1:32" x14ac:dyDescent="0.25">
      <c r="A630" s="415" t="s">
        <v>143</v>
      </c>
      <c r="B630" s="415"/>
      <c r="G630" s="415" t="s">
        <v>142</v>
      </c>
      <c r="H630" s="415"/>
      <c r="I630" s="415"/>
      <c r="J630" s="415"/>
    </row>
    <row r="631" spans="1:32" ht="17.25" x14ac:dyDescent="0.3">
      <c r="A631" s="285" t="str">
        <f>"INFORME DE PROGRESO DEL APRENDIZAJE DEL ESTUDIANTE - "&amp;DATOS!$B$6</f>
        <v>INFORME DE PROGRESO DEL APRENDIZAJE DEL ESTUDIANTE - 2019</v>
      </c>
      <c r="B631" s="285"/>
      <c r="C631" s="285"/>
      <c r="D631" s="285"/>
      <c r="E631" s="285"/>
      <c r="F631" s="285"/>
      <c r="G631" s="285"/>
      <c r="H631" s="285"/>
      <c r="I631" s="285"/>
      <c r="J631" s="285"/>
    </row>
    <row r="632" spans="1:32" ht="4.5" customHeight="1" thickBot="1" x14ac:dyDescent="0.3"/>
    <row r="633" spans="1:32" ht="15.75" thickTop="1" x14ac:dyDescent="0.25">
      <c r="A633" s="292"/>
      <c r="B633" s="62" t="s">
        <v>45</v>
      </c>
      <c r="C633" s="314" t="str">
        <f>IF(DATOS!$B$4="","",DATOS!$B$4)</f>
        <v>Apurímac</v>
      </c>
      <c r="D633" s="314"/>
      <c r="E633" s="314"/>
      <c r="F633" s="314"/>
      <c r="G633" s="313" t="s">
        <v>47</v>
      </c>
      <c r="H633" s="313"/>
      <c r="I633" s="63" t="str">
        <f>IF(DATOS!$B$5="","",DATOS!$B$5)</f>
        <v/>
      </c>
      <c r="J633" s="295" t="s">
        <v>520</v>
      </c>
    </row>
    <row r="634" spans="1:32" x14ac:dyDescent="0.25">
      <c r="A634" s="293"/>
      <c r="B634" s="64" t="s">
        <v>46</v>
      </c>
      <c r="C634" s="311" t="str">
        <f>IF(DATOS!$B$7="","",UPPER(DATOS!$B$7))</f>
        <v/>
      </c>
      <c r="D634" s="311"/>
      <c r="E634" s="311"/>
      <c r="F634" s="311"/>
      <c r="G634" s="311"/>
      <c r="H634" s="311"/>
      <c r="I634" s="312"/>
      <c r="J634" s="296"/>
    </row>
    <row r="635" spans="1:32" x14ac:dyDescent="0.25">
      <c r="A635" s="293"/>
      <c r="B635" s="64" t="s">
        <v>49</v>
      </c>
      <c r="C635" s="315" t="str">
        <f>IF(DATOS!$B$8="","",DATOS!$B$8)</f>
        <v/>
      </c>
      <c r="D635" s="315"/>
      <c r="E635" s="315"/>
      <c r="F635" s="315"/>
      <c r="G635" s="286" t="s">
        <v>100</v>
      </c>
      <c r="H635" s="287"/>
      <c r="I635" s="65" t="str">
        <f>IF(DATOS!$B$9="","",DATOS!$B$9)</f>
        <v/>
      </c>
      <c r="J635" s="296"/>
    </row>
    <row r="636" spans="1:32" x14ac:dyDescent="0.25">
      <c r="A636" s="293"/>
      <c r="B636" s="64" t="s">
        <v>60</v>
      </c>
      <c r="C636" s="311" t="str">
        <f>IF(DATOS!$B$10="","",DATOS!$B$10)</f>
        <v/>
      </c>
      <c r="D636" s="311"/>
      <c r="E636" s="311"/>
      <c r="F636" s="311"/>
      <c r="G636" s="317" t="s">
        <v>50</v>
      </c>
      <c r="H636" s="317"/>
      <c r="I636" s="65" t="str">
        <f>IF(DATOS!$B$11="","",DATOS!$B$11)</f>
        <v/>
      </c>
      <c r="J636" s="296"/>
    </row>
    <row r="637" spans="1:32" x14ac:dyDescent="0.25">
      <c r="A637" s="293"/>
      <c r="B637" s="64" t="s">
        <v>59</v>
      </c>
      <c r="C637" s="316" t="str">
        <f>IF(ISERROR(VLOOKUP(C638,DATOS!$B$17:$C$61,2,FALSE)),"No encontrado",IF(VLOOKUP(C638,DATOS!$B$17:$C$61,2,FALSE)=0,"No encontrado",VLOOKUP(C638,DATOS!$B$17:$C$61,2,FALSE)))</f>
        <v>No encontrado</v>
      </c>
      <c r="D637" s="316"/>
      <c r="E637" s="316"/>
      <c r="F637" s="316"/>
      <c r="G637" s="298"/>
      <c r="H637" s="299"/>
      <c r="I637" s="300"/>
      <c r="J637" s="296"/>
    </row>
    <row r="638" spans="1:32" ht="28.5" customHeight="1" thickBot="1" x14ac:dyDescent="0.3">
      <c r="A638" s="294"/>
      <c r="B638" s="66" t="s">
        <v>58</v>
      </c>
      <c r="C638" s="309" t="str">
        <f>IF(INDEX(alumnos,AE638,AF638)=0,"",INDEX(alumnos,AE638,AF638))</f>
        <v>CARRASCO GUTIERREZ, Lukas Adriano</v>
      </c>
      <c r="D638" s="309"/>
      <c r="E638" s="309"/>
      <c r="F638" s="309"/>
      <c r="G638" s="309"/>
      <c r="H638" s="309"/>
      <c r="I638" s="310"/>
      <c r="J638" s="297"/>
      <c r="AE638" s="14">
        <f>AE548+1</f>
        <v>8</v>
      </c>
      <c r="AF638" s="14">
        <v>2</v>
      </c>
    </row>
    <row r="639" spans="1:32" ht="5.25" customHeight="1" thickTop="1" thickBot="1" x14ac:dyDescent="0.3"/>
    <row r="640" spans="1:32" ht="27" customHeight="1" thickTop="1" x14ac:dyDescent="0.25">
      <c r="A640" s="318" t="s">
        <v>0</v>
      </c>
      <c r="B640" s="328" t="s">
        <v>1</v>
      </c>
      <c r="C640" s="329"/>
      <c r="D640" s="325" t="s">
        <v>139</v>
      </c>
      <c r="E640" s="326"/>
      <c r="F640" s="326"/>
      <c r="G640" s="327"/>
      <c r="H640" s="320" t="s">
        <v>2</v>
      </c>
      <c r="I640" s="301" t="s">
        <v>3</v>
      </c>
      <c r="J640" s="302"/>
      <c r="K640" s="67"/>
    </row>
    <row r="641" spans="1:28" ht="15" customHeight="1" thickBot="1" x14ac:dyDescent="0.3">
      <c r="A641" s="319"/>
      <c r="B641" s="330"/>
      <c r="C641" s="331"/>
      <c r="D641" s="68">
        <v>1</v>
      </c>
      <c r="E641" s="68">
        <v>2</v>
      </c>
      <c r="F641" s="68">
        <v>3</v>
      </c>
      <c r="G641" s="68">
        <v>4</v>
      </c>
      <c r="H641" s="321"/>
      <c r="I641" s="303"/>
      <c r="J641" s="304"/>
      <c r="K641" s="67"/>
    </row>
    <row r="642" spans="1:28" ht="17.25" customHeight="1" thickTop="1" x14ac:dyDescent="0.25">
      <c r="A642" s="322" t="s">
        <v>8</v>
      </c>
      <c r="B642" s="334" t="s">
        <v>26</v>
      </c>
      <c r="C642" s="334"/>
      <c r="D642" s="69" t="str">
        <f t="shared" ref="D642:H646" si="151">IF(ISERROR(VLOOKUP($AB642,matematica,W642,FALSE)),"",IF(VLOOKUP($AB642,matematica,W642,FALSE)=0,"",VLOOKUP($AB642,matematica,W642,FALSE)))</f>
        <v/>
      </c>
      <c r="E642" s="69" t="str">
        <f t="shared" si="151"/>
        <v/>
      </c>
      <c r="F642" s="69" t="str">
        <f t="shared" si="151"/>
        <v/>
      </c>
      <c r="G642" s="69" t="str">
        <f t="shared" si="151"/>
        <v/>
      </c>
      <c r="H642" s="343" t="str">
        <f t="shared" ca="1" si="151"/>
        <v/>
      </c>
      <c r="I642" s="337"/>
      <c r="J642" s="338"/>
      <c r="W642" s="14">
        <v>3</v>
      </c>
      <c r="X642" s="14">
        <v>9</v>
      </c>
      <c r="Y642" s="14">
        <v>15</v>
      </c>
      <c r="Z642" s="14">
        <v>21</v>
      </c>
      <c r="AA642" s="14">
        <v>31</v>
      </c>
      <c r="AB642" s="14" t="str">
        <f>IF(C638="","",C638)</f>
        <v>CARRASCO GUTIERREZ, Lukas Adriano</v>
      </c>
    </row>
    <row r="643" spans="1:28" ht="27.75" customHeight="1" x14ac:dyDescent="0.25">
      <c r="A643" s="323"/>
      <c r="B643" s="335" t="s">
        <v>27</v>
      </c>
      <c r="C643" s="335"/>
      <c r="D643" s="70" t="str">
        <f t="shared" si="151"/>
        <v/>
      </c>
      <c r="E643" s="70" t="str">
        <f t="shared" si="151"/>
        <v/>
      </c>
      <c r="F643" s="70" t="str">
        <f t="shared" si="151"/>
        <v/>
      </c>
      <c r="G643" s="70" t="str">
        <f t="shared" si="151"/>
        <v/>
      </c>
      <c r="H643" s="344" t="str">
        <f t="shared" si="151"/>
        <v/>
      </c>
      <c r="I643" s="339"/>
      <c r="J643" s="340"/>
      <c r="M643" s="14" t="str">
        <f>IF(INDEX(alumnos,35,2)=0,"",INDEX(alumnos,35,2))</f>
        <v/>
      </c>
      <c r="W643" s="14">
        <v>4</v>
      </c>
      <c r="X643" s="14">
        <v>10</v>
      </c>
      <c r="Y643" s="14">
        <v>16</v>
      </c>
      <c r="Z643" s="14">
        <v>22</v>
      </c>
      <c r="AB643" s="14" t="str">
        <f>IF(C638="","",C638)</f>
        <v>CARRASCO GUTIERREZ, Lukas Adriano</v>
      </c>
    </row>
    <row r="644" spans="1:28" ht="26.25" customHeight="1" x14ac:dyDescent="0.25">
      <c r="A644" s="323"/>
      <c r="B644" s="335" t="s">
        <v>28</v>
      </c>
      <c r="C644" s="335"/>
      <c r="D644" s="70" t="str">
        <f t="shared" si="151"/>
        <v/>
      </c>
      <c r="E644" s="70" t="str">
        <f t="shared" si="151"/>
        <v/>
      </c>
      <c r="F644" s="70" t="str">
        <f t="shared" si="151"/>
        <v/>
      </c>
      <c r="G644" s="70" t="str">
        <f t="shared" si="151"/>
        <v/>
      </c>
      <c r="H644" s="344" t="str">
        <f t="shared" si="151"/>
        <v/>
      </c>
      <c r="I644" s="339"/>
      <c r="J644" s="340"/>
      <c r="W644" s="14">
        <v>5</v>
      </c>
      <c r="X644" s="14">
        <v>11</v>
      </c>
      <c r="Y644" s="14">
        <v>17</v>
      </c>
      <c r="Z644" s="14">
        <v>23</v>
      </c>
      <c r="AB644" s="14" t="str">
        <f>IF(C638="","",C638)</f>
        <v>CARRASCO GUTIERREZ, Lukas Adriano</v>
      </c>
    </row>
    <row r="645" spans="1:28" ht="24.75" customHeight="1" x14ac:dyDescent="0.25">
      <c r="A645" s="323"/>
      <c r="B645" s="335" t="s">
        <v>29</v>
      </c>
      <c r="C645" s="335"/>
      <c r="D645" s="70" t="str">
        <f t="shared" si="151"/>
        <v/>
      </c>
      <c r="E645" s="70" t="str">
        <f t="shared" si="151"/>
        <v/>
      </c>
      <c r="F645" s="70" t="str">
        <f t="shared" si="151"/>
        <v/>
      </c>
      <c r="G645" s="70" t="str">
        <f t="shared" si="151"/>
        <v/>
      </c>
      <c r="H645" s="344" t="str">
        <f t="shared" si="151"/>
        <v/>
      </c>
      <c r="I645" s="339"/>
      <c r="J645" s="340"/>
      <c r="W645" s="14">
        <v>6</v>
      </c>
      <c r="X645" s="14">
        <v>12</v>
      </c>
      <c r="Y645" s="14">
        <v>18</v>
      </c>
      <c r="Z645" s="14">
        <v>24</v>
      </c>
      <c r="AB645" s="14" t="str">
        <f>IF(C638="","",C638)</f>
        <v>CARRASCO GUTIERREZ, Lukas Adriano</v>
      </c>
    </row>
    <row r="646" spans="1:28" ht="16.5" customHeight="1" thickBot="1" x14ac:dyDescent="0.3">
      <c r="A646" s="324"/>
      <c r="B646" s="336" t="s">
        <v>188</v>
      </c>
      <c r="C646" s="336"/>
      <c r="D646" s="71" t="str">
        <f t="shared" si="151"/>
        <v/>
      </c>
      <c r="E646" s="71" t="str">
        <f t="shared" si="151"/>
        <v/>
      </c>
      <c r="F646" s="71" t="str">
        <f t="shared" si="151"/>
        <v/>
      </c>
      <c r="G646" s="71" t="str">
        <f t="shared" si="151"/>
        <v/>
      </c>
      <c r="H646" s="345" t="str">
        <f t="shared" si="151"/>
        <v/>
      </c>
      <c r="I646" s="341"/>
      <c r="J646" s="342"/>
      <c r="W646" s="14">
        <v>7</v>
      </c>
      <c r="X646" s="14">
        <v>13</v>
      </c>
      <c r="Y646" s="14">
        <v>19</v>
      </c>
      <c r="Z646" s="14">
        <v>25</v>
      </c>
      <c r="AB646" s="14" t="str">
        <f>IF(C638="","",C638)</f>
        <v>CARRASCO GUTIERREZ, Lukas Adriano</v>
      </c>
    </row>
    <row r="647" spans="1:28" ht="1.5" customHeight="1" thickTop="1" thickBot="1" x14ac:dyDescent="0.3">
      <c r="A647" s="72"/>
      <c r="B647" s="73"/>
      <c r="C647" s="74"/>
      <c r="D647" s="74"/>
      <c r="E647" s="74"/>
      <c r="F647" s="74"/>
      <c r="G647" s="74"/>
      <c r="H647" s="75"/>
      <c r="I647" s="124"/>
      <c r="J647" s="124"/>
    </row>
    <row r="648" spans="1:28" ht="28.5" customHeight="1" thickTop="1" x14ac:dyDescent="0.25">
      <c r="A648" s="322" t="s">
        <v>151</v>
      </c>
      <c r="B648" s="334" t="s">
        <v>191</v>
      </c>
      <c r="C648" s="334" t="str">
        <f t="shared" ref="C648:C650" si="152">IF(ISERROR(VLOOKUP($C$8,comunicacion,W648,FALSE)),"",IF(VLOOKUP($C$8,comunicacion,W648,FALSE)=0,"",VLOOKUP($C$8,comunicacion,W648,FALSE)))</f>
        <v/>
      </c>
      <c r="D648" s="76" t="str">
        <f t="shared" ref="D648:H651" si="153">IF(ISERROR(VLOOKUP($AB648,comunicacion,W648,FALSE)),"",IF(VLOOKUP($AB648,comunicacion,W648,FALSE)=0,"",VLOOKUP($AB648,comunicacion,W648,FALSE)))</f>
        <v/>
      </c>
      <c r="E648" s="76" t="str">
        <f t="shared" si="153"/>
        <v/>
      </c>
      <c r="F648" s="76" t="str">
        <f t="shared" si="153"/>
        <v/>
      </c>
      <c r="G648" s="69" t="str">
        <f t="shared" si="153"/>
        <v/>
      </c>
      <c r="H648" s="346" t="str">
        <f t="shared" ca="1" si="153"/>
        <v/>
      </c>
      <c r="I648" s="349"/>
      <c r="J648" s="350"/>
      <c r="W648" s="14">
        <v>3</v>
      </c>
      <c r="X648" s="14">
        <v>9</v>
      </c>
      <c r="Y648" s="14">
        <v>15</v>
      </c>
      <c r="Z648" s="14">
        <v>21</v>
      </c>
      <c r="AA648" s="14">
        <v>31</v>
      </c>
      <c r="AB648" s="14" t="str">
        <f>IF(C638="","",C638)</f>
        <v>CARRASCO GUTIERREZ, Lukas Adriano</v>
      </c>
    </row>
    <row r="649" spans="1:28" ht="28.5" customHeight="1" x14ac:dyDescent="0.25">
      <c r="A649" s="323"/>
      <c r="B649" s="335" t="s">
        <v>190</v>
      </c>
      <c r="C649" s="335" t="str">
        <f t="shared" si="152"/>
        <v/>
      </c>
      <c r="D649" s="77" t="str">
        <f t="shared" si="153"/>
        <v/>
      </c>
      <c r="E649" s="77" t="str">
        <f t="shared" si="153"/>
        <v/>
      </c>
      <c r="F649" s="77" t="str">
        <f t="shared" si="153"/>
        <v/>
      </c>
      <c r="G649" s="70" t="str">
        <f t="shared" si="153"/>
        <v/>
      </c>
      <c r="H649" s="347" t="str">
        <f t="shared" si="153"/>
        <v/>
      </c>
      <c r="I649" s="351"/>
      <c r="J649" s="352"/>
      <c r="W649" s="14">
        <v>4</v>
      </c>
      <c r="X649" s="14">
        <v>10</v>
      </c>
      <c r="Y649" s="14">
        <v>16</v>
      </c>
      <c r="Z649" s="14">
        <v>22</v>
      </c>
      <c r="AB649" s="14" t="str">
        <f>IF(C638="","",C638)</f>
        <v>CARRASCO GUTIERREZ, Lukas Adriano</v>
      </c>
    </row>
    <row r="650" spans="1:28" ht="28.5" customHeight="1" x14ac:dyDescent="0.25">
      <c r="A650" s="323"/>
      <c r="B650" s="335" t="s">
        <v>189</v>
      </c>
      <c r="C650" s="335" t="str">
        <f t="shared" si="152"/>
        <v/>
      </c>
      <c r="D650" s="77" t="str">
        <f t="shared" si="153"/>
        <v/>
      </c>
      <c r="E650" s="77" t="str">
        <f t="shared" si="153"/>
        <v/>
      </c>
      <c r="F650" s="77" t="str">
        <f t="shared" si="153"/>
        <v/>
      </c>
      <c r="G650" s="70" t="str">
        <f t="shared" si="153"/>
        <v/>
      </c>
      <c r="H650" s="347" t="str">
        <f t="shared" si="153"/>
        <v/>
      </c>
      <c r="I650" s="351"/>
      <c r="J650" s="352"/>
      <c r="W650" s="14">
        <v>5</v>
      </c>
      <c r="X650" s="14">
        <v>11</v>
      </c>
      <c r="Y650" s="14">
        <v>17</v>
      </c>
      <c r="Z650" s="14">
        <v>23</v>
      </c>
      <c r="AB650" s="14" t="str">
        <f>IF(C638="","",C638)</f>
        <v>CARRASCO GUTIERREZ, Lukas Adriano</v>
      </c>
    </row>
    <row r="651" spans="1:28" ht="16.5" customHeight="1" thickBot="1" x14ac:dyDescent="0.3">
      <c r="A651" s="324"/>
      <c r="B651" s="336" t="s">
        <v>188</v>
      </c>
      <c r="C651" s="336"/>
      <c r="D651" s="71" t="str">
        <f t="shared" si="153"/>
        <v/>
      </c>
      <c r="E651" s="71" t="str">
        <f t="shared" si="153"/>
        <v/>
      </c>
      <c r="F651" s="71" t="str">
        <f t="shared" si="153"/>
        <v/>
      </c>
      <c r="G651" s="71" t="str">
        <f t="shared" si="153"/>
        <v/>
      </c>
      <c r="H651" s="348" t="str">
        <f t="shared" si="153"/>
        <v/>
      </c>
      <c r="I651" s="353"/>
      <c r="J651" s="354"/>
      <c r="W651" s="14">
        <v>7</v>
      </c>
      <c r="X651" s="14">
        <v>13</v>
      </c>
      <c r="Y651" s="14">
        <v>19</v>
      </c>
      <c r="Z651" s="14">
        <v>25</v>
      </c>
      <c r="AB651" s="14" t="str">
        <f>IF(C638="","",C638)</f>
        <v>CARRASCO GUTIERREZ, Lukas Adriano</v>
      </c>
    </row>
    <row r="652" spans="1:28" ht="2.25" customHeight="1" thickTop="1" thickBot="1" x14ac:dyDescent="0.3">
      <c r="A652" s="72"/>
      <c r="B652" s="73"/>
      <c r="C652" s="78"/>
      <c r="D652" s="78"/>
      <c r="E652" s="78"/>
      <c r="F652" s="78"/>
      <c r="G652" s="78"/>
      <c r="H652" s="75"/>
      <c r="I652" s="124"/>
      <c r="J652" s="124"/>
    </row>
    <row r="653" spans="1:28" ht="28.5" customHeight="1" thickTop="1" x14ac:dyDescent="0.25">
      <c r="A653" s="322" t="s">
        <v>150</v>
      </c>
      <c r="B653" s="334" t="s">
        <v>30</v>
      </c>
      <c r="C653" s="334" t="str">
        <f t="shared" ref="C653:C655" si="154">IF(ISERROR(VLOOKUP($C$8,ingles,W653,FALSE)),"",IF(VLOOKUP($C$8,ingles,W653,FALSE)=0,"",VLOOKUP($C$8,ingles,W653,FALSE)))</f>
        <v/>
      </c>
      <c r="D653" s="76" t="str">
        <f t="shared" ref="D653:H656" si="155">IF(ISERROR(VLOOKUP($AB653,ingles,W653,FALSE)),"",IF(VLOOKUP($AB653,ingles,W653,FALSE)=0,"",VLOOKUP($AB653,ingles,W653,FALSE)))</f>
        <v/>
      </c>
      <c r="E653" s="76" t="str">
        <f t="shared" si="155"/>
        <v/>
      </c>
      <c r="F653" s="76" t="str">
        <f t="shared" si="155"/>
        <v/>
      </c>
      <c r="G653" s="69" t="str">
        <f t="shared" si="155"/>
        <v/>
      </c>
      <c r="H653" s="346" t="str">
        <f t="shared" ca="1" si="155"/>
        <v/>
      </c>
      <c r="I653" s="349"/>
      <c r="J653" s="350"/>
      <c r="W653" s="14">
        <v>3</v>
      </c>
      <c r="X653" s="14">
        <v>9</v>
      </c>
      <c r="Y653" s="14">
        <v>15</v>
      </c>
      <c r="Z653" s="14">
        <v>21</v>
      </c>
      <c r="AA653" s="14">
        <v>31</v>
      </c>
      <c r="AB653" s="14" t="str">
        <f>IF(C638="","",C638)</f>
        <v>CARRASCO GUTIERREZ, Lukas Adriano</v>
      </c>
    </row>
    <row r="654" spans="1:28" ht="28.5" customHeight="1" x14ac:dyDescent="0.25">
      <c r="A654" s="323"/>
      <c r="B654" s="335" t="s">
        <v>31</v>
      </c>
      <c r="C654" s="335" t="str">
        <f t="shared" si="154"/>
        <v/>
      </c>
      <c r="D654" s="77" t="str">
        <f t="shared" si="155"/>
        <v/>
      </c>
      <c r="E654" s="77" t="str">
        <f t="shared" si="155"/>
        <v/>
      </c>
      <c r="F654" s="77" t="str">
        <f t="shared" si="155"/>
        <v/>
      </c>
      <c r="G654" s="70" t="str">
        <f t="shared" si="155"/>
        <v/>
      </c>
      <c r="H654" s="347" t="str">
        <f t="shared" si="155"/>
        <v/>
      </c>
      <c r="I654" s="351"/>
      <c r="J654" s="352"/>
      <c r="W654" s="14">
        <v>4</v>
      </c>
      <c r="X654" s="14">
        <v>10</v>
      </c>
      <c r="Y654" s="14">
        <v>16</v>
      </c>
      <c r="Z654" s="14">
        <v>22</v>
      </c>
      <c r="AB654" s="14" t="str">
        <f>IF(C638="","",C638)</f>
        <v>CARRASCO GUTIERREZ, Lukas Adriano</v>
      </c>
    </row>
    <row r="655" spans="1:28" ht="28.5" customHeight="1" x14ac:dyDescent="0.25">
      <c r="A655" s="323"/>
      <c r="B655" s="335" t="s">
        <v>32</v>
      </c>
      <c r="C655" s="335" t="str">
        <f t="shared" si="154"/>
        <v/>
      </c>
      <c r="D655" s="77" t="str">
        <f t="shared" si="155"/>
        <v/>
      </c>
      <c r="E655" s="77" t="str">
        <f t="shared" si="155"/>
        <v/>
      </c>
      <c r="F655" s="77" t="str">
        <f t="shared" si="155"/>
        <v/>
      </c>
      <c r="G655" s="70" t="str">
        <f t="shared" si="155"/>
        <v/>
      </c>
      <c r="H655" s="347" t="str">
        <f t="shared" si="155"/>
        <v/>
      </c>
      <c r="I655" s="351"/>
      <c r="J655" s="352"/>
      <c r="W655" s="14">
        <v>5</v>
      </c>
      <c r="X655" s="14">
        <v>11</v>
      </c>
      <c r="Y655" s="14">
        <v>17</v>
      </c>
      <c r="Z655" s="14">
        <v>23</v>
      </c>
      <c r="AB655" s="14" t="str">
        <f>IF(C638="","",C638)</f>
        <v>CARRASCO GUTIERREZ, Lukas Adriano</v>
      </c>
    </row>
    <row r="656" spans="1:28" ht="16.5" customHeight="1" thickBot="1" x14ac:dyDescent="0.3">
      <c r="A656" s="324"/>
      <c r="B656" s="336" t="s">
        <v>188</v>
      </c>
      <c r="C656" s="336"/>
      <c r="D656" s="71" t="str">
        <f t="shared" si="155"/>
        <v/>
      </c>
      <c r="E656" s="71" t="str">
        <f t="shared" si="155"/>
        <v/>
      </c>
      <c r="F656" s="71" t="str">
        <f t="shared" si="155"/>
        <v/>
      </c>
      <c r="G656" s="71" t="str">
        <f t="shared" si="155"/>
        <v/>
      </c>
      <c r="H656" s="348" t="str">
        <f t="shared" si="155"/>
        <v/>
      </c>
      <c r="I656" s="353"/>
      <c r="J656" s="354"/>
      <c r="W656" s="14">
        <v>7</v>
      </c>
      <c r="X656" s="14">
        <v>13</v>
      </c>
      <c r="Y656" s="14">
        <v>19</v>
      </c>
      <c r="Z656" s="14">
        <v>25</v>
      </c>
      <c r="AB656" s="14" t="str">
        <f>IF(C638="","",C638)</f>
        <v>CARRASCO GUTIERREZ, Lukas Adriano</v>
      </c>
    </row>
    <row r="657" spans="1:28" ht="2.25" customHeight="1" thickTop="1" thickBot="1" x14ac:dyDescent="0.3">
      <c r="A657" s="72"/>
      <c r="B657" s="73"/>
      <c r="C657" s="78"/>
      <c r="D657" s="78"/>
      <c r="E657" s="78"/>
      <c r="F657" s="78"/>
      <c r="G657" s="78"/>
      <c r="H657" s="75"/>
      <c r="I657" s="124"/>
      <c r="J657" s="124"/>
    </row>
    <row r="658" spans="1:28" ht="27" customHeight="1" thickTop="1" x14ac:dyDescent="0.25">
      <c r="A658" s="322" t="s">
        <v>7</v>
      </c>
      <c r="B658" s="334" t="s">
        <v>33</v>
      </c>
      <c r="C658" s="334" t="str">
        <f t="shared" ref="C658" si="156">IF(ISERROR(VLOOKUP($C$8,arte,W658,FALSE)),"",IF(VLOOKUP($C$8,arte,W658,FALSE)=0,"",VLOOKUP($C$8,arte,W658,FALSE)))</f>
        <v/>
      </c>
      <c r="D658" s="76" t="str">
        <f t="shared" ref="D658:H660" si="157">IF(ISERROR(VLOOKUP($AB658,arte,W658,FALSE)),"",IF(VLOOKUP($AB658,arte,W658,FALSE)=0,"",VLOOKUP($AB658,arte,W658,FALSE)))</f>
        <v/>
      </c>
      <c r="E658" s="76" t="str">
        <f t="shared" si="157"/>
        <v/>
      </c>
      <c r="F658" s="76" t="str">
        <f t="shared" si="157"/>
        <v/>
      </c>
      <c r="G658" s="69" t="str">
        <f t="shared" si="157"/>
        <v/>
      </c>
      <c r="H658" s="343" t="str">
        <f t="shared" ca="1" si="157"/>
        <v/>
      </c>
      <c r="I658" s="337"/>
      <c r="J658" s="338"/>
      <c r="W658" s="14">
        <v>3</v>
      </c>
      <c r="X658" s="14">
        <v>9</v>
      </c>
      <c r="Y658" s="14">
        <v>15</v>
      </c>
      <c r="Z658" s="14">
        <v>21</v>
      </c>
      <c r="AA658" s="14">
        <v>31</v>
      </c>
      <c r="AB658" s="14" t="str">
        <f>IF(C638="","",C638)</f>
        <v>CARRASCO GUTIERREZ, Lukas Adriano</v>
      </c>
    </row>
    <row r="659" spans="1:28" ht="27" customHeight="1" x14ac:dyDescent="0.25">
      <c r="A659" s="323"/>
      <c r="B659" s="335" t="s">
        <v>34</v>
      </c>
      <c r="C659" s="335" t="str">
        <f>IF(ISERROR(VLOOKUP($C$8,arte,W659,FALSE)),"",IF(VLOOKUP($C$8,arte,W659,FALSE)=0,"",VLOOKUP($C$8,arte,W659,FALSE)))</f>
        <v/>
      </c>
      <c r="D659" s="77" t="str">
        <f t="shared" si="157"/>
        <v/>
      </c>
      <c r="E659" s="77" t="str">
        <f t="shared" si="157"/>
        <v/>
      </c>
      <c r="F659" s="77" t="str">
        <f t="shared" si="157"/>
        <v/>
      </c>
      <c r="G659" s="70" t="str">
        <f t="shared" si="157"/>
        <v/>
      </c>
      <c r="H659" s="344" t="str">
        <f t="shared" si="157"/>
        <v/>
      </c>
      <c r="I659" s="339"/>
      <c r="J659" s="340"/>
      <c r="W659" s="14">
        <v>4</v>
      </c>
      <c r="X659" s="14">
        <v>10</v>
      </c>
      <c r="Y659" s="14">
        <v>16</v>
      </c>
      <c r="Z659" s="14">
        <v>22</v>
      </c>
      <c r="AB659" s="14" t="str">
        <f>IF(C638="","",C638)</f>
        <v>CARRASCO GUTIERREZ, Lukas Adriano</v>
      </c>
    </row>
    <row r="660" spans="1:28" ht="16.5" customHeight="1" thickBot="1" x14ac:dyDescent="0.3">
      <c r="A660" s="324"/>
      <c r="B660" s="336" t="s">
        <v>188</v>
      </c>
      <c r="C660" s="336"/>
      <c r="D660" s="71" t="str">
        <f t="shared" si="157"/>
        <v/>
      </c>
      <c r="E660" s="71" t="str">
        <f t="shared" si="157"/>
        <v/>
      </c>
      <c r="F660" s="71" t="str">
        <f t="shared" si="157"/>
        <v/>
      </c>
      <c r="G660" s="71" t="str">
        <f t="shared" si="157"/>
        <v/>
      </c>
      <c r="H660" s="345" t="str">
        <f t="shared" si="157"/>
        <v/>
      </c>
      <c r="I660" s="341"/>
      <c r="J660" s="342"/>
      <c r="W660" s="14">
        <v>7</v>
      </c>
      <c r="X660" s="14">
        <v>13</v>
      </c>
      <c r="Y660" s="14">
        <v>19</v>
      </c>
      <c r="Z660" s="14">
        <v>25</v>
      </c>
      <c r="AB660" s="14" t="str">
        <f>IF(C638="","",C638)</f>
        <v>CARRASCO GUTIERREZ, Lukas Adriano</v>
      </c>
    </row>
    <row r="661" spans="1:28" ht="2.25" customHeight="1" thickTop="1" thickBot="1" x14ac:dyDescent="0.3">
      <c r="A661" s="72"/>
      <c r="B661" s="73"/>
      <c r="C661" s="79"/>
      <c r="D661" s="74"/>
      <c r="E661" s="74"/>
      <c r="F661" s="74"/>
      <c r="G661" s="74"/>
      <c r="H661" s="80" t="str">
        <f>IF(ISERROR(VLOOKUP($C$8,ingles,AA661,FALSE)),"",IF(VLOOKUP($C$8,ingles,AA661,FALSE)=0,"",VLOOKUP($C$8,ingles,AA661,FALSE)))</f>
        <v/>
      </c>
      <c r="I661" s="124"/>
      <c r="J661" s="124"/>
    </row>
    <row r="662" spans="1:28" ht="21" customHeight="1" thickTop="1" x14ac:dyDescent="0.25">
      <c r="A662" s="322" t="s">
        <v>5</v>
      </c>
      <c r="B662" s="334" t="s">
        <v>35</v>
      </c>
      <c r="C662" s="334" t="str">
        <f t="shared" ref="C662:C664" si="158">IF(ISERROR(VLOOKUP($C$8,sociales,W662,FALSE)),"",IF(VLOOKUP($C$8,sociales,W662,FALSE)=0,"",VLOOKUP($C$8,sociales,W662,FALSE)))</f>
        <v/>
      </c>
      <c r="D662" s="76" t="str">
        <f t="shared" ref="D662:H665" si="159">IF(ISERROR(VLOOKUP($AB662,sociales,W662,FALSE)),"",IF(VLOOKUP($AB662,sociales,W662,FALSE)=0,"",VLOOKUP($AB662,sociales,W662,FALSE)))</f>
        <v/>
      </c>
      <c r="E662" s="76" t="str">
        <f t="shared" si="159"/>
        <v/>
      </c>
      <c r="F662" s="76" t="str">
        <f t="shared" si="159"/>
        <v/>
      </c>
      <c r="G662" s="69" t="str">
        <f t="shared" si="159"/>
        <v/>
      </c>
      <c r="H662" s="346" t="str">
        <f t="shared" ca="1" si="159"/>
        <v/>
      </c>
      <c r="I662" s="349"/>
      <c r="J662" s="350"/>
      <c r="W662" s="14">
        <v>3</v>
      </c>
      <c r="X662" s="14">
        <v>9</v>
      </c>
      <c r="Y662" s="14">
        <v>15</v>
      </c>
      <c r="Z662" s="14">
        <v>21</v>
      </c>
      <c r="AA662" s="14">
        <v>31</v>
      </c>
      <c r="AB662" s="14" t="str">
        <f>IF(C638="","",C638)</f>
        <v>CARRASCO GUTIERREZ, Lukas Adriano</v>
      </c>
    </row>
    <row r="663" spans="1:28" ht="27" customHeight="1" x14ac:dyDescent="0.25">
      <c r="A663" s="323"/>
      <c r="B663" s="335" t="s">
        <v>36</v>
      </c>
      <c r="C663" s="335" t="str">
        <f t="shared" si="158"/>
        <v/>
      </c>
      <c r="D663" s="77" t="str">
        <f t="shared" si="159"/>
        <v/>
      </c>
      <c r="E663" s="77" t="str">
        <f t="shared" si="159"/>
        <v/>
      </c>
      <c r="F663" s="77" t="str">
        <f t="shared" si="159"/>
        <v/>
      </c>
      <c r="G663" s="70" t="str">
        <f t="shared" si="159"/>
        <v/>
      </c>
      <c r="H663" s="347" t="str">
        <f t="shared" si="159"/>
        <v/>
      </c>
      <c r="I663" s="351"/>
      <c r="J663" s="352"/>
      <c r="W663" s="14">
        <v>4</v>
      </c>
      <c r="X663" s="14">
        <v>10</v>
      </c>
      <c r="Y663" s="14">
        <v>16</v>
      </c>
      <c r="Z663" s="14">
        <v>22</v>
      </c>
      <c r="AB663" s="14" t="str">
        <f>IF(C638="","",C638)</f>
        <v>CARRASCO GUTIERREZ, Lukas Adriano</v>
      </c>
    </row>
    <row r="664" spans="1:28" ht="27" customHeight="1" x14ac:dyDescent="0.25">
      <c r="A664" s="323"/>
      <c r="B664" s="335" t="s">
        <v>37</v>
      </c>
      <c r="C664" s="335" t="str">
        <f t="shared" si="158"/>
        <v/>
      </c>
      <c r="D664" s="77" t="str">
        <f t="shared" si="159"/>
        <v/>
      </c>
      <c r="E664" s="77" t="str">
        <f t="shared" si="159"/>
        <v/>
      </c>
      <c r="F664" s="77" t="str">
        <f t="shared" si="159"/>
        <v/>
      </c>
      <c r="G664" s="70" t="str">
        <f t="shared" si="159"/>
        <v/>
      </c>
      <c r="H664" s="347" t="str">
        <f t="shared" si="159"/>
        <v/>
      </c>
      <c r="I664" s="351"/>
      <c r="J664" s="352"/>
      <c r="W664" s="14">
        <v>5</v>
      </c>
      <c r="X664" s="14">
        <v>11</v>
      </c>
      <c r="Y664" s="14">
        <v>17</v>
      </c>
      <c r="Z664" s="14">
        <v>23</v>
      </c>
      <c r="AB664" s="14" t="str">
        <f>IF(C638="","",C638)</f>
        <v>CARRASCO GUTIERREZ, Lukas Adriano</v>
      </c>
    </row>
    <row r="665" spans="1:28" ht="16.5" customHeight="1" thickBot="1" x14ac:dyDescent="0.3">
      <c r="A665" s="324"/>
      <c r="B665" s="336" t="s">
        <v>188</v>
      </c>
      <c r="C665" s="336"/>
      <c r="D665" s="71" t="str">
        <f t="shared" si="159"/>
        <v/>
      </c>
      <c r="E665" s="71" t="str">
        <f t="shared" si="159"/>
        <v/>
      </c>
      <c r="F665" s="71" t="str">
        <f t="shared" si="159"/>
        <v/>
      </c>
      <c r="G665" s="71" t="str">
        <f t="shared" si="159"/>
        <v/>
      </c>
      <c r="H665" s="348" t="str">
        <f t="shared" si="159"/>
        <v/>
      </c>
      <c r="I665" s="353"/>
      <c r="J665" s="354"/>
      <c r="W665" s="14">
        <v>7</v>
      </c>
      <c r="X665" s="14">
        <v>13</v>
      </c>
      <c r="Y665" s="14">
        <v>19</v>
      </c>
      <c r="Z665" s="14">
        <v>25</v>
      </c>
      <c r="AB665" s="14" t="str">
        <f>IF(C638="","",C638)</f>
        <v>CARRASCO GUTIERREZ, Lukas Adriano</v>
      </c>
    </row>
    <row r="666" spans="1:28" ht="2.25" customHeight="1" thickTop="1" thickBot="1" x14ac:dyDescent="0.3">
      <c r="A666" s="72"/>
      <c r="B666" s="73"/>
      <c r="C666" s="78"/>
      <c r="D666" s="78"/>
      <c r="E666" s="78"/>
      <c r="F666" s="78"/>
      <c r="G666" s="78"/>
      <c r="H666" s="75"/>
      <c r="I666" s="124"/>
      <c r="J666" s="124"/>
    </row>
    <row r="667" spans="1:28" ht="16.5" customHeight="1" thickTop="1" x14ac:dyDescent="0.25">
      <c r="A667" s="355" t="s">
        <v>4</v>
      </c>
      <c r="B667" s="334" t="s">
        <v>24</v>
      </c>
      <c r="C667" s="334" t="str">
        <f t="shared" ref="C667:C668" si="160">IF(ISERROR(VLOOKUP($C$8,desarrollo,W667,FALSE)),"",IF(VLOOKUP($C$8,desarrollo,W667,FALSE)=0,"",VLOOKUP($C$8,desarrollo,W667,FALSE)))</f>
        <v/>
      </c>
      <c r="D667" s="76" t="str">
        <f t="shared" ref="D667:H669" si="161">IF(ISERROR(VLOOKUP($AB667,desarrollo,W667,FALSE)),"",IF(VLOOKUP($AB667,desarrollo,W667,FALSE)=0,"",VLOOKUP($AB667,desarrollo,W667,FALSE)))</f>
        <v/>
      </c>
      <c r="E667" s="76" t="str">
        <f t="shared" si="161"/>
        <v/>
      </c>
      <c r="F667" s="76" t="str">
        <f t="shared" si="161"/>
        <v/>
      </c>
      <c r="G667" s="69" t="str">
        <f t="shared" si="161"/>
        <v/>
      </c>
      <c r="H667" s="343" t="str">
        <f t="shared" ca="1" si="161"/>
        <v/>
      </c>
      <c r="I667" s="337"/>
      <c r="J667" s="338"/>
      <c r="W667" s="14">
        <v>3</v>
      </c>
      <c r="X667" s="14">
        <v>9</v>
      </c>
      <c r="Y667" s="14">
        <v>15</v>
      </c>
      <c r="Z667" s="14">
        <v>21</v>
      </c>
      <c r="AA667" s="14">
        <v>31</v>
      </c>
      <c r="AB667" s="14" t="str">
        <f>IF(C638="","",C638)</f>
        <v>CARRASCO GUTIERREZ, Lukas Adriano</v>
      </c>
    </row>
    <row r="668" spans="1:28" ht="27" customHeight="1" x14ac:dyDescent="0.25">
      <c r="A668" s="356"/>
      <c r="B668" s="335" t="s">
        <v>25</v>
      </c>
      <c r="C668" s="335" t="str">
        <f t="shared" si="160"/>
        <v/>
      </c>
      <c r="D668" s="77" t="str">
        <f t="shared" si="161"/>
        <v/>
      </c>
      <c r="E668" s="77" t="str">
        <f t="shared" si="161"/>
        <v/>
      </c>
      <c r="F668" s="77" t="str">
        <f t="shared" si="161"/>
        <v/>
      </c>
      <c r="G668" s="70" t="str">
        <f t="shared" si="161"/>
        <v/>
      </c>
      <c r="H668" s="344" t="str">
        <f t="shared" si="161"/>
        <v/>
      </c>
      <c r="I668" s="339"/>
      <c r="J668" s="340"/>
      <c r="W668" s="14">
        <v>4</v>
      </c>
      <c r="X668" s="14">
        <v>10</v>
      </c>
      <c r="Y668" s="14">
        <v>16</v>
      </c>
      <c r="Z668" s="14">
        <v>22</v>
      </c>
      <c r="AB668" s="14" t="str">
        <f>IF(C638="","",C638)</f>
        <v>CARRASCO GUTIERREZ, Lukas Adriano</v>
      </c>
    </row>
    <row r="669" spans="1:28" ht="16.5" customHeight="1" thickBot="1" x14ac:dyDescent="0.3">
      <c r="A669" s="357"/>
      <c r="B669" s="336" t="s">
        <v>188</v>
      </c>
      <c r="C669" s="336"/>
      <c r="D669" s="71" t="str">
        <f t="shared" si="161"/>
        <v/>
      </c>
      <c r="E669" s="71" t="str">
        <f t="shared" si="161"/>
        <v/>
      </c>
      <c r="F669" s="71" t="str">
        <f t="shared" si="161"/>
        <v/>
      </c>
      <c r="G669" s="71" t="str">
        <f t="shared" si="161"/>
        <v/>
      </c>
      <c r="H669" s="345" t="str">
        <f t="shared" si="161"/>
        <v/>
      </c>
      <c r="I669" s="341"/>
      <c r="J669" s="342"/>
      <c r="W669" s="14">
        <v>7</v>
      </c>
      <c r="X669" s="14">
        <v>13</v>
      </c>
      <c r="Y669" s="14">
        <v>19</v>
      </c>
      <c r="Z669" s="14">
        <v>25</v>
      </c>
      <c r="AB669" s="14" t="str">
        <f>IF(C638="","",C638)</f>
        <v>CARRASCO GUTIERREZ, Lukas Adriano</v>
      </c>
    </row>
    <row r="670" spans="1:28" ht="2.25" customHeight="1" thickTop="1" thickBot="1" x14ac:dyDescent="0.3">
      <c r="A670" s="81"/>
      <c r="B670" s="73"/>
      <c r="C670" s="78"/>
      <c r="D670" s="78"/>
      <c r="E670" s="78"/>
      <c r="F670" s="78"/>
      <c r="G670" s="78"/>
      <c r="H670" s="82"/>
      <c r="I670" s="124"/>
      <c r="J670" s="124"/>
    </row>
    <row r="671" spans="1:28" ht="24" customHeight="1" thickTop="1" x14ac:dyDescent="0.25">
      <c r="A671" s="322" t="s">
        <v>6</v>
      </c>
      <c r="B671" s="334" t="s">
        <v>52</v>
      </c>
      <c r="C671" s="334" t="str">
        <f t="shared" ref="C671:C673" si="162">IF(ISERROR(VLOOKUP($C$8,fisica,W671,FALSE)),"",IF(VLOOKUP($C$8,fisica,W671,FALSE)=0,"",VLOOKUP($C$8,fisica,W671,FALSE)))</f>
        <v/>
      </c>
      <c r="D671" s="76" t="str">
        <f t="shared" ref="D671:H674" si="163">IF(ISERROR(VLOOKUP($AB671,fisica,W671,FALSE)),"",IF(VLOOKUP($AB671,fisica,W671,FALSE)=0,"",VLOOKUP($AB671,fisica,W671,FALSE)))</f>
        <v/>
      </c>
      <c r="E671" s="76" t="str">
        <f t="shared" si="163"/>
        <v/>
      </c>
      <c r="F671" s="76" t="str">
        <f t="shared" si="163"/>
        <v/>
      </c>
      <c r="G671" s="69" t="str">
        <f t="shared" si="163"/>
        <v/>
      </c>
      <c r="H671" s="346" t="str">
        <f t="shared" ca="1" si="163"/>
        <v/>
      </c>
      <c r="I671" s="349"/>
      <c r="J671" s="350"/>
      <c r="W671" s="14">
        <v>3</v>
      </c>
      <c r="X671" s="14">
        <v>9</v>
      </c>
      <c r="Y671" s="14">
        <v>15</v>
      </c>
      <c r="Z671" s="14">
        <v>21</v>
      </c>
      <c r="AA671" s="14">
        <v>31</v>
      </c>
      <c r="AB671" s="14" t="str">
        <f>IF(C638="","",C638)</f>
        <v>CARRASCO GUTIERREZ, Lukas Adriano</v>
      </c>
    </row>
    <row r="672" spans="1:28" ht="18.75" customHeight="1" x14ac:dyDescent="0.25">
      <c r="A672" s="323"/>
      <c r="B672" s="335" t="s">
        <v>38</v>
      </c>
      <c r="C672" s="335" t="str">
        <f t="shared" si="162"/>
        <v/>
      </c>
      <c r="D672" s="77" t="str">
        <f t="shared" si="163"/>
        <v/>
      </c>
      <c r="E672" s="77" t="str">
        <f t="shared" si="163"/>
        <v/>
      </c>
      <c r="F672" s="77" t="str">
        <f t="shared" si="163"/>
        <v/>
      </c>
      <c r="G672" s="70" t="str">
        <f t="shared" si="163"/>
        <v/>
      </c>
      <c r="H672" s="347" t="str">
        <f t="shared" si="163"/>
        <v/>
      </c>
      <c r="I672" s="351"/>
      <c r="J672" s="352"/>
      <c r="W672" s="14">
        <v>4</v>
      </c>
      <c r="X672" s="14">
        <v>10</v>
      </c>
      <c r="Y672" s="14">
        <v>16</v>
      </c>
      <c r="Z672" s="14">
        <v>22</v>
      </c>
      <c r="AB672" s="14" t="str">
        <f>IF(C638="","",C638)</f>
        <v>CARRASCO GUTIERREZ, Lukas Adriano</v>
      </c>
    </row>
    <row r="673" spans="1:28" ht="27" customHeight="1" x14ac:dyDescent="0.25">
      <c r="A673" s="323"/>
      <c r="B673" s="335" t="s">
        <v>39</v>
      </c>
      <c r="C673" s="335" t="str">
        <f t="shared" si="162"/>
        <v/>
      </c>
      <c r="D673" s="77" t="str">
        <f t="shared" si="163"/>
        <v/>
      </c>
      <c r="E673" s="77" t="str">
        <f t="shared" si="163"/>
        <v/>
      </c>
      <c r="F673" s="77" t="str">
        <f t="shared" si="163"/>
        <v/>
      </c>
      <c r="G673" s="70" t="str">
        <f t="shared" si="163"/>
        <v/>
      </c>
      <c r="H673" s="347" t="str">
        <f t="shared" si="163"/>
        <v/>
      </c>
      <c r="I673" s="351"/>
      <c r="J673" s="352"/>
      <c r="W673" s="14">
        <v>5</v>
      </c>
      <c r="X673" s="14">
        <v>11</v>
      </c>
      <c r="Y673" s="14">
        <v>17</v>
      </c>
      <c r="Z673" s="14">
        <v>23</v>
      </c>
      <c r="AB673" s="14" t="str">
        <f>IF(C638="","",C638)</f>
        <v>CARRASCO GUTIERREZ, Lukas Adriano</v>
      </c>
    </row>
    <row r="674" spans="1:28" ht="16.5" customHeight="1" thickBot="1" x14ac:dyDescent="0.3">
      <c r="A674" s="324"/>
      <c r="B674" s="336" t="s">
        <v>188</v>
      </c>
      <c r="C674" s="336"/>
      <c r="D674" s="71" t="str">
        <f t="shared" si="163"/>
        <v/>
      </c>
      <c r="E674" s="71" t="str">
        <f t="shared" si="163"/>
        <v/>
      </c>
      <c r="F674" s="71" t="str">
        <f t="shared" si="163"/>
        <v/>
      </c>
      <c r="G674" s="71" t="str">
        <f t="shared" si="163"/>
        <v/>
      </c>
      <c r="H674" s="348" t="str">
        <f t="shared" si="163"/>
        <v/>
      </c>
      <c r="I674" s="353"/>
      <c r="J674" s="354"/>
      <c r="W674" s="14">
        <v>7</v>
      </c>
      <c r="X674" s="14">
        <v>13</v>
      </c>
      <c r="Y674" s="14">
        <v>19</v>
      </c>
      <c r="Z674" s="14">
        <v>25</v>
      </c>
      <c r="AB674" s="14" t="str">
        <f>IF(C638="","",C638)</f>
        <v>CARRASCO GUTIERREZ, Lukas Adriano</v>
      </c>
    </row>
    <row r="675" spans="1:28" ht="2.25" customHeight="1" thickTop="1" thickBot="1" x14ac:dyDescent="0.3">
      <c r="A675" s="72"/>
      <c r="B675" s="73"/>
      <c r="C675" s="78"/>
      <c r="D675" s="78"/>
      <c r="E675" s="78"/>
      <c r="F675" s="78"/>
      <c r="G675" s="78"/>
      <c r="H675" s="82"/>
      <c r="I675" s="124"/>
      <c r="J675" s="124"/>
    </row>
    <row r="676" spans="1:28" ht="36" customHeight="1" thickTop="1" x14ac:dyDescent="0.25">
      <c r="A676" s="322" t="s">
        <v>11</v>
      </c>
      <c r="B676" s="334" t="s">
        <v>40</v>
      </c>
      <c r="C676" s="334" t="str">
        <f t="shared" ref="C676:C677" si="164">IF(ISERROR(VLOOKUP($C$8,religion,W676,FALSE)),"",IF(VLOOKUP($C$8,religion,W676,FALSE)=0,"",VLOOKUP($C$8,religion,W676,FALSE)))</f>
        <v/>
      </c>
      <c r="D676" s="76" t="str">
        <f t="shared" ref="D676:H678" si="165">IF(ISERROR(VLOOKUP($AB676,religion,W676,FALSE)),"",IF(VLOOKUP($AB676,religion,W676,FALSE)=0,"",VLOOKUP($AB676,religion,W676,FALSE)))</f>
        <v/>
      </c>
      <c r="E676" s="76" t="str">
        <f t="shared" si="165"/>
        <v/>
      </c>
      <c r="F676" s="76" t="str">
        <f t="shared" si="165"/>
        <v/>
      </c>
      <c r="G676" s="69" t="str">
        <f t="shared" si="165"/>
        <v/>
      </c>
      <c r="H676" s="343" t="str">
        <f t="shared" ca="1" si="165"/>
        <v/>
      </c>
      <c r="I676" s="337"/>
      <c r="J676" s="338"/>
      <c r="W676" s="14">
        <v>3</v>
      </c>
      <c r="X676" s="14">
        <v>9</v>
      </c>
      <c r="Y676" s="14">
        <v>15</v>
      </c>
      <c r="Z676" s="14">
        <v>21</v>
      </c>
      <c r="AA676" s="14">
        <v>31</v>
      </c>
      <c r="AB676" s="14" t="str">
        <f>IF(C638="","",C638)</f>
        <v>CARRASCO GUTIERREZ, Lukas Adriano</v>
      </c>
    </row>
    <row r="677" spans="1:28" ht="27" customHeight="1" x14ac:dyDescent="0.25">
      <c r="A677" s="323"/>
      <c r="B677" s="335" t="s">
        <v>41</v>
      </c>
      <c r="C677" s="335" t="str">
        <f t="shared" si="164"/>
        <v/>
      </c>
      <c r="D677" s="77" t="str">
        <f t="shared" si="165"/>
        <v/>
      </c>
      <c r="E677" s="77" t="str">
        <f t="shared" si="165"/>
        <v/>
      </c>
      <c r="F677" s="77" t="str">
        <f t="shared" si="165"/>
        <v/>
      </c>
      <c r="G677" s="70" t="str">
        <f t="shared" si="165"/>
        <v/>
      </c>
      <c r="H677" s="344" t="str">
        <f t="shared" si="165"/>
        <v/>
      </c>
      <c r="I677" s="339"/>
      <c r="J677" s="340"/>
      <c r="W677" s="14">
        <v>4</v>
      </c>
      <c r="X677" s="14">
        <v>10</v>
      </c>
      <c r="Y677" s="14">
        <v>16</v>
      </c>
      <c r="Z677" s="14">
        <v>22</v>
      </c>
      <c r="AB677" s="14" t="str">
        <f>IF(C638="","",C638)</f>
        <v>CARRASCO GUTIERREZ, Lukas Adriano</v>
      </c>
    </row>
    <row r="678" spans="1:28" ht="16.5" customHeight="1" thickBot="1" x14ac:dyDescent="0.3">
      <c r="A678" s="324"/>
      <c r="B678" s="336" t="s">
        <v>188</v>
      </c>
      <c r="C678" s="336"/>
      <c r="D678" s="71" t="str">
        <f t="shared" si="165"/>
        <v/>
      </c>
      <c r="E678" s="71" t="str">
        <f t="shared" si="165"/>
        <v/>
      </c>
      <c r="F678" s="71" t="str">
        <f t="shared" si="165"/>
        <v/>
      </c>
      <c r="G678" s="71" t="str">
        <f t="shared" si="165"/>
        <v/>
      </c>
      <c r="H678" s="345" t="str">
        <f t="shared" si="165"/>
        <v/>
      </c>
      <c r="I678" s="341"/>
      <c r="J678" s="342"/>
      <c r="W678" s="14">
        <v>7</v>
      </c>
      <c r="X678" s="14">
        <v>13</v>
      </c>
      <c r="Y678" s="14">
        <v>19</v>
      </c>
      <c r="Z678" s="14">
        <v>25</v>
      </c>
      <c r="AB678" s="14" t="str">
        <f>IF(C638="","",C638)</f>
        <v>CARRASCO GUTIERREZ, Lukas Adriano</v>
      </c>
    </row>
    <row r="679" spans="1:28" ht="2.25" customHeight="1" thickTop="1" thickBot="1" x14ac:dyDescent="0.3">
      <c r="A679" s="72"/>
      <c r="B679" s="73"/>
      <c r="C679" s="78"/>
      <c r="D679" s="78"/>
      <c r="E679" s="78"/>
      <c r="F679" s="78"/>
      <c r="G679" s="78"/>
      <c r="H679" s="82"/>
      <c r="I679" s="124"/>
      <c r="J679" s="124"/>
    </row>
    <row r="680" spans="1:28" ht="28.5" customHeight="1" thickTop="1" x14ac:dyDescent="0.25">
      <c r="A680" s="322" t="s">
        <v>10</v>
      </c>
      <c r="B680" s="334" t="s">
        <v>42</v>
      </c>
      <c r="C680" s="334" t="str">
        <f t="shared" ref="C680:C682" si="166">IF(ISERROR(VLOOKUP($C$8,ciencia,W680,FALSE)),"",IF(VLOOKUP($C$8,ciencia,W680,FALSE)=0,"",VLOOKUP($C$8,ciencia,W680,FALSE)))</f>
        <v/>
      </c>
      <c r="D680" s="76" t="str">
        <f t="shared" ref="D680:H683" si="167">IF(ISERROR(VLOOKUP($AB680,ciencia,W680,FALSE)),"",IF(VLOOKUP($AB680,ciencia,W680,FALSE)=0,"",VLOOKUP($AB680,ciencia,W680,FALSE)))</f>
        <v/>
      </c>
      <c r="E680" s="76" t="str">
        <f t="shared" si="167"/>
        <v/>
      </c>
      <c r="F680" s="76" t="str">
        <f t="shared" si="167"/>
        <v/>
      </c>
      <c r="G680" s="69" t="str">
        <f t="shared" si="167"/>
        <v/>
      </c>
      <c r="H680" s="346" t="str">
        <f t="shared" ca="1" si="167"/>
        <v/>
      </c>
      <c r="I680" s="349"/>
      <c r="J680" s="350"/>
      <c r="W680" s="14">
        <v>3</v>
      </c>
      <c r="X680" s="14">
        <v>9</v>
      </c>
      <c r="Y680" s="14">
        <v>15</v>
      </c>
      <c r="Z680" s="14">
        <v>21</v>
      </c>
      <c r="AA680" s="14">
        <v>31</v>
      </c>
      <c r="AB680" s="14" t="str">
        <f>IF(C638="","",C638)</f>
        <v>CARRASCO GUTIERREZ, Lukas Adriano</v>
      </c>
    </row>
    <row r="681" spans="1:28" ht="47.25" customHeight="1" x14ac:dyDescent="0.25">
      <c r="A681" s="323"/>
      <c r="B681" s="335" t="s">
        <v>9</v>
      </c>
      <c r="C681" s="335" t="str">
        <f t="shared" si="166"/>
        <v/>
      </c>
      <c r="D681" s="77" t="str">
        <f t="shared" si="167"/>
        <v/>
      </c>
      <c r="E681" s="77" t="str">
        <f t="shared" si="167"/>
        <v/>
      </c>
      <c r="F681" s="77" t="str">
        <f t="shared" si="167"/>
        <v/>
      </c>
      <c r="G681" s="70" t="str">
        <f t="shared" si="167"/>
        <v/>
      </c>
      <c r="H681" s="347" t="str">
        <f t="shared" si="167"/>
        <v/>
      </c>
      <c r="I681" s="351"/>
      <c r="J681" s="352"/>
      <c r="W681" s="14">
        <v>4</v>
      </c>
      <c r="X681" s="14">
        <v>10</v>
      </c>
      <c r="Y681" s="14">
        <v>16</v>
      </c>
      <c r="Z681" s="14">
        <v>22</v>
      </c>
      <c r="AB681" s="14" t="str">
        <f>IF(C638="","",C638)</f>
        <v>CARRASCO GUTIERREZ, Lukas Adriano</v>
      </c>
    </row>
    <row r="682" spans="1:28" ht="36.75" customHeight="1" x14ac:dyDescent="0.25">
      <c r="A682" s="323"/>
      <c r="B682" s="335" t="s">
        <v>43</v>
      </c>
      <c r="C682" s="335" t="str">
        <f t="shared" si="166"/>
        <v/>
      </c>
      <c r="D682" s="77" t="str">
        <f t="shared" si="167"/>
        <v/>
      </c>
      <c r="E682" s="77" t="str">
        <f t="shared" si="167"/>
        <v/>
      </c>
      <c r="F682" s="77" t="str">
        <f t="shared" si="167"/>
        <v/>
      </c>
      <c r="G682" s="70" t="str">
        <f t="shared" si="167"/>
        <v/>
      </c>
      <c r="H682" s="347" t="str">
        <f t="shared" si="167"/>
        <v/>
      </c>
      <c r="I682" s="351"/>
      <c r="J682" s="352"/>
      <c r="W682" s="14">
        <v>5</v>
      </c>
      <c r="X682" s="14">
        <v>11</v>
      </c>
      <c r="Y682" s="14">
        <v>17</v>
      </c>
      <c r="Z682" s="14">
        <v>23</v>
      </c>
      <c r="AB682" s="14" t="str">
        <f>IF(C638="","",C638)</f>
        <v>CARRASCO GUTIERREZ, Lukas Adriano</v>
      </c>
    </row>
    <row r="683" spans="1:28" ht="16.5" customHeight="1" thickBot="1" x14ac:dyDescent="0.3">
      <c r="A683" s="324"/>
      <c r="B683" s="336" t="s">
        <v>188</v>
      </c>
      <c r="C683" s="336"/>
      <c r="D683" s="71" t="str">
        <f t="shared" si="167"/>
        <v/>
      </c>
      <c r="E683" s="71" t="str">
        <f t="shared" si="167"/>
        <v/>
      </c>
      <c r="F683" s="71" t="str">
        <f t="shared" si="167"/>
        <v/>
      </c>
      <c r="G683" s="71" t="str">
        <f t="shared" si="167"/>
        <v/>
      </c>
      <c r="H683" s="348" t="str">
        <f t="shared" si="167"/>
        <v/>
      </c>
      <c r="I683" s="353"/>
      <c r="J683" s="354"/>
      <c r="W683" s="14">
        <v>7</v>
      </c>
      <c r="X683" s="14">
        <v>13</v>
      </c>
      <c r="Y683" s="14">
        <v>19</v>
      </c>
      <c r="Z683" s="14">
        <v>25</v>
      </c>
      <c r="AB683" s="14" t="str">
        <f>IF(C638="","",C638)</f>
        <v>CARRASCO GUTIERREZ, Lukas Adriano</v>
      </c>
    </row>
    <row r="684" spans="1:28" ht="2.25" customHeight="1" thickTop="1" thickBot="1" x14ac:dyDescent="0.3">
      <c r="A684" s="72"/>
      <c r="B684" s="73"/>
      <c r="C684" s="78"/>
      <c r="D684" s="78"/>
      <c r="E684" s="78"/>
      <c r="F684" s="78"/>
      <c r="G684" s="78"/>
      <c r="H684" s="82"/>
      <c r="I684" s="124"/>
      <c r="J684" s="124"/>
    </row>
    <row r="685" spans="1:28" ht="44.25" customHeight="1" thickTop="1" thickBot="1" x14ac:dyDescent="0.3">
      <c r="A685" s="83" t="s">
        <v>12</v>
      </c>
      <c r="B685" s="376" t="s">
        <v>44</v>
      </c>
      <c r="C685" s="377"/>
      <c r="D685" s="84" t="str">
        <f>IF(ISERROR(VLOOKUP($AB685,trabajo,W685,FALSE)),"",IF(VLOOKUP($AB685,trabajo,W685,FALSE)=0,"",VLOOKUP($AB685,trabajo,W685,FALSE)))</f>
        <v/>
      </c>
      <c r="E685" s="84" t="str">
        <f>IF(ISERROR(VLOOKUP($AB685,trabajo,X685,FALSE)),"",IF(VLOOKUP($AB685,trabajo,X685,FALSE)=0,"",VLOOKUP($AB685,trabajo,X685,FALSE)))</f>
        <v/>
      </c>
      <c r="F685" s="84" t="str">
        <f>IF(ISERROR(VLOOKUP($AB685,trabajo,Y685,FALSE)),"",IF(VLOOKUP($AB685,trabajo,Y685,FALSE)=0,"",VLOOKUP($AB685,trabajo,Y685,FALSE)))</f>
        <v/>
      </c>
      <c r="G685" s="85" t="str">
        <f>IF(ISERROR(VLOOKUP($AB685,trabajo,Z685,FALSE)),"",IF(VLOOKUP($AB685,trabajo,Z685,FALSE)=0,"",VLOOKUP($AB685,trabajo,Z685,FALSE)))</f>
        <v/>
      </c>
      <c r="H685" s="86" t="str">
        <f ca="1">IF(ISERROR(VLOOKUP($AB685,trabajo,AA685,FALSE)),"",IF(VLOOKUP($AB685,trabajo,AA685,FALSE)=0,"",VLOOKUP($AB685,trabajo,AA685,FALSE)))</f>
        <v/>
      </c>
      <c r="I685" s="332"/>
      <c r="J685" s="333"/>
      <c r="W685" s="14">
        <v>3</v>
      </c>
      <c r="X685" s="14">
        <v>9</v>
      </c>
      <c r="Y685" s="14">
        <v>15</v>
      </c>
      <c r="Z685" s="14">
        <v>21</v>
      </c>
      <c r="AA685" s="14">
        <v>31</v>
      </c>
      <c r="AB685" s="14" t="str">
        <f>IF(C638="","",C638)</f>
        <v>CARRASCO GUTIERREZ, Lukas Adriano</v>
      </c>
    </row>
    <row r="686" spans="1:28" ht="9.75" customHeight="1" thickTop="1" thickBot="1" x14ac:dyDescent="0.3">
      <c r="A686" s="87"/>
      <c r="B686" s="73"/>
      <c r="C686" s="79"/>
      <c r="D686" s="79"/>
      <c r="E686" s="79"/>
      <c r="F686" s="79"/>
      <c r="G686" s="79"/>
      <c r="I686" s="88"/>
      <c r="J686" s="88"/>
    </row>
    <row r="687" spans="1:28" ht="18.75" customHeight="1" thickTop="1" x14ac:dyDescent="0.25">
      <c r="A687" s="389" t="s">
        <v>14</v>
      </c>
      <c r="B687" s="390"/>
      <c r="C687" s="391"/>
      <c r="D687" s="386" t="s">
        <v>53</v>
      </c>
      <c r="E687" s="387"/>
      <c r="F687" s="387"/>
      <c r="G687" s="388"/>
      <c r="H687" s="384" t="s">
        <v>2</v>
      </c>
      <c r="I687" s="288" t="s">
        <v>17</v>
      </c>
      <c r="J687" s="289"/>
    </row>
    <row r="688" spans="1:28" ht="18.75" customHeight="1" thickBot="1" x14ac:dyDescent="0.3">
      <c r="A688" s="392"/>
      <c r="B688" s="393"/>
      <c r="C688" s="394"/>
      <c r="D688" s="89">
        <v>1</v>
      </c>
      <c r="E688" s="89">
        <v>2</v>
      </c>
      <c r="F688" s="89">
        <v>3</v>
      </c>
      <c r="G688" s="90">
        <v>4</v>
      </c>
      <c r="H688" s="385"/>
      <c r="I688" s="290"/>
      <c r="J688" s="291"/>
    </row>
    <row r="689" spans="1:28" ht="22.5" customHeight="1" thickTop="1" x14ac:dyDescent="0.25">
      <c r="A689" s="378" t="s">
        <v>15</v>
      </c>
      <c r="B689" s="379"/>
      <c r="C689" s="380"/>
      <c r="D689" s="91" t="str">
        <f>IF(ISERROR(VLOOKUP($AB689,autonomo,W689,FALSE)),"",IF(VLOOKUP($AB689,autonomo,W689,FALSE)=0,"",VLOOKUP($AB689,autonomo,W689,FALSE)))</f>
        <v/>
      </c>
      <c r="E689" s="91" t="str">
        <f>IF(ISERROR(VLOOKUP($AB689,autonomo,X689,FALSE)),"",IF(VLOOKUP($AB689,autonomo,X689,FALSE)=0,"",VLOOKUP($AB689,autonomo,X689,FALSE)))</f>
        <v/>
      </c>
      <c r="F689" s="91" t="str">
        <f>IF(ISERROR(VLOOKUP($AB689,autonomo,Y689,FALSE)),"",IF(VLOOKUP($AB689,autonomo,Y689,FALSE)=0,"",VLOOKUP($AB689,autonomo,Y689,FALSE)))</f>
        <v/>
      </c>
      <c r="G689" s="92" t="str">
        <f>IF(ISERROR(VLOOKUP($AB689,autonomo,Z689,FALSE)),"",IF(VLOOKUP($AB689,autonomo,Z689,FALSE)=0,"",VLOOKUP($AB689,autonomo,Z689,FALSE)))</f>
        <v/>
      </c>
      <c r="H689" s="93" t="str">
        <f ca="1">IF(ISERROR(VLOOKUP($AB689,autonomo,AA689,FALSE)),"",IF(VLOOKUP($AB689,autonomo,AA689,FALSE)=0,"",VLOOKUP($AB689,autonomo,AA689,FALSE)))</f>
        <v/>
      </c>
      <c r="I689" s="305"/>
      <c r="J689" s="306"/>
      <c r="W689" s="14">
        <v>3</v>
      </c>
      <c r="X689" s="14">
        <v>9</v>
      </c>
      <c r="Y689" s="14">
        <v>15</v>
      </c>
      <c r="Z689" s="14">
        <v>21</v>
      </c>
      <c r="AA689" s="14">
        <v>31</v>
      </c>
      <c r="AB689" s="14" t="str">
        <f>IF(C638="","",C638)</f>
        <v>CARRASCO GUTIERREZ, Lukas Adriano</v>
      </c>
    </row>
    <row r="690" spans="1:28" ht="24" customHeight="1" thickBot="1" x14ac:dyDescent="0.3">
      <c r="A690" s="381" t="s">
        <v>16</v>
      </c>
      <c r="B690" s="382"/>
      <c r="C690" s="383"/>
      <c r="D690" s="94" t="str">
        <f>IF(ISERROR(VLOOKUP($AB690,tic,W690,FALSE)),"",IF(VLOOKUP($AB690,tic,W690,FALSE)=0,"",VLOOKUP($AB690,tic,W690,FALSE)))</f>
        <v/>
      </c>
      <c r="E690" s="94" t="str">
        <f>IF(ISERROR(VLOOKUP($AB690,tic,X690,FALSE)),"",IF(VLOOKUP($AB690,tic,X690,FALSE)=0,"",VLOOKUP($AB690,tic,X690,FALSE)))</f>
        <v/>
      </c>
      <c r="F690" s="94" t="str">
        <f>IF(ISERROR(VLOOKUP($AB690,tic,Y690,FALSE)),"",IF(VLOOKUP($AB690,tic,Y690,FALSE)=0,"",VLOOKUP($AB690,tic,Y690,FALSE)))</f>
        <v/>
      </c>
      <c r="G690" s="95" t="str">
        <f>IF(ISERROR(VLOOKUP($AB690,tic,Z690,FALSE)),"",IF(VLOOKUP($AB690,tic,Z690,FALSE)=0,"",VLOOKUP($AB690,tic,Z690,FALSE)))</f>
        <v/>
      </c>
      <c r="H690" s="96" t="str">
        <f ca="1">IF(ISERROR(VLOOKUP($AB690,tic,AA690,FALSE)),"",IF(VLOOKUP($AB690,tic,AA690,FALSE)=0,"",VLOOKUP($AB690,tic,AA690,FALSE)))</f>
        <v/>
      </c>
      <c r="I690" s="307"/>
      <c r="J690" s="308"/>
      <c r="W690" s="14">
        <v>3</v>
      </c>
      <c r="X690" s="14">
        <v>9</v>
      </c>
      <c r="Y690" s="14">
        <v>15</v>
      </c>
      <c r="Z690" s="14">
        <v>21</v>
      </c>
      <c r="AA690" s="14">
        <v>31</v>
      </c>
      <c r="AB690" s="14" t="str">
        <f>IF(C638="","",C638)</f>
        <v>CARRASCO GUTIERREZ, Lukas Adriano</v>
      </c>
    </row>
    <row r="691" spans="1:28" ht="5.25" customHeight="1" thickTop="1" thickBot="1" x14ac:dyDescent="0.3"/>
    <row r="692" spans="1:28" ht="17.25" customHeight="1" thickBot="1" x14ac:dyDescent="0.3">
      <c r="A692" s="233" t="s">
        <v>154</v>
      </c>
      <c r="B692" s="233"/>
      <c r="C692" s="246" t="str">
        <f>IF(C638="","",IF(VLOOKUP(C638,DATOS!$B$17:$F$61,4,FALSE)=0,"",VLOOKUP(C638,DATOS!$B$17:$F$61,4,FALSE)&amp;" "&amp;VLOOKUP(C638,DATOS!$B$17:$F$61,5,FALSE)))</f>
        <v/>
      </c>
      <c r="D692" s="247"/>
      <c r="E692" s="248"/>
      <c r="F692" s="233" t="str">
        <f>"N° Áreas desaprobadas "&amp;DATOS!$B$6&amp;" :"</f>
        <v>N° Áreas desaprobadas 2019 :</v>
      </c>
      <c r="G692" s="233"/>
      <c r="H692" s="233"/>
      <c r="I692" s="233"/>
      <c r="J692" s="97" t="str">
        <f ca="1">IF(C638="","",IF((DATOS!$W$14-TODAY())&gt;0,"",VLOOKUP(C638,anual,18,FALSE)))</f>
        <v/>
      </c>
    </row>
    <row r="693" spans="1:28" ht="3" customHeight="1" thickBot="1" x14ac:dyDescent="0.3">
      <c r="A693" s="46"/>
      <c r="B693" s="46"/>
      <c r="C693" s="98"/>
      <c r="D693" s="98"/>
      <c r="E693" s="98"/>
      <c r="F693" s="46"/>
      <c r="G693" s="46"/>
      <c r="H693" s="46"/>
      <c r="I693" s="46"/>
    </row>
    <row r="694" spans="1:28" ht="17.25" customHeight="1" thickBot="1" x14ac:dyDescent="0.3">
      <c r="A694" s="420" t="str">
        <f>IF(C638="","",C638)</f>
        <v>CARRASCO GUTIERREZ, Lukas Adriano</v>
      </c>
      <c r="B694" s="420"/>
      <c r="C694" s="420"/>
      <c r="F694" s="233" t="s">
        <v>155</v>
      </c>
      <c r="G694" s="233"/>
      <c r="H694" s="233"/>
      <c r="I694" s="395" t="str">
        <f ca="1">IF(C638="","",IF((DATOS!$W$14-TODAY())&gt;0,"",VLOOKUP(C638,anual2,20,FALSE)))</f>
        <v/>
      </c>
      <c r="J694" s="396"/>
    </row>
    <row r="695" spans="1:28" ht="15.75" thickBot="1" x14ac:dyDescent="0.3">
      <c r="A695" s="16" t="s">
        <v>54</v>
      </c>
    </row>
    <row r="696" spans="1:28" ht="16.5" thickTop="1" thickBot="1" x14ac:dyDescent="0.3">
      <c r="A696" s="99" t="s">
        <v>55</v>
      </c>
      <c r="B696" s="100" t="s">
        <v>56</v>
      </c>
      <c r="C696" s="279" t="s">
        <v>152</v>
      </c>
      <c r="D696" s="280"/>
      <c r="E696" s="279" t="s">
        <v>57</v>
      </c>
      <c r="F696" s="281"/>
      <c r="G696" s="281"/>
      <c r="H696" s="281"/>
      <c r="I696" s="281"/>
      <c r="J696" s="282"/>
    </row>
    <row r="697" spans="1:28" ht="20.25" customHeight="1" thickTop="1" x14ac:dyDescent="0.25">
      <c r="A697" s="101">
        <v>1</v>
      </c>
      <c r="B697" s="102" t="str">
        <f t="shared" ref="B697:D700" si="168">IF(ISERROR(VLOOKUP($AB697,comportamiento,W697,FALSE)),"",IF(VLOOKUP($AB697,comportamiento,W697,FALSE)=0,"",VLOOKUP($AB697,comportamiento,W697,FALSE)))</f>
        <v/>
      </c>
      <c r="C697" s="273" t="str">
        <f t="shared" ca="1" si="168"/>
        <v/>
      </c>
      <c r="D697" s="274" t="str">
        <f t="shared" si="168"/>
        <v/>
      </c>
      <c r="E697" s="283"/>
      <c r="F697" s="283"/>
      <c r="G697" s="283"/>
      <c r="H697" s="283"/>
      <c r="I697" s="283"/>
      <c r="J697" s="284"/>
      <c r="W697" s="14">
        <v>7</v>
      </c>
      <c r="X697" s="14">
        <v>31</v>
      </c>
      <c r="AB697" s="14" t="str">
        <f>IF(C638="","",C638)</f>
        <v>CARRASCO GUTIERREZ, Lukas Adriano</v>
      </c>
    </row>
    <row r="698" spans="1:28" ht="20.25" customHeight="1" x14ac:dyDescent="0.25">
      <c r="A698" s="103">
        <v>2</v>
      </c>
      <c r="B698" s="104" t="str">
        <f t="shared" si="168"/>
        <v/>
      </c>
      <c r="C698" s="275" t="str">
        <f t="shared" si="168"/>
        <v/>
      </c>
      <c r="D698" s="276" t="str">
        <f t="shared" si="168"/>
        <v/>
      </c>
      <c r="E698" s="269"/>
      <c r="F698" s="269"/>
      <c r="G698" s="269"/>
      <c r="H698" s="269"/>
      <c r="I698" s="269"/>
      <c r="J698" s="270"/>
      <c r="W698" s="14">
        <v>13</v>
      </c>
      <c r="AB698" s="14" t="str">
        <f>IF(C638="","",C638)</f>
        <v>CARRASCO GUTIERREZ, Lukas Adriano</v>
      </c>
    </row>
    <row r="699" spans="1:28" ht="20.25" customHeight="1" x14ac:dyDescent="0.25">
      <c r="A699" s="103">
        <v>3</v>
      </c>
      <c r="B699" s="104" t="str">
        <f t="shared" si="168"/>
        <v/>
      </c>
      <c r="C699" s="275" t="str">
        <f t="shared" si="168"/>
        <v/>
      </c>
      <c r="D699" s="276" t="str">
        <f t="shared" si="168"/>
        <v/>
      </c>
      <c r="E699" s="269"/>
      <c r="F699" s="269"/>
      <c r="G699" s="269"/>
      <c r="H699" s="269"/>
      <c r="I699" s="269"/>
      <c r="J699" s="270"/>
      <c r="W699" s="14">
        <v>19</v>
      </c>
      <c r="AB699" s="14" t="str">
        <f>IF(C638="","",C638)</f>
        <v>CARRASCO GUTIERREZ, Lukas Adriano</v>
      </c>
    </row>
    <row r="700" spans="1:28" ht="20.25" customHeight="1" thickBot="1" x14ac:dyDescent="0.3">
      <c r="A700" s="105">
        <v>4</v>
      </c>
      <c r="B700" s="106" t="str">
        <f t="shared" si="168"/>
        <v/>
      </c>
      <c r="C700" s="277" t="str">
        <f t="shared" si="168"/>
        <v/>
      </c>
      <c r="D700" s="278" t="str">
        <f t="shared" si="168"/>
        <v/>
      </c>
      <c r="E700" s="271"/>
      <c r="F700" s="271"/>
      <c r="G700" s="271"/>
      <c r="H700" s="271"/>
      <c r="I700" s="271"/>
      <c r="J700" s="272"/>
      <c r="W700" s="14">
        <v>25</v>
      </c>
      <c r="AB700" s="14" t="str">
        <f>IF(C638="","",C638)</f>
        <v>CARRASCO GUTIERREZ, Lukas Adriano</v>
      </c>
    </row>
    <row r="701" spans="1:28" ht="6.75" customHeight="1" thickTop="1" thickBot="1" x14ac:dyDescent="0.3">
      <c r="W701" s="14">
        <v>7</v>
      </c>
    </row>
    <row r="702" spans="1:28" ht="14.25" customHeight="1" thickTop="1" thickBot="1" x14ac:dyDescent="0.3">
      <c r="B702" s="358" t="s">
        <v>208</v>
      </c>
      <c r="C702" s="359"/>
      <c r="D702" s="359" t="s">
        <v>209</v>
      </c>
      <c r="E702" s="359"/>
      <c r="F702" s="360"/>
    </row>
    <row r="703" spans="1:28" ht="14.25" customHeight="1" thickTop="1" x14ac:dyDescent="0.25">
      <c r="B703" s="107" t="str">
        <f>IF(DATOS!$B$12="","",IF(DATOS!$B$12="Bimestre","I Bimestre","I Trimestre"))</f>
        <v>I Trimestre</v>
      </c>
      <c r="C703" s="108" t="str">
        <f>IF(C638="","",VLOOKUP(C638,periodo1,20,FALSE)&amp;"°")</f>
        <v>500°</v>
      </c>
      <c r="D703" s="221">
        <f>IF(C638="","",VLOOKUP(C638,periodo1,18,FALSE))</f>
        <v>0</v>
      </c>
      <c r="E703" s="221"/>
      <c r="F703" s="361"/>
      <c r="H703" s="406" t="str">
        <f>"Orden de mérito año escolar "&amp;DATOS!$B$6&amp;":"</f>
        <v>Orden de mérito año escolar 2019:</v>
      </c>
      <c r="I703" s="407"/>
      <c r="J703" s="412" t="str">
        <f ca="1">IF(C638="","",IF((DATOS!$W$14-TODAY())&gt;0,"",VLOOKUP(C638,anual,20,FALSE)&amp;"°"))</f>
        <v/>
      </c>
    </row>
    <row r="704" spans="1:28" ht="14.25" customHeight="1" x14ac:dyDescent="0.25">
      <c r="B704" s="109" t="str">
        <f>IF(DATOS!$B$12="","",IF(DATOS!$B$12="Bimestre","II Bimestre","II Trimestre"))</f>
        <v>II Trimestre</v>
      </c>
      <c r="C704" s="110" t="str">
        <f ca="1">IF(C638="","",IF((DATOS!$X$14-TODAY())&gt;0,"",VLOOKUP(C638,periodo2,20,FALSE)&amp;"°"))</f>
        <v/>
      </c>
      <c r="D704" s="225" t="str">
        <f ca="1">IF(C638="","",IF(C704="","",VLOOKUP(C638,periodo2,18,FALSE)))</f>
        <v/>
      </c>
      <c r="E704" s="225"/>
      <c r="F704" s="362"/>
      <c r="H704" s="408"/>
      <c r="I704" s="409"/>
      <c r="J704" s="413"/>
    </row>
    <row r="705" spans="1:10" ht="14.25" customHeight="1" thickBot="1" x14ac:dyDescent="0.3">
      <c r="A705" s="111"/>
      <c r="B705" s="112" t="str">
        <f>IF(DATOS!$B$12="","",IF(DATOS!$B$12="Bimestre","III Bimestre","III Trimestre"))</f>
        <v>III Trimestre</v>
      </c>
      <c r="C705" s="113" t="str">
        <f ca="1">IF(C638="","",IF((DATOS!$Y$14-TODAY())&gt;0,"",VLOOKUP(C638,periodo3,20,FALSE)&amp;"°"))</f>
        <v/>
      </c>
      <c r="D705" s="363" t="str">
        <f ca="1">IF(C638="","",IF(C705="","",VLOOKUP(C638,periodo3,18,FALSE)))</f>
        <v/>
      </c>
      <c r="E705" s="363"/>
      <c r="F705" s="364"/>
      <c r="G705" s="111"/>
      <c r="H705" s="410"/>
      <c r="I705" s="411"/>
      <c r="J705" s="414"/>
    </row>
    <row r="706" spans="1:10" ht="14.25" customHeight="1" thickTop="1" thickBot="1" x14ac:dyDescent="0.3">
      <c r="B706" s="114" t="str">
        <f>IF(DATOS!$B$12="","",IF(DATOS!$B$12="Bimestre","IV Bimestre",""))</f>
        <v/>
      </c>
      <c r="C706" s="115" t="str">
        <f ca="1">IF(C638="","",IF((DATOS!$W$14-TODAY())&gt;0,"",VLOOKUP(C638,periodo4,20,FALSE)&amp;"°"))</f>
        <v/>
      </c>
      <c r="D706" s="214" t="str">
        <f ca="1">IF(C638="","",IF(C706="","",VLOOKUP(C638,periodo4,18,FALSE)))</f>
        <v/>
      </c>
      <c r="E706" s="214"/>
      <c r="F706" s="405"/>
    </row>
    <row r="707" spans="1:10" ht="16.5" thickTop="1" thickBot="1" x14ac:dyDescent="0.3">
      <c r="A707" s="16" t="s">
        <v>192</v>
      </c>
    </row>
    <row r="708" spans="1:10" ht="15.75" thickTop="1" x14ac:dyDescent="0.25">
      <c r="A708" s="397" t="s">
        <v>55</v>
      </c>
      <c r="B708" s="399" t="s">
        <v>193</v>
      </c>
      <c r="C708" s="288"/>
      <c r="D708" s="288"/>
      <c r="E708" s="289"/>
      <c r="F708" s="399" t="s">
        <v>194</v>
      </c>
      <c r="G708" s="288"/>
      <c r="H708" s="288"/>
      <c r="I708" s="289"/>
    </row>
    <row r="709" spans="1:10" x14ac:dyDescent="0.25">
      <c r="A709" s="398"/>
      <c r="B709" s="116" t="s">
        <v>195</v>
      </c>
      <c r="C709" s="400" t="s">
        <v>196</v>
      </c>
      <c r="D709" s="400"/>
      <c r="E709" s="401"/>
      <c r="F709" s="402" t="s">
        <v>195</v>
      </c>
      <c r="G709" s="400"/>
      <c r="H709" s="400"/>
      <c r="I709" s="117" t="s">
        <v>196</v>
      </c>
    </row>
    <row r="710" spans="1:10" x14ac:dyDescent="0.25">
      <c r="A710" s="118">
        <v>1</v>
      </c>
      <c r="B710" s="125"/>
      <c r="C710" s="403"/>
      <c r="D710" s="366"/>
      <c r="E710" s="404"/>
      <c r="F710" s="365"/>
      <c r="G710" s="366"/>
      <c r="H710" s="367"/>
      <c r="I710" s="127"/>
    </row>
    <row r="711" spans="1:10" x14ac:dyDescent="0.25">
      <c r="A711" s="118">
        <v>2</v>
      </c>
      <c r="B711" s="125"/>
      <c r="C711" s="403"/>
      <c r="D711" s="366"/>
      <c r="E711" s="404"/>
      <c r="F711" s="365"/>
      <c r="G711" s="366"/>
      <c r="H711" s="367"/>
      <c r="I711" s="127"/>
    </row>
    <row r="712" spans="1:10" x14ac:dyDescent="0.25">
      <c r="A712" s="118">
        <v>3</v>
      </c>
      <c r="B712" s="125"/>
      <c r="C712" s="403"/>
      <c r="D712" s="366"/>
      <c r="E712" s="404"/>
      <c r="F712" s="365"/>
      <c r="G712" s="366"/>
      <c r="H712" s="367"/>
      <c r="I712" s="127"/>
    </row>
    <row r="713" spans="1:10" ht="15.75" thickBot="1" x14ac:dyDescent="0.3">
      <c r="A713" s="119">
        <v>4</v>
      </c>
      <c r="B713" s="128"/>
      <c r="C713" s="368"/>
      <c r="D713" s="369"/>
      <c r="E713" s="370"/>
      <c r="F713" s="371"/>
      <c r="G713" s="369"/>
      <c r="H713" s="372"/>
      <c r="I713" s="130"/>
    </row>
    <row r="714" spans="1:10" ht="16.5" thickTop="1" thickBot="1" x14ac:dyDescent="0.3">
      <c r="A714" s="120" t="s">
        <v>197</v>
      </c>
      <c r="B714" s="121" t="str">
        <f>IF(C638="","",IF(SUM(B710:B713)=0,"",SUM(B710:B713)))</f>
        <v/>
      </c>
      <c r="C714" s="373" t="str">
        <f>IF(C638="","",IF(SUM(C710:C713)=0,"",SUM(C710:C713)))</f>
        <v/>
      </c>
      <c r="D714" s="373" t="str">
        <f t="shared" ref="D714" si="169">IF(E638="","",IF(SUM(D710:D713)=0,"",SUM(D710:D713)))</f>
        <v/>
      </c>
      <c r="E714" s="374" t="str">
        <f t="shared" ref="E714" si="170">IF(F638="","",IF(SUM(E710:E713)=0,"",SUM(E710:E713)))</f>
        <v/>
      </c>
      <c r="F714" s="375" t="str">
        <f>IF(C638="","",IF(SUM(F710:F713)=0,"",SUM(F710:F713)))</f>
        <v/>
      </c>
      <c r="G714" s="373" t="str">
        <f t="shared" ref="G714" si="171">IF(H638="","",IF(SUM(G710:G713)=0,"",SUM(G710:G713)))</f>
        <v/>
      </c>
      <c r="H714" s="373" t="str">
        <f t="shared" ref="H714" si="172">IF(I638="","",IF(SUM(H710:H713)=0,"",SUM(H710:H713)))</f>
        <v/>
      </c>
      <c r="I714" s="122" t="str">
        <f>IF(C638="","",IF(SUM(I710:I713)=0,"",SUM(I710:I713)))</f>
        <v/>
      </c>
    </row>
    <row r="715" spans="1:10" ht="15.75" thickTop="1" x14ac:dyDescent="0.25"/>
    <row r="718" spans="1:10" x14ac:dyDescent="0.25">
      <c r="A718" s="416"/>
      <c r="B718" s="416"/>
      <c r="G718" s="123"/>
      <c r="H718" s="123"/>
      <c r="I718" s="123"/>
      <c r="J718" s="123"/>
    </row>
    <row r="719" spans="1:10" x14ac:dyDescent="0.25">
      <c r="A719" s="415" t="str">
        <f>IF(DATOS!$F$9="","",DATOS!$F$9)</f>
        <v/>
      </c>
      <c r="B719" s="415"/>
      <c r="G719" s="415" t="str">
        <f>IF(DATOS!$F$10="","",DATOS!$F$10)</f>
        <v/>
      </c>
      <c r="H719" s="415"/>
      <c r="I719" s="415"/>
      <c r="J719" s="415"/>
    </row>
    <row r="720" spans="1:10" x14ac:dyDescent="0.25">
      <c r="A720" s="415" t="s">
        <v>143</v>
      </c>
      <c r="B720" s="415"/>
      <c r="G720" s="415" t="s">
        <v>142</v>
      </c>
      <c r="H720" s="415"/>
      <c r="I720" s="415"/>
      <c r="J720" s="415"/>
    </row>
    <row r="721" spans="1:32" ht="17.25" x14ac:dyDescent="0.3">
      <c r="A721" s="285" t="str">
        <f>"INFORME DE PROGRESO DEL APRENDIZAJE DEL ESTUDIANTE - "&amp;DATOS!$B$6</f>
        <v>INFORME DE PROGRESO DEL APRENDIZAJE DEL ESTUDIANTE - 2019</v>
      </c>
      <c r="B721" s="285"/>
      <c r="C721" s="285"/>
      <c r="D721" s="285"/>
      <c r="E721" s="285"/>
      <c r="F721" s="285"/>
      <c r="G721" s="285"/>
      <c r="H721" s="285"/>
      <c r="I721" s="285"/>
      <c r="J721" s="285"/>
    </row>
    <row r="722" spans="1:32" ht="4.5" customHeight="1" thickBot="1" x14ac:dyDescent="0.3"/>
    <row r="723" spans="1:32" ht="15.75" thickTop="1" x14ac:dyDescent="0.25">
      <c r="A723" s="292"/>
      <c r="B723" s="62" t="s">
        <v>45</v>
      </c>
      <c r="C723" s="314" t="str">
        <f>IF(DATOS!$B$4="","",DATOS!$B$4)</f>
        <v>Apurímac</v>
      </c>
      <c r="D723" s="314"/>
      <c r="E723" s="314"/>
      <c r="F723" s="314"/>
      <c r="G723" s="313" t="s">
        <v>47</v>
      </c>
      <c r="H723" s="313"/>
      <c r="I723" s="63" t="str">
        <f>IF(DATOS!$B$5="","",DATOS!$B$5)</f>
        <v/>
      </c>
      <c r="J723" s="295" t="s">
        <v>520</v>
      </c>
    </row>
    <row r="724" spans="1:32" x14ac:dyDescent="0.25">
      <c r="A724" s="293"/>
      <c r="B724" s="64" t="s">
        <v>46</v>
      </c>
      <c r="C724" s="311" t="str">
        <f>IF(DATOS!$B$7="","",UPPER(DATOS!$B$7))</f>
        <v/>
      </c>
      <c r="D724" s="311"/>
      <c r="E724" s="311"/>
      <c r="F724" s="311"/>
      <c r="G724" s="311"/>
      <c r="H724" s="311"/>
      <c r="I724" s="312"/>
      <c r="J724" s="296"/>
    </row>
    <row r="725" spans="1:32" x14ac:dyDescent="0.25">
      <c r="A725" s="293"/>
      <c r="B725" s="64" t="s">
        <v>49</v>
      </c>
      <c r="C725" s="315" t="str">
        <f>IF(DATOS!$B$8="","",DATOS!$B$8)</f>
        <v/>
      </c>
      <c r="D725" s="315"/>
      <c r="E725" s="315"/>
      <c r="F725" s="315"/>
      <c r="G725" s="286" t="s">
        <v>100</v>
      </c>
      <c r="H725" s="287"/>
      <c r="I725" s="65" t="str">
        <f>IF(DATOS!$B$9="","",DATOS!$B$9)</f>
        <v/>
      </c>
      <c r="J725" s="296"/>
    </row>
    <row r="726" spans="1:32" x14ac:dyDescent="0.25">
      <c r="A726" s="293"/>
      <c r="B726" s="64" t="s">
        <v>60</v>
      </c>
      <c r="C726" s="311" t="str">
        <f>IF(DATOS!$B$10="","",DATOS!$B$10)</f>
        <v/>
      </c>
      <c r="D726" s="311"/>
      <c r="E726" s="311"/>
      <c r="F726" s="311"/>
      <c r="G726" s="317" t="s">
        <v>50</v>
      </c>
      <c r="H726" s="317"/>
      <c r="I726" s="65" t="str">
        <f>IF(DATOS!$B$11="","",DATOS!$B$11)</f>
        <v/>
      </c>
      <c r="J726" s="296"/>
    </row>
    <row r="727" spans="1:32" x14ac:dyDescent="0.25">
      <c r="A727" s="293"/>
      <c r="B727" s="64" t="s">
        <v>59</v>
      </c>
      <c r="C727" s="316" t="str">
        <f>IF(ISERROR(VLOOKUP(C728,DATOS!$B$17:$C$61,2,FALSE)),"No encontrado",IF(VLOOKUP(C728,DATOS!$B$17:$C$61,2,FALSE)=0,"No encontrado",VLOOKUP(C728,DATOS!$B$17:$C$61,2,FALSE)))</f>
        <v>No encontrado</v>
      </c>
      <c r="D727" s="316"/>
      <c r="E727" s="316"/>
      <c r="F727" s="316"/>
      <c r="G727" s="298"/>
      <c r="H727" s="299"/>
      <c r="I727" s="300"/>
      <c r="J727" s="296"/>
    </row>
    <row r="728" spans="1:32" ht="28.5" customHeight="1" thickBot="1" x14ac:dyDescent="0.3">
      <c r="A728" s="294"/>
      <c r="B728" s="66" t="s">
        <v>58</v>
      </c>
      <c r="C728" s="309" t="str">
        <f>IF(INDEX(alumnos,AE728,AF728)=0,"",INDEX(alumnos,AE728,AF728))</f>
        <v>CCORISAPRA LOPEZ, Gabriel</v>
      </c>
      <c r="D728" s="309"/>
      <c r="E728" s="309"/>
      <c r="F728" s="309"/>
      <c r="G728" s="309"/>
      <c r="H728" s="309"/>
      <c r="I728" s="310"/>
      <c r="J728" s="297"/>
      <c r="AE728" s="14">
        <f>AE638+1</f>
        <v>9</v>
      </c>
      <c r="AF728" s="14">
        <v>2</v>
      </c>
    </row>
    <row r="729" spans="1:32" ht="5.25" customHeight="1" thickTop="1" thickBot="1" x14ac:dyDescent="0.3"/>
    <row r="730" spans="1:32" ht="27" customHeight="1" thickTop="1" x14ac:dyDescent="0.25">
      <c r="A730" s="318" t="s">
        <v>0</v>
      </c>
      <c r="B730" s="328" t="s">
        <v>1</v>
      </c>
      <c r="C730" s="329"/>
      <c r="D730" s="325" t="s">
        <v>139</v>
      </c>
      <c r="E730" s="326"/>
      <c r="F730" s="326"/>
      <c r="G730" s="327"/>
      <c r="H730" s="320" t="s">
        <v>2</v>
      </c>
      <c r="I730" s="301" t="s">
        <v>3</v>
      </c>
      <c r="J730" s="302"/>
      <c r="K730" s="67"/>
    </row>
    <row r="731" spans="1:32" ht="15" customHeight="1" thickBot="1" x14ac:dyDescent="0.3">
      <c r="A731" s="319"/>
      <c r="B731" s="330"/>
      <c r="C731" s="331"/>
      <c r="D731" s="68">
        <v>1</v>
      </c>
      <c r="E731" s="68">
        <v>2</v>
      </c>
      <c r="F731" s="68">
        <v>3</v>
      </c>
      <c r="G731" s="68">
        <v>4</v>
      </c>
      <c r="H731" s="321"/>
      <c r="I731" s="303"/>
      <c r="J731" s="304"/>
      <c r="K731" s="67"/>
    </row>
    <row r="732" spans="1:32" ht="17.25" customHeight="1" thickTop="1" x14ac:dyDescent="0.25">
      <c r="A732" s="322" t="s">
        <v>8</v>
      </c>
      <c r="B732" s="334" t="s">
        <v>26</v>
      </c>
      <c r="C732" s="334"/>
      <c r="D732" s="69" t="str">
        <f t="shared" ref="D732:H736" si="173">IF(ISERROR(VLOOKUP($AB732,matematica,W732,FALSE)),"",IF(VLOOKUP($AB732,matematica,W732,FALSE)=0,"",VLOOKUP($AB732,matematica,W732,FALSE)))</f>
        <v/>
      </c>
      <c r="E732" s="69" t="str">
        <f t="shared" si="173"/>
        <v/>
      </c>
      <c r="F732" s="69" t="str">
        <f t="shared" si="173"/>
        <v/>
      </c>
      <c r="G732" s="69" t="str">
        <f t="shared" si="173"/>
        <v/>
      </c>
      <c r="H732" s="343" t="str">
        <f t="shared" ca="1" si="173"/>
        <v/>
      </c>
      <c r="I732" s="337"/>
      <c r="J732" s="338"/>
      <c r="W732" s="14">
        <v>3</v>
      </c>
      <c r="X732" s="14">
        <v>9</v>
      </c>
      <c r="Y732" s="14">
        <v>15</v>
      </c>
      <c r="Z732" s="14">
        <v>21</v>
      </c>
      <c r="AA732" s="14">
        <v>31</v>
      </c>
      <c r="AB732" s="14" t="str">
        <f>IF(C728="","",C728)</f>
        <v>CCORISAPRA LOPEZ, Gabriel</v>
      </c>
    </row>
    <row r="733" spans="1:32" ht="27.75" customHeight="1" x14ac:dyDescent="0.25">
      <c r="A733" s="323"/>
      <c r="B733" s="335" t="s">
        <v>27</v>
      </c>
      <c r="C733" s="335"/>
      <c r="D733" s="70" t="str">
        <f t="shared" si="173"/>
        <v/>
      </c>
      <c r="E733" s="70" t="str">
        <f t="shared" si="173"/>
        <v/>
      </c>
      <c r="F733" s="70" t="str">
        <f t="shared" si="173"/>
        <v/>
      </c>
      <c r="G733" s="70" t="str">
        <f t="shared" si="173"/>
        <v/>
      </c>
      <c r="H733" s="344" t="str">
        <f t="shared" si="173"/>
        <v/>
      </c>
      <c r="I733" s="339"/>
      <c r="J733" s="340"/>
      <c r="M733" s="14" t="str">
        <f>IF(INDEX(alumnos,35,2)=0,"",INDEX(alumnos,35,2))</f>
        <v/>
      </c>
      <c r="W733" s="14">
        <v>4</v>
      </c>
      <c r="X733" s="14">
        <v>10</v>
      </c>
      <c r="Y733" s="14">
        <v>16</v>
      </c>
      <c r="Z733" s="14">
        <v>22</v>
      </c>
      <c r="AB733" s="14" t="str">
        <f>IF(C728="","",C728)</f>
        <v>CCORISAPRA LOPEZ, Gabriel</v>
      </c>
    </row>
    <row r="734" spans="1:32" ht="26.25" customHeight="1" x14ac:dyDescent="0.25">
      <c r="A734" s="323"/>
      <c r="B734" s="335" t="s">
        <v>28</v>
      </c>
      <c r="C734" s="335"/>
      <c r="D734" s="70" t="str">
        <f t="shared" si="173"/>
        <v/>
      </c>
      <c r="E734" s="70" t="str">
        <f t="shared" si="173"/>
        <v/>
      </c>
      <c r="F734" s="70" t="str">
        <f t="shared" si="173"/>
        <v/>
      </c>
      <c r="G734" s="70" t="str">
        <f t="shared" si="173"/>
        <v/>
      </c>
      <c r="H734" s="344" t="str">
        <f t="shared" si="173"/>
        <v/>
      </c>
      <c r="I734" s="339"/>
      <c r="J734" s="340"/>
      <c r="W734" s="14">
        <v>5</v>
      </c>
      <c r="X734" s="14">
        <v>11</v>
      </c>
      <c r="Y734" s="14">
        <v>17</v>
      </c>
      <c r="Z734" s="14">
        <v>23</v>
      </c>
      <c r="AB734" s="14" t="str">
        <f>IF(C728="","",C728)</f>
        <v>CCORISAPRA LOPEZ, Gabriel</v>
      </c>
    </row>
    <row r="735" spans="1:32" ht="24.75" customHeight="1" x14ac:dyDescent="0.25">
      <c r="A735" s="323"/>
      <c r="B735" s="335" t="s">
        <v>29</v>
      </c>
      <c r="C735" s="335"/>
      <c r="D735" s="70" t="str">
        <f t="shared" si="173"/>
        <v/>
      </c>
      <c r="E735" s="70" t="str">
        <f t="shared" si="173"/>
        <v/>
      </c>
      <c r="F735" s="70" t="str">
        <f t="shared" si="173"/>
        <v/>
      </c>
      <c r="G735" s="70" t="str">
        <f t="shared" si="173"/>
        <v/>
      </c>
      <c r="H735" s="344" t="str">
        <f t="shared" si="173"/>
        <v/>
      </c>
      <c r="I735" s="339"/>
      <c r="J735" s="340"/>
      <c r="W735" s="14">
        <v>6</v>
      </c>
      <c r="X735" s="14">
        <v>12</v>
      </c>
      <c r="Y735" s="14">
        <v>18</v>
      </c>
      <c r="Z735" s="14">
        <v>24</v>
      </c>
      <c r="AB735" s="14" t="str">
        <f>IF(C728="","",C728)</f>
        <v>CCORISAPRA LOPEZ, Gabriel</v>
      </c>
    </row>
    <row r="736" spans="1:32" ht="16.5" customHeight="1" thickBot="1" x14ac:dyDescent="0.3">
      <c r="A736" s="324"/>
      <c r="B736" s="336" t="s">
        <v>188</v>
      </c>
      <c r="C736" s="336"/>
      <c r="D736" s="71" t="str">
        <f t="shared" si="173"/>
        <v/>
      </c>
      <c r="E736" s="71" t="str">
        <f t="shared" si="173"/>
        <v/>
      </c>
      <c r="F736" s="71" t="str">
        <f t="shared" si="173"/>
        <v/>
      </c>
      <c r="G736" s="71" t="str">
        <f t="shared" si="173"/>
        <v/>
      </c>
      <c r="H736" s="345" t="str">
        <f t="shared" si="173"/>
        <v/>
      </c>
      <c r="I736" s="341"/>
      <c r="J736" s="342"/>
      <c r="W736" s="14">
        <v>7</v>
      </c>
      <c r="X736" s="14">
        <v>13</v>
      </c>
      <c r="Y736" s="14">
        <v>19</v>
      </c>
      <c r="Z736" s="14">
        <v>25</v>
      </c>
      <c r="AB736" s="14" t="str">
        <f>IF(C728="","",C728)</f>
        <v>CCORISAPRA LOPEZ, Gabriel</v>
      </c>
    </row>
    <row r="737" spans="1:28" ht="1.5" customHeight="1" thickTop="1" thickBot="1" x14ac:dyDescent="0.3">
      <c r="A737" s="72"/>
      <c r="B737" s="73"/>
      <c r="C737" s="74"/>
      <c r="D737" s="74"/>
      <c r="E737" s="74"/>
      <c r="F737" s="74"/>
      <c r="G737" s="74"/>
      <c r="H737" s="75"/>
      <c r="I737" s="124"/>
      <c r="J737" s="124"/>
    </row>
    <row r="738" spans="1:28" ht="28.5" customHeight="1" thickTop="1" x14ac:dyDescent="0.25">
      <c r="A738" s="322" t="s">
        <v>151</v>
      </c>
      <c r="B738" s="334" t="s">
        <v>191</v>
      </c>
      <c r="C738" s="334" t="str">
        <f t="shared" ref="C738:C740" si="174">IF(ISERROR(VLOOKUP($C$8,comunicacion,W738,FALSE)),"",IF(VLOOKUP($C$8,comunicacion,W738,FALSE)=0,"",VLOOKUP($C$8,comunicacion,W738,FALSE)))</f>
        <v/>
      </c>
      <c r="D738" s="76" t="str">
        <f t="shared" ref="D738:H741" si="175">IF(ISERROR(VLOOKUP($AB738,comunicacion,W738,FALSE)),"",IF(VLOOKUP($AB738,comunicacion,W738,FALSE)=0,"",VLOOKUP($AB738,comunicacion,W738,FALSE)))</f>
        <v/>
      </c>
      <c r="E738" s="76" t="str">
        <f t="shared" si="175"/>
        <v/>
      </c>
      <c r="F738" s="76" t="str">
        <f t="shared" si="175"/>
        <v/>
      </c>
      <c r="G738" s="69" t="str">
        <f t="shared" si="175"/>
        <v/>
      </c>
      <c r="H738" s="346" t="str">
        <f t="shared" ca="1" si="175"/>
        <v/>
      </c>
      <c r="I738" s="349"/>
      <c r="J738" s="350"/>
      <c r="W738" s="14">
        <v>3</v>
      </c>
      <c r="X738" s="14">
        <v>9</v>
      </c>
      <c r="Y738" s="14">
        <v>15</v>
      </c>
      <c r="Z738" s="14">
        <v>21</v>
      </c>
      <c r="AA738" s="14">
        <v>31</v>
      </c>
      <c r="AB738" s="14" t="str">
        <f>IF(C728="","",C728)</f>
        <v>CCORISAPRA LOPEZ, Gabriel</v>
      </c>
    </row>
    <row r="739" spans="1:28" ht="28.5" customHeight="1" x14ac:dyDescent="0.25">
      <c r="A739" s="323"/>
      <c r="B739" s="335" t="s">
        <v>190</v>
      </c>
      <c r="C739" s="335" t="str">
        <f t="shared" si="174"/>
        <v/>
      </c>
      <c r="D739" s="77" t="str">
        <f t="shared" si="175"/>
        <v/>
      </c>
      <c r="E739" s="77" t="str">
        <f t="shared" si="175"/>
        <v/>
      </c>
      <c r="F739" s="77" t="str">
        <f t="shared" si="175"/>
        <v/>
      </c>
      <c r="G739" s="70" t="str">
        <f t="shared" si="175"/>
        <v/>
      </c>
      <c r="H739" s="347" t="str">
        <f t="shared" si="175"/>
        <v/>
      </c>
      <c r="I739" s="351"/>
      <c r="J739" s="352"/>
      <c r="W739" s="14">
        <v>4</v>
      </c>
      <c r="X739" s="14">
        <v>10</v>
      </c>
      <c r="Y739" s="14">
        <v>16</v>
      </c>
      <c r="Z739" s="14">
        <v>22</v>
      </c>
      <c r="AB739" s="14" t="str">
        <f>IF(C728="","",C728)</f>
        <v>CCORISAPRA LOPEZ, Gabriel</v>
      </c>
    </row>
    <row r="740" spans="1:28" ht="28.5" customHeight="1" x14ac:dyDescent="0.25">
      <c r="A740" s="323"/>
      <c r="B740" s="335" t="s">
        <v>189</v>
      </c>
      <c r="C740" s="335" t="str">
        <f t="shared" si="174"/>
        <v/>
      </c>
      <c r="D740" s="77" t="str">
        <f t="shared" si="175"/>
        <v/>
      </c>
      <c r="E740" s="77" t="str">
        <f t="shared" si="175"/>
        <v/>
      </c>
      <c r="F740" s="77" t="str">
        <f t="shared" si="175"/>
        <v/>
      </c>
      <c r="G740" s="70" t="str">
        <f t="shared" si="175"/>
        <v/>
      </c>
      <c r="H740" s="347" t="str">
        <f t="shared" si="175"/>
        <v/>
      </c>
      <c r="I740" s="351"/>
      <c r="J740" s="352"/>
      <c r="W740" s="14">
        <v>5</v>
      </c>
      <c r="X740" s="14">
        <v>11</v>
      </c>
      <c r="Y740" s="14">
        <v>17</v>
      </c>
      <c r="Z740" s="14">
        <v>23</v>
      </c>
      <c r="AB740" s="14" t="str">
        <f>IF(C728="","",C728)</f>
        <v>CCORISAPRA LOPEZ, Gabriel</v>
      </c>
    </row>
    <row r="741" spans="1:28" ht="16.5" customHeight="1" thickBot="1" x14ac:dyDescent="0.3">
      <c r="A741" s="324"/>
      <c r="B741" s="336" t="s">
        <v>188</v>
      </c>
      <c r="C741" s="336"/>
      <c r="D741" s="71" t="str">
        <f t="shared" si="175"/>
        <v/>
      </c>
      <c r="E741" s="71" t="str">
        <f t="shared" si="175"/>
        <v/>
      </c>
      <c r="F741" s="71" t="str">
        <f t="shared" si="175"/>
        <v/>
      </c>
      <c r="G741" s="71" t="str">
        <f t="shared" si="175"/>
        <v/>
      </c>
      <c r="H741" s="348" t="str">
        <f t="shared" si="175"/>
        <v/>
      </c>
      <c r="I741" s="353"/>
      <c r="J741" s="354"/>
      <c r="W741" s="14">
        <v>7</v>
      </c>
      <c r="X741" s="14">
        <v>13</v>
      </c>
      <c r="Y741" s="14">
        <v>19</v>
      </c>
      <c r="Z741" s="14">
        <v>25</v>
      </c>
      <c r="AB741" s="14" t="str">
        <f>IF(C728="","",C728)</f>
        <v>CCORISAPRA LOPEZ, Gabriel</v>
      </c>
    </row>
    <row r="742" spans="1:28" ht="2.25" customHeight="1" thickTop="1" thickBot="1" x14ac:dyDescent="0.3">
      <c r="A742" s="72"/>
      <c r="B742" s="73"/>
      <c r="C742" s="78"/>
      <c r="D742" s="78"/>
      <c r="E742" s="78"/>
      <c r="F742" s="78"/>
      <c r="G742" s="78"/>
      <c r="H742" s="75"/>
      <c r="I742" s="124"/>
      <c r="J742" s="124"/>
    </row>
    <row r="743" spans="1:28" ht="28.5" customHeight="1" thickTop="1" x14ac:dyDescent="0.25">
      <c r="A743" s="322" t="s">
        <v>150</v>
      </c>
      <c r="B743" s="334" t="s">
        <v>30</v>
      </c>
      <c r="C743" s="334" t="str">
        <f t="shared" ref="C743:C745" si="176">IF(ISERROR(VLOOKUP($C$8,ingles,W743,FALSE)),"",IF(VLOOKUP($C$8,ingles,W743,FALSE)=0,"",VLOOKUP($C$8,ingles,W743,FALSE)))</f>
        <v/>
      </c>
      <c r="D743" s="76" t="str">
        <f t="shared" ref="D743:H746" si="177">IF(ISERROR(VLOOKUP($AB743,ingles,W743,FALSE)),"",IF(VLOOKUP($AB743,ingles,W743,FALSE)=0,"",VLOOKUP($AB743,ingles,W743,FALSE)))</f>
        <v/>
      </c>
      <c r="E743" s="76" t="str">
        <f t="shared" si="177"/>
        <v/>
      </c>
      <c r="F743" s="76" t="str">
        <f t="shared" si="177"/>
        <v/>
      </c>
      <c r="G743" s="69" t="str">
        <f t="shared" si="177"/>
        <v/>
      </c>
      <c r="H743" s="346" t="str">
        <f t="shared" ca="1" si="177"/>
        <v/>
      </c>
      <c r="I743" s="349"/>
      <c r="J743" s="350"/>
      <c r="W743" s="14">
        <v>3</v>
      </c>
      <c r="X743" s="14">
        <v>9</v>
      </c>
      <c r="Y743" s="14">
        <v>15</v>
      </c>
      <c r="Z743" s="14">
        <v>21</v>
      </c>
      <c r="AA743" s="14">
        <v>31</v>
      </c>
      <c r="AB743" s="14" t="str">
        <f>IF(C728="","",C728)</f>
        <v>CCORISAPRA LOPEZ, Gabriel</v>
      </c>
    </row>
    <row r="744" spans="1:28" ht="28.5" customHeight="1" x14ac:dyDescent="0.25">
      <c r="A744" s="323"/>
      <c r="B744" s="335" t="s">
        <v>31</v>
      </c>
      <c r="C744" s="335" t="str">
        <f t="shared" si="176"/>
        <v/>
      </c>
      <c r="D744" s="77" t="str">
        <f t="shared" si="177"/>
        <v/>
      </c>
      <c r="E744" s="77" t="str">
        <f t="shared" si="177"/>
        <v/>
      </c>
      <c r="F744" s="77" t="str">
        <f t="shared" si="177"/>
        <v/>
      </c>
      <c r="G744" s="70" t="str">
        <f t="shared" si="177"/>
        <v/>
      </c>
      <c r="H744" s="347" t="str">
        <f t="shared" si="177"/>
        <v/>
      </c>
      <c r="I744" s="351"/>
      <c r="J744" s="352"/>
      <c r="W744" s="14">
        <v>4</v>
      </c>
      <c r="X744" s="14">
        <v>10</v>
      </c>
      <c r="Y744" s="14">
        <v>16</v>
      </c>
      <c r="Z744" s="14">
        <v>22</v>
      </c>
      <c r="AB744" s="14" t="str">
        <f>IF(C728="","",C728)</f>
        <v>CCORISAPRA LOPEZ, Gabriel</v>
      </c>
    </row>
    <row r="745" spans="1:28" ht="28.5" customHeight="1" x14ac:dyDescent="0.25">
      <c r="A745" s="323"/>
      <c r="B745" s="335" t="s">
        <v>32</v>
      </c>
      <c r="C745" s="335" t="str">
        <f t="shared" si="176"/>
        <v/>
      </c>
      <c r="D745" s="77" t="str">
        <f t="shared" si="177"/>
        <v/>
      </c>
      <c r="E745" s="77" t="str">
        <f t="shared" si="177"/>
        <v/>
      </c>
      <c r="F745" s="77" t="str">
        <f t="shared" si="177"/>
        <v/>
      </c>
      <c r="G745" s="70" t="str">
        <f t="shared" si="177"/>
        <v/>
      </c>
      <c r="H745" s="347" t="str">
        <f t="shared" si="177"/>
        <v/>
      </c>
      <c r="I745" s="351"/>
      <c r="J745" s="352"/>
      <c r="W745" s="14">
        <v>5</v>
      </c>
      <c r="X745" s="14">
        <v>11</v>
      </c>
      <c r="Y745" s="14">
        <v>17</v>
      </c>
      <c r="Z745" s="14">
        <v>23</v>
      </c>
      <c r="AB745" s="14" t="str">
        <f>IF(C728="","",C728)</f>
        <v>CCORISAPRA LOPEZ, Gabriel</v>
      </c>
    </row>
    <row r="746" spans="1:28" ht="16.5" customHeight="1" thickBot="1" x14ac:dyDescent="0.3">
      <c r="A746" s="324"/>
      <c r="B746" s="336" t="s">
        <v>188</v>
      </c>
      <c r="C746" s="336"/>
      <c r="D746" s="71" t="str">
        <f t="shared" si="177"/>
        <v/>
      </c>
      <c r="E746" s="71" t="str">
        <f t="shared" si="177"/>
        <v/>
      </c>
      <c r="F746" s="71" t="str">
        <f t="shared" si="177"/>
        <v/>
      </c>
      <c r="G746" s="71" t="str">
        <f t="shared" si="177"/>
        <v/>
      </c>
      <c r="H746" s="348" t="str">
        <f t="shared" si="177"/>
        <v/>
      </c>
      <c r="I746" s="353"/>
      <c r="J746" s="354"/>
      <c r="W746" s="14">
        <v>7</v>
      </c>
      <c r="X746" s="14">
        <v>13</v>
      </c>
      <c r="Y746" s="14">
        <v>19</v>
      </c>
      <c r="Z746" s="14">
        <v>25</v>
      </c>
      <c r="AB746" s="14" t="str">
        <f>IF(C728="","",C728)</f>
        <v>CCORISAPRA LOPEZ, Gabriel</v>
      </c>
    </row>
    <row r="747" spans="1:28" ht="2.25" customHeight="1" thickTop="1" thickBot="1" x14ac:dyDescent="0.3">
      <c r="A747" s="72"/>
      <c r="B747" s="73"/>
      <c r="C747" s="78"/>
      <c r="D747" s="78"/>
      <c r="E747" s="78"/>
      <c r="F747" s="78"/>
      <c r="G747" s="78"/>
      <c r="H747" s="75"/>
      <c r="I747" s="124"/>
      <c r="J747" s="124"/>
    </row>
    <row r="748" spans="1:28" ht="27" customHeight="1" thickTop="1" x14ac:dyDescent="0.25">
      <c r="A748" s="322" t="s">
        <v>7</v>
      </c>
      <c r="B748" s="334" t="s">
        <v>33</v>
      </c>
      <c r="C748" s="334" t="str">
        <f t="shared" ref="C748" si="178">IF(ISERROR(VLOOKUP($C$8,arte,W748,FALSE)),"",IF(VLOOKUP($C$8,arte,W748,FALSE)=0,"",VLOOKUP($C$8,arte,W748,FALSE)))</f>
        <v/>
      </c>
      <c r="D748" s="76" t="str">
        <f t="shared" ref="D748:H750" si="179">IF(ISERROR(VLOOKUP($AB748,arte,W748,FALSE)),"",IF(VLOOKUP($AB748,arte,W748,FALSE)=0,"",VLOOKUP($AB748,arte,W748,FALSE)))</f>
        <v/>
      </c>
      <c r="E748" s="76" t="str">
        <f t="shared" si="179"/>
        <v/>
      </c>
      <c r="F748" s="76" t="str">
        <f t="shared" si="179"/>
        <v/>
      </c>
      <c r="G748" s="69" t="str">
        <f t="shared" si="179"/>
        <v/>
      </c>
      <c r="H748" s="343" t="str">
        <f t="shared" ca="1" si="179"/>
        <v/>
      </c>
      <c r="I748" s="337"/>
      <c r="J748" s="338"/>
      <c r="W748" s="14">
        <v>3</v>
      </c>
      <c r="X748" s="14">
        <v>9</v>
      </c>
      <c r="Y748" s="14">
        <v>15</v>
      </c>
      <c r="Z748" s="14">
        <v>21</v>
      </c>
      <c r="AA748" s="14">
        <v>31</v>
      </c>
      <c r="AB748" s="14" t="str">
        <f>IF(C728="","",C728)</f>
        <v>CCORISAPRA LOPEZ, Gabriel</v>
      </c>
    </row>
    <row r="749" spans="1:28" ht="27" customHeight="1" x14ac:dyDescent="0.25">
      <c r="A749" s="323"/>
      <c r="B749" s="335" t="s">
        <v>34</v>
      </c>
      <c r="C749" s="335" t="str">
        <f>IF(ISERROR(VLOOKUP($C$8,arte,W749,FALSE)),"",IF(VLOOKUP($C$8,arte,W749,FALSE)=0,"",VLOOKUP($C$8,arte,W749,FALSE)))</f>
        <v/>
      </c>
      <c r="D749" s="77" t="str">
        <f t="shared" si="179"/>
        <v/>
      </c>
      <c r="E749" s="77" t="str">
        <f t="shared" si="179"/>
        <v/>
      </c>
      <c r="F749" s="77" t="str">
        <f t="shared" si="179"/>
        <v/>
      </c>
      <c r="G749" s="70" t="str">
        <f t="shared" si="179"/>
        <v/>
      </c>
      <c r="H749" s="344" t="str">
        <f t="shared" si="179"/>
        <v/>
      </c>
      <c r="I749" s="339"/>
      <c r="J749" s="340"/>
      <c r="W749" s="14">
        <v>4</v>
      </c>
      <c r="X749" s="14">
        <v>10</v>
      </c>
      <c r="Y749" s="14">
        <v>16</v>
      </c>
      <c r="Z749" s="14">
        <v>22</v>
      </c>
      <c r="AB749" s="14" t="str">
        <f>IF(C728="","",C728)</f>
        <v>CCORISAPRA LOPEZ, Gabriel</v>
      </c>
    </row>
    <row r="750" spans="1:28" ht="16.5" customHeight="1" thickBot="1" x14ac:dyDescent="0.3">
      <c r="A750" s="324"/>
      <c r="B750" s="336" t="s">
        <v>188</v>
      </c>
      <c r="C750" s="336"/>
      <c r="D750" s="71" t="str">
        <f t="shared" si="179"/>
        <v/>
      </c>
      <c r="E750" s="71" t="str">
        <f t="shared" si="179"/>
        <v/>
      </c>
      <c r="F750" s="71" t="str">
        <f t="shared" si="179"/>
        <v/>
      </c>
      <c r="G750" s="71" t="str">
        <f t="shared" si="179"/>
        <v/>
      </c>
      <c r="H750" s="345" t="str">
        <f t="shared" si="179"/>
        <v/>
      </c>
      <c r="I750" s="341"/>
      <c r="J750" s="342"/>
      <c r="W750" s="14">
        <v>7</v>
      </c>
      <c r="X750" s="14">
        <v>13</v>
      </c>
      <c r="Y750" s="14">
        <v>19</v>
      </c>
      <c r="Z750" s="14">
        <v>25</v>
      </c>
      <c r="AB750" s="14" t="str">
        <f>IF(C728="","",C728)</f>
        <v>CCORISAPRA LOPEZ, Gabriel</v>
      </c>
    </row>
    <row r="751" spans="1:28" ht="2.25" customHeight="1" thickTop="1" thickBot="1" x14ac:dyDescent="0.3">
      <c r="A751" s="72"/>
      <c r="B751" s="73"/>
      <c r="C751" s="79"/>
      <c r="D751" s="74"/>
      <c r="E751" s="74"/>
      <c r="F751" s="74"/>
      <c r="G751" s="74"/>
      <c r="H751" s="80" t="str">
        <f>IF(ISERROR(VLOOKUP($C$8,ingles,AA751,FALSE)),"",IF(VLOOKUP($C$8,ingles,AA751,FALSE)=0,"",VLOOKUP($C$8,ingles,AA751,FALSE)))</f>
        <v/>
      </c>
      <c r="I751" s="124"/>
      <c r="J751" s="124"/>
    </row>
    <row r="752" spans="1:28" ht="21" customHeight="1" thickTop="1" x14ac:dyDescent="0.25">
      <c r="A752" s="322" t="s">
        <v>5</v>
      </c>
      <c r="B752" s="334" t="s">
        <v>35</v>
      </c>
      <c r="C752" s="334" t="str">
        <f t="shared" ref="C752:C754" si="180">IF(ISERROR(VLOOKUP($C$8,sociales,W752,FALSE)),"",IF(VLOOKUP($C$8,sociales,W752,FALSE)=0,"",VLOOKUP($C$8,sociales,W752,FALSE)))</f>
        <v/>
      </c>
      <c r="D752" s="76" t="str">
        <f t="shared" ref="D752:H755" si="181">IF(ISERROR(VLOOKUP($AB752,sociales,W752,FALSE)),"",IF(VLOOKUP($AB752,sociales,W752,FALSE)=0,"",VLOOKUP($AB752,sociales,W752,FALSE)))</f>
        <v/>
      </c>
      <c r="E752" s="76" t="str">
        <f t="shared" si="181"/>
        <v/>
      </c>
      <c r="F752" s="76" t="str">
        <f t="shared" si="181"/>
        <v/>
      </c>
      <c r="G752" s="69" t="str">
        <f t="shared" si="181"/>
        <v/>
      </c>
      <c r="H752" s="346" t="str">
        <f t="shared" ca="1" si="181"/>
        <v/>
      </c>
      <c r="I752" s="349"/>
      <c r="J752" s="350"/>
      <c r="W752" s="14">
        <v>3</v>
      </c>
      <c r="X752" s="14">
        <v>9</v>
      </c>
      <c r="Y752" s="14">
        <v>15</v>
      </c>
      <c r="Z752" s="14">
        <v>21</v>
      </c>
      <c r="AA752" s="14">
        <v>31</v>
      </c>
      <c r="AB752" s="14" t="str">
        <f>IF(C728="","",C728)</f>
        <v>CCORISAPRA LOPEZ, Gabriel</v>
      </c>
    </row>
    <row r="753" spans="1:28" ht="27" customHeight="1" x14ac:dyDescent="0.25">
      <c r="A753" s="323"/>
      <c r="B753" s="335" t="s">
        <v>36</v>
      </c>
      <c r="C753" s="335" t="str">
        <f t="shared" si="180"/>
        <v/>
      </c>
      <c r="D753" s="77" t="str">
        <f t="shared" si="181"/>
        <v/>
      </c>
      <c r="E753" s="77" t="str">
        <f t="shared" si="181"/>
        <v/>
      </c>
      <c r="F753" s="77" t="str">
        <f t="shared" si="181"/>
        <v/>
      </c>
      <c r="G753" s="70" t="str">
        <f t="shared" si="181"/>
        <v/>
      </c>
      <c r="H753" s="347" t="str">
        <f t="shared" si="181"/>
        <v/>
      </c>
      <c r="I753" s="351"/>
      <c r="J753" s="352"/>
      <c r="W753" s="14">
        <v>4</v>
      </c>
      <c r="X753" s="14">
        <v>10</v>
      </c>
      <c r="Y753" s="14">
        <v>16</v>
      </c>
      <c r="Z753" s="14">
        <v>22</v>
      </c>
      <c r="AB753" s="14" t="str">
        <f>IF(C728="","",C728)</f>
        <v>CCORISAPRA LOPEZ, Gabriel</v>
      </c>
    </row>
    <row r="754" spans="1:28" ht="27" customHeight="1" x14ac:dyDescent="0.25">
      <c r="A754" s="323"/>
      <c r="B754" s="335" t="s">
        <v>37</v>
      </c>
      <c r="C754" s="335" t="str">
        <f t="shared" si="180"/>
        <v/>
      </c>
      <c r="D754" s="77" t="str">
        <f t="shared" si="181"/>
        <v/>
      </c>
      <c r="E754" s="77" t="str">
        <f t="shared" si="181"/>
        <v/>
      </c>
      <c r="F754" s="77" t="str">
        <f t="shared" si="181"/>
        <v/>
      </c>
      <c r="G754" s="70" t="str">
        <f t="shared" si="181"/>
        <v/>
      </c>
      <c r="H754" s="347" t="str">
        <f t="shared" si="181"/>
        <v/>
      </c>
      <c r="I754" s="351"/>
      <c r="J754" s="352"/>
      <c r="W754" s="14">
        <v>5</v>
      </c>
      <c r="X754" s="14">
        <v>11</v>
      </c>
      <c r="Y754" s="14">
        <v>17</v>
      </c>
      <c r="Z754" s="14">
        <v>23</v>
      </c>
      <c r="AB754" s="14" t="str">
        <f>IF(C728="","",C728)</f>
        <v>CCORISAPRA LOPEZ, Gabriel</v>
      </c>
    </row>
    <row r="755" spans="1:28" ht="16.5" customHeight="1" thickBot="1" x14ac:dyDescent="0.3">
      <c r="A755" s="324"/>
      <c r="B755" s="336" t="s">
        <v>188</v>
      </c>
      <c r="C755" s="336"/>
      <c r="D755" s="71" t="str">
        <f t="shared" si="181"/>
        <v/>
      </c>
      <c r="E755" s="71" t="str">
        <f t="shared" si="181"/>
        <v/>
      </c>
      <c r="F755" s="71" t="str">
        <f t="shared" si="181"/>
        <v/>
      </c>
      <c r="G755" s="71" t="str">
        <f t="shared" si="181"/>
        <v/>
      </c>
      <c r="H755" s="348" t="str">
        <f t="shared" si="181"/>
        <v/>
      </c>
      <c r="I755" s="353"/>
      <c r="J755" s="354"/>
      <c r="W755" s="14">
        <v>7</v>
      </c>
      <c r="X755" s="14">
        <v>13</v>
      </c>
      <c r="Y755" s="14">
        <v>19</v>
      </c>
      <c r="Z755" s="14">
        <v>25</v>
      </c>
      <c r="AB755" s="14" t="str">
        <f>IF(C728="","",C728)</f>
        <v>CCORISAPRA LOPEZ, Gabriel</v>
      </c>
    </row>
    <row r="756" spans="1:28" ht="2.25" customHeight="1" thickTop="1" thickBot="1" x14ac:dyDescent="0.3">
      <c r="A756" s="72"/>
      <c r="B756" s="73"/>
      <c r="C756" s="78"/>
      <c r="D756" s="78"/>
      <c r="E756" s="78"/>
      <c r="F756" s="78"/>
      <c r="G756" s="78"/>
      <c r="H756" s="75"/>
      <c r="I756" s="124"/>
      <c r="J756" s="124"/>
    </row>
    <row r="757" spans="1:28" ht="16.5" customHeight="1" thickTop="1" x14ac:dyDescent="0.25">
      <c r="A757" s="355" t="s">
        <v>4</v>
      </c>
      <c r="B757" s="334" t="s">
        <v>24</v>
      </c>
      <c r="C757" s="334" t="str">
        <f t="shared" ref="C757:C758" si="182">IF(ISERROR(VLOOKUP($C$8,desarrollo,W757,FALSE)),"",IF(VLOOKUP($C$8,desarrollo,W757,FALSE)=0,"",VLOOKUP($C$8,desarrollo,W757,FALSE)))</f>
        <v/>
      </c>
      <c r="D757" s="76" t="str">
        <f t="shared" ref="D757:H759" si="183">IF(ISERROR(VLOOKUP($AB757,desarrollo,W757,FALSE)),"",IF(VLOOKUP($AB757,desarrollo,W757,FALSE)=0,"",VLOOKUP($AB757,desarrollo,W757,FALSE)))</f>
        <v/>
      </c>
      <c r="E757" s="76" t="str">
        <f t="shared" si="183"/>
        <v/>
      </c>
      <c r="F757" s="76" t="str">
        <f t="shared" si="183"/>
        <v/>
      </c>
      <c r="G757" s="69" t="str">
        <f t="shared" si="183"/>
        <v/>
      </c>
      <c r="H757" s="343" t="str">
        <f t="shared" ca="1" si="183"/>
        <v/>
      </c>
      <c r="I757" s="337"/>
      <c r="J757" s="338"/>
      <c r="W757" s="14">
        <v>3</v>
      </c>
      <c r="X757" s="14">
        <v>9</v>
      </c>
      <c r="Y757" s="14">
        <v>15</v>
      </c>
      <c r="Z757" s="14">
        <v>21</v>
      </c>
      <c r="AA757" s="14">
        <v>31</v>
      </c>
      <c r="AB757" s="14" t="str">
        <f>IF(C728="","",C728)</f>
        <v>CCORISAPRA LOPEZ, Gabriel</v>
      </c>
    </row>
    <row r="758" spans="1:28" ht="27" customHeight="1" x14ac:dyDescent="0.25">
      <c r="A758" s="356"/>
      <c r="B758" s="335" t="s">
        <v>25</v>
      </c>
      <c r="C758" s="335" t="str">
        <f t="shared" si="182"/>
        <v/>
      </c>
      <c r="D758" s="77" t="str">
        <f t="shared" si="183"/>
        <v/>
      </c>
      <c r="E758" s="77" t="str">
        <f t="shared" si="183"/>
        <v/>
      </c>
      <c r="F758" s="77" t="str">
        <f t="shared" si="183"/>
        <v/>
      </c>
      <c r="G758" s="70" t="str">
        <f t="shared" si="183"/>
        <v/>
      </c>
      <c r="H758" s="344" t="str">
        <f t="shared" si="183"/>
        <v/>
      </c>
      <c r="I758" s="339"/>
      <c r="J758" s="340"/>
      <c r="W758" s="14">
        <v>4</v>
      </c>
      <c r="X758" s="14">
        <v>10</v>
      </c>
      <c r="Y758" s="14">
        <v>16</v>
      </c>
      <c r="Z758" s="14">
        <v>22</v>
      </c>
      <c r="AB758" s="14" t="str">
        <f>IF(C728="","",C728)</f>
        <v>CCORISAPRA LOPEZ, Gabriel</v>
      </c>
    </row>
    <row r="759" spans="1:28" ht="16.5" customHeight="1" thickBot="1" x14ac:dyDescent="0.3">
      <c r="A759" s="357"/>
      <c r="B759" s="336" t="s">
        <v>188</v>
      </c>
      <c r="C759" s="336"/>
      <c r="D759" s="71" t="str">
        <f t="shared" si="183"/>
        <v/>
      </c>
      <c r="E759" s="71" t="str">
        <f t="shared" si="183"/>
        <v/>
      </c>
      <c r="F759" s="71" t="str">
        <f t="shared" si="183"/>
        <v/>
      </c>
      <c r="G759" s="71" t="str">
        <f t="shared" si="183"/>
        <v/>
      </c>
      <c r="H759" s="345" t="str">
        <f t="shared" si="183"/>
        <v/>
      </c>
      <c r="I759" s="341"/>
      <c r="J759" s="342"/>
      <c r="W759" s="14">
        <v>7</v>
      </c>
      <c r="X759" s="14">
        <v>13</v>
      </c>
      <c r="Y759" s="14">
        <v>19</v>
      </c>
      <c r="Z759" s="14">
        <v>25</v>
      </c>
      <c r="AB759" s="14" t="str">
        <f>IF(C728="","",C728)</f>
        <v>CCORISAPRA LOPEZ, Gabriel</v>
      </c>
    </row>
    <row r="760" spans="1:28" ht="2.25" customHeight="1" thickTop="1" thickBot="1" x14ac:dyDescent="0.3">
      <c r="A760" s="81"/>
      <c r="B760" s="73"/>
      <c r="C760" s="78"/>
      <c r="D760" s="78"/>
      <c r="E760" s="78"/>
      <c r="F760" s="78"/>
      <c r="G760" s="78"/>
      <c r="H760" s="82"/>
      <c r="I760" s="124"/>
      <c r="J760" s="124"/>
    </row>
    <row r="761" spans="1:28" ht="24" customHeight="1" thickTop="1" x14ac:dyDescent="0.25">
      <c r="A761" s="322" t="s">
        <v>6</v>
      </c>
      <c r="B761" s="334" t="s">
        <v>52</v>
      </c>
      <c r="C761" s="334" t="str">
        <f t="shared" ref="C761:C763" si="184">IF(ISERROR(VLOOKUP($C$8,fisica,W761,FALSE)),"",IF(VLOOKUP($C$8,fisica,W761,FALSE)=0,"",VLOOKUP($C$8,fisica,W761,FALSE)))</f>
        <v/>
      </c>
      <c r="D761" s="76" t="str">
        <f t="shared" ref="D761:H764" si="185">IF(ISERROR(VLOOKUP($AB761,fisica,W761,FALSE)),"",IF(VLOOKUP($AB761,fisica,W761,FALSE)=0,"",VLOOKUP($AB761,fisica,W761,FALSE)))</f>
        <v/>
      </c>
      <c r="E761" s="76" t="str">
        <f t="shared" si="185"/>
        <v/>
      </c>
      <c r="F761" s="76" t="str">
        <f t="shared" si="185"/>
        <v/>
      </c>
      <c r="G761" s="69" t="str">
        <f t="shared" si="185"/>
        <v/>
      </c>
      <c r="H761" s="346" t="str">
        <f t="shared" ca="1" si="185"/>
        <v/>
      </c>
      <c r="I761" s="349"/>
      <c r="J761" s="350"/>
      <c r="W761" s="14">
        <v>3</v>
      </c>
      <c r="X761" s="14">
        <v>9</v>
      </c>
      <c r="Y761" s="14">
        <v>15</v>
      </c>
      <c r="Z761" s="14">
        <v>21</v>
      </c>
      <c r="AA761" s="14">
        <v>31</v>
      </c>
      <c r="AB761" s="14" t="str">
        <f>IF(C728="","",C728)</f>
        <v>CCORISAPRA LOPEZ, Gabriel</v>
      </c>
    </row>
    <row r="762" spans="1:28" ht="18.75" customHeight="1" x14ac:dyDescent="0.25">
      <c r="A762" s="323"/>
      <c r="B762" s="335" t="s">
        <v>38</v>
      </c>
      <c r="C762" s="335" t="str">
        <f t="shared" si="184"/>
        <v/>
      </c>
      <c r="D762" s="77" t="str">
        <f t="shared" si="185"/>
        <v/>
      </c>
      <c r="E762" s="77" t="str">
        <f t="shared" si="185"/>
        <v/>
      </c>
      <c r="F762" s="77" t="str">
        <f t="shared" si="185"/>
        <v/>
      </c>
      <c r="G762" s="70" t="str">
        <f t="shared" si="185"/>
        <v/>
      </c>
      <c r="H762" s="347" t="str">
        <f t="shared" si="185"/>
        <v/>
      </c>
      <c r="I762" s="351"/>
      <c r="J762" s="352"/>
      <c r="W762" s="14">
        <v>4</v>
      </c>
      <c r="X762" s="14">
        <v>10</v>
      </c>
      <c r="Y762" s="14">
        <v>16</v>
      </c>
      <c r="Z762" s="14">
        <v>22</v>
      </c>
      <c r="AB762" s="14" t="str">
        <f>IF(C728="","",C728)</f>
        <v>CCORISAPRA LOPEZ, Gabriel</v>
      </c>
    </row>
    <row r="763" spans="1:28" ht="27" customHeight="1" x14ac:dyDescent="0.25">
      <c r="A763" s="323"/>
      <c r="B763" s="335" t="s">
        <v>39</v>
      </c>
      <c r="C763" s="335" t="str">
        <f t="shared" si="184"/>
        <v/>
      </c>
      <c r="D763" s="77" t="str">
        <f t="shared" si="185"/>
        <v/>
      </c>
      <c r="E763" s="77" t="str">
        <f t="shared" si="185"/>
        <v/>
      </c>
      <c r="F763" s="77" t="str">
        <f t="shared" si="185"/>
        <v/>
      </c>
      <c r="G763" s="70" t="str">
        <f t="shared" si="185"/>
        <v/>
      </c>
      <c r="H763" s="347" t="str">
        <f t="shared" si="185"/>
        <v/>
      </c>
      <c r="I763" s="351"/>
      <c r="J763" s="352"/>
      <c r="W763" s="14">
        <v>5</v>
      </c>
      <c r="X763" s="14">
        <v>11</v>
      </c>
      <c r="Y763" s="14">
        <v>17</v>
      </c>
      <c r="Z763" s="14">
        <v>23</v>
      </c>
      <c r="AB763" s="14" t="str">
        <f>IF(C728="","",C728)</f>
        <v>CCORISAPRA LOPEZ, Gabriel</v>
      </c>
    </row>
    <row r="764" spans="1:28" ht="16.5" customHeight="1" thickBot="1" x14ac:dyDescent="0.3">
      <c r="A764" s="324"/>
      <c r="B764" s="336" t="s">
        <v>188</v>
      </c>
      <c r="C764" s="336"/>
      <c r="D764" s="71" t="str">
        <f t="shared" si="185"/>
        <v/>
      </c>
      <c r="E764" s="71" t="str">
        <f t="shared" si="185"/>
        <v/>
      </c>
      <c r="F764" s="71" t="str">
        <f t="shared" si="185"/>
        <v/>
      </c>
      <c r="G764" s="71" t="str">
        <f t="shared" si="185"/>
        <v/>
      </c>
      <c r="H764" s="348" t="str">
        <f t="shared" si="185"/>
        <v/>
      </c>
      <c r="I764" s="353"/>
      <c r="J764" s="354"/>
      <c r="W764" s="14">
        <v>7</v>
      </c>
      <c r="X764" s="14">
        <v>13</v>
      </c>
      <c r="Y764" s="14">
        <v>19</v>
      </c>
      <c r="Z764" s="14">
        <v>25</v>
      </c>
      <c r="AB764" s="14" t="str">
        <f>IF(C728="","",C728)</f>
        <v>CCORISAPRA LOPEZ, Gabriel</v>
      </c>
    </row>
    <row r="765" spans="1:28" ht="2.25" customHeight="1" thickTop="1" thickBot="1" x14ac:dyDescent="0.3">
      <c r="A765" s="72"/>
      <c r="B765" s="73"/>
      <c r="C765" s="78"/>
      <c r="D765" s="78"/>
      <c r="E765" s="78"/>
      <c r="F765" s="78"/>
      <c r="G765" s="78"/>
      <c r="H765" s="82"/>
      <c r="I765" s="124"/>
      <c r="J765" s="124"/>
    </row>
    <row r="766" spans="1:28" ht="36" customHeight="1" thickTop="1" x14ac:dyDescent="0.25">
      <c r="A766" s="322" t="s">
        <v>11</v>
      </c>
      <c r="B766" s="334" t="s">
        <v>40</v>
      </c>
      <c r="C766" s="334" t="str">
        <f t="shared" ref="C766:C767" si="186">IF(ISERROR(VLOOKUP($C$8,religion,W766,FALSE)),"",IF(VLOOKUP($C$8,religion,W766,FALSE)=0,"",VLOOKUP($C$8,religion,W766,FALSE)))</f>
        <v/>
      </c>
      <c r="D766" s="76" t="str">
        <f t="shared" ref="D766:H768" si="187">IF(ISERROR(VLOOKUP($AB766,religion,W766,FALSE)),"",IF(VLOOKUP($AB766,religion,W766,FALSE)=0,"",VLOOKUP($AB766,religion,W766,FALSE)))</f>
        <v/>
      </c>
      <c r="E766" s="76" t="str">
        <f t="shared" si="187"/>
        <v/>
      </c>
      <c r="F766" s="76" t="str">
        <f t="shared" si="187"/>
        <v/>
      </c>
      <c r="G766" s="69" t="str">
        <f t="shared" si="187"/>
        <v/>
      </c>
      <c r="H766" s="343" t="str">
        <f t="shared" ca="1" si="187"/>
        <v/>
      </c>
      <c r="I766" s="337"/>
      <c r="J766" s="338"/>
      <c r="W766" s="14">
        <v>3</v>
      </c>
      <c r="X766" s="14">
        <v>9</v>
      </c>
      <c r="Y766" s="14">
        <v>15</v>
      </c>
      <c r="Z766" s="14">
        <v>21</v>
      </c>
      <c r="AA766" s="14">
        <v>31</v>
      </c>
      <c r="AB766" s="14" t="str">
        <f>IF(C728="","",C728)</f>
        <v>CCORISAPRA LOPEZ, Gabriel</v>
      </c>
    </row>
    <row r="767" spans="1:28" ht="27" customHeight="1" x14ac:dyDescent="0.25">
      <c r="A767" s="323"/>
      <c r="B767" s="335" t="s">
        <v>41</v>
      </c>
      <c r="C767" s="335" t="str">
        <f t="shared" si="186"/>
        <v/>
      </c>
      <c r="D767" s="77" t="str">
        <f t="shared" si="187"/>
        <v/>
      </c>
      <c r="E767" s="77" t="str">
        <f t="shared" si="187"/>
        <v/>
      </c>
      <c r="F767" s="77" t="str">
        <f t="shared" si="187"/>
        <v/>
      </c>
      <c r="G767" s="70" t="str">
        <f t="shared" si="187"/>
        <v/>
      </c>
      <c r="H767" s="344" t="str">
        <f t="shared" si="187"/>
        <v/>
      </c>
      <c r="I767" s="339"/>
      <c r="J767" s="340"/>
      <c r="W767" s="14">
        <v>4</v>
      </c>
      <c r="X767" s="14">
        <v>10</v>
      </c>
      <c r="Y767" s="14">
        <v>16</v>
      </c>
      <c r="Z767" s="14">
        <v>22</v>
      </c>
      <c r="AB767" s="14" t="str">
        <f>IF(C728="","",C728)</f>
        <v>CCORISAPRA LOPEZ, Gabriel</v>
      </c>
    </row>
    <row r="768" spans="1:28" ht="16.5" customHeight="1" thickBot="1" x14ac:dyDescent="0.3">
      <c r="A768" s="324"/>
      <c r="B768" s="336" t="s">
        <v>188</v>
      </c>
      <c r="C768" s="336"/>
      <c r="D768" s="71" t="str">
        <f t="shared" si="187"/>
        <v/>
      </c>
      <c r="E768" s="71" t="str">
        <f t="shared" si="187"/>
        <v/>
      </c>
      <c r="F768" s="71" t="str">
        <f t="shared" si="187"/>
        <v/>
      </c>
      <c r="G768" s="71" t="str">
        <f t="shared" si="187"/>
        <v/>
      </c>
      <c r="H768" s="345" t="str">
        <f t="shared" si="187"/>
        <v/>
      </c>
      <c r="I768" s="341"/>
      <c r="J768" s="342"/>
      <c r="W768" s="14">
        <v>7</v>
      </c>
      <c r="X768" s="14">
        <v>13</v>
      </c>
      <c r="Y768" s="14">
        <v>19</v>
      </c>
      <c r="Z768" s="14">
        <v>25</v>
      </c>
      <c r="AB768" s="14" t="str">
        <f>IF(C728="","",C728)</f>
        <v>CCORISAPRA LOPEZ, Gabriel</v>
      </c>
    </row>
    <row r="769" spans="1:28" ht="2.25" customHeight="1" thickTop="1" thickBot="1" x14ac:dyDescent="0.3">
      <c r="A769" s="72"/>
      <c r="B769" s="73"/>
      <c r="C769" s="78"/>
      <c r="D769" s="78"/>
      <c r="E769" s="78"/>
      <c r="F769" s="78"/>
      <c r="G769" s="78"/>
      <c r="H769" s="82"/>
      <c r="I769" s="124"/>
      <c r="J769" s="124"/>
    </row>
    <row r="770" spans="1:28" ht="28.5" customHeight="1" thickTop="1" x14ac:dyDescent="0.25">
      <c r="A770" s="322" t="s">
        <v>10</v>
      </c>
      <c r="B770" s="334" t="s">
        <v>42</v>
      </c>
      <c r="C770" s="334" t="str">
        <f t="shared" ref="C770:C772" si="188">IF(ISERROR(VLOOKUP($C$8,ciencia,W770,FALSE)),"",IF(VLOOKUP($C$8,ciencia,W770,FALSE)=0,"",VLOOKUP($C$8,ciencia,W770,FALSE)))</f>
        <v/>
      </c>
      <c r="D770" s="76" t="str">
        <f t="shared" ref="D770:H773" si="189">IF(ISERROR(VLOOKUP($AB770,ciencia,W770,FALSE)),"",IF(VLOOKUP($AB770,ciencia,W770,FALSE)=0,"",VLOOKUP($AB770,ciencia,W770,FALSE)))</f>
        <v/>
      </c>
      <c r="E770" s="76" t="str">
        <f t="shared" si="189"/>
        <v/>
      </c>
      <c r="F770" s="76" t="str">
        <f t="shared" si="189"/>
        <v/>
      </c>
      <c r="G770" s="69" t="str">
        <f t="shared" si="189"/>
        <v/>
      </c>
      <c r="H770" s="346" t="str">
        <f t="shared" ca="1" si="189"/>
        <v/>
      </c>
      <c r="I770" s="349"/>
      <c r="J770" s="350"/>
      <c r="W770" s="14">
        <v>3</v>
      </c>
      <c r="X770" s="14">
        <v>9</v>
      </c>
      <c r="Y770" s="14">
        <v>15</v>
      </c>
      <c r="Z770" s="14">
        <v>21</v>
      </c>
      <c r="AA770" s="14">
        <v>31</v>
      </c>
      <c r="AB770" s="14" t="str">
        <f>IF(C728="","",C728)</f>
        <v>CCORISAPRA LOPEZ, Gabriel</v>
      </c>
    </row>
    <row r="771" spans="1:28" ht="47.25" customHeight="1" x14ac:dyDescent="0.25">
      <c r="A771" s="323"/>
      <c r="B771" s="335" t="s">
        <v>9</v>
      </c>
      <c r="C771" s="335" t="str">
        <f t="shared" si="188"/>
        <v/>
      </c>
      <c r="D771" s="77" t="str">
        <f t="shared" si="189"/>
        <v/>
      </c>
      <c r="E771" s="77" t="str">
        <f t="shared" si="189"/>
        <v/>
      </c>
      <c r="F771" s="77" t="str">
        <f t="shared" si="189"/>
        <v/>
      </c>
      <c r="G771" s="70" t="str">
        <f t="shared" si="189"/>
        <v/>
      </c>
      <c r="H771" s="347" t="str">
        <f t="shared" si="189"/>
        <v/>
      </c>
      <c r="I771" s="351"/>
      <c r="J771" s="352"/>
      <c r="W771" s="14">
        <v>4</v>
      </c>
      <c r="X771" s="14">
        <v>10</v>
      </c>
      <c r="Y771" s="14">
        <v>16</v>
      </c>
      <c r="Z771" s="14">
        <v>22</v>
      </c>
      <c r="AB771" s="14" t="str">
        <f>IF(C728="","",C728)</f>
        <v>CCORISAPRA LOPEZ, Gabriel</v>
      </c>
    </row>
    <row r="772" spans="1:28" ht="36.75" customHeight="1" x14ac:dyDescent="0.25">
      <c r="A772" s="323"/>
      <c r="B772" s="335" t="s">
        <v>43</v>
      </c>
      <c r="C772" s="335" t="str">
        <f t="shared" si="188"/>
        <v/>
      </c>
      <c r="D772" s="77" t="str">
        <f t="shared" si="189"/>
        <v/>
      </c>
      <c r="E772" s="77" t="str">
        <f t="shared" si="189"/>
        <v/>
      </c>
      <c r="F772" s="77" t="str">
        <f t="shared" si="189"/>
        <v/>
      </c>
      <c r="G772" s="70" t="str">
        <f t="shared" si="189"/>
        <v/>
      </c>
      <c r="H772" s="347" t="str">
        <f t="shared" si="189"/>
        <v/>
      </c>
      <c r="I772" s="351"/>
      <c r="J772" s="352"/>
      <c r="W772" s="14">
        <v>5</v>
      </c>
      <c r="X772" s="14">
        <v>11</v>
      </c>
      <c r="Y772" s="14">
        <v>17</v>
      </c>
      <c r="Z772" s="14">
        <v>23</v>
      </c>
      <c r="AB772" s="14" t="str">
        <f>IF(C728="","",C728)</f>
        <v>CCORISAPRA LOPEZ, Gabriel</v>
      </c>
    </row>
    <row r="773" spans="1:28" ht="16.5" customHeight="1" thickBot="1" x14ac:dyDescent="0.3">
      <c r="A773" s="324"/>
      <c r="B773" s="336" t="s">
        <v>188</v>
      </c>
      <c r="C773" s="336"/>
      <c r="D773" s="71" t="str">
        <f t="shared" si="189"/>
        <v/>
      </c>
      <c r="E773" s="71" t="str">
        <f t="shared" si="189"/>
        <v/>
      </c>
      <c r="F773" s="71" t="str">
        <f t="shared" si="189"/>
        <v/>
      </c>
      <c r="G773" s="71" t="str">
        <f t="shared" si="189"/>
        <v/>
      </c>
      <c r="H773" s="348" t="str">
        <f t="shared" si="189"/>
        <v/>
      </c>
      <c r="I773" s="353"/>
      <c r="J773" s="354"/>
      <c r="W773" s="14">
        <v>7</v>
      </c>
      <c r="X773" s="14">
        <v>13</v>
      </c>
      <c r="Y773" s="14">
        <v>19</v>
      </c>
      <c r="Z773" s="14">
        <v>25</v>
      </c>
      <c r="AB773" s="14" t="str">
        <f>IF(C728="","",C728)</f>
        <v>CCORISAPRA LOPEZ, Gabriel</v>
      </c>
    </row>
    <row r="774" spans="1:28" ht="2.25" customHeight="1" thickTop="1" thickBot="1" x14ac:dyDescent="0.3">
      <c r="A774" s="72"/>
      <c r="B774" s="73"/>
      <c r="C774" s="78"/>
      <c r="D774" s="78"/>
      <c r="E774" s="78"/>
      <c r="F774" s="78"/>
      <c r="G774" s="78"/>
      <c r="H774" s="82"/>
      <c r="I774" s="124"/>
      <c r="J774" s="124"/>
    </row>
    <row r="775" spans="1:28" ht="44.25" customHeight="1" thickTop="1" thickBot="1" x14ac:dyDescent="0.3">
      <c r="A775" s="83" t="s">
        <v>12</v>
      </c>
      <c r="B775" s="376" t="s">
        <v>44</v>
      </c>
      <c r="C775" s="377"/>
      <c r="D775" s="84" t="str">
        <f>IF(ISERROR(VLOOKUP($AB775,trabajo,W775,FALSE)),"",IF(VLOOKUP($AB775,trabajo,W775,FALSE)=0,"",VLOOKUP($AB775,trabajo,W775,FALSE)))</f>
        <v/>
      </c>
      <c r="E775" s="84" t="str">
        <f>IF(ISERROR(VLOOKUP($AB775,trabajo,X775,FALSE)),"",IF(VLOOKUP($AB775,trabajo,X775,FALSE)=0,"",VLOOKUP($AB775,trabajo,X775,FALSE)))</f>
        <v/>
      </c>
      <c r="F775" s="84" t="str">
        <f>IF(ISERROR(VLOOKUP($AB775,trabajo,Y775,FALSE)),"",IF(VLOOKUP($AB775,trabajo,Y775,FALSE)=0,"",VLOOKUP($AB775,trabajo,Y775,FALSE)))</f>
        <v/>
      </c>
      <c r="G775" s="85" t="str">
        <f>IF(ISERROR(VLOOKUP($AB775,trabajo,Z775,FALSE)),"",IF(VLOOKUP($AB775,trabajo,Z775,FALSE)=0,"",VLOOKUP($AB775,trabajo,Z775,FALSE)))</f>
        <v/>
      </c>
      <c r="H775" s="86" t="str">
        <f ca="1">IF(ISERROR(VLOOKUP($AB775,trabajo,AA775,FALSE)),"",IF(VLOOKUP($AB775,trabajo,AA775,FALSE)=0,"",VLOOKUP($AB775,trabajo,AA775,FALSE)))</f>
        <v/>
      </c>
      <c r="I775" s="332"/>
      <c r="J775" s="333"/>
      <c r="W775" s="14">
        <v>3</v>
      </c>
      <c r="X775" s="14">
        <v>9</v>
      </c>
      <c r="Y775" s="14">
        <v>15</v>
      </c>
      <c r="Z775" s="14">
        <v>21</v>
      </c>
      <c r="AA775" s="14">
        <v>31</v>
      </c>
      <c r="AB775" s="14" t="str">
        <f>IF(C728="","",C728)</f>
        <v>CCORISAPRA LOPEZ, Gabriel</v>
      </c>
    </row>
    <row r="776" spans="1:28" ht="9.75" customHeight="1" thickTop="1" thickBot="1" x14ac:dyDescent="0.3">
      <c r="A776" s="87"/>
      <c r="B776" s="73"/>
      <c r="C776" s="79"/>
      <c r="D776" s="79"/>
      <c r="E776" s="79"/>
      <c r="F776" s="79"/>
      <c r="G776" s="79"/>
      <c r="I776" s="88"/>
      <c r="J776" s="88"/>
    </row>
    <row r="777" spans="1:28" ht="18.75" customHeight="1" thickTop="1" x14ac:dyDescent="0.25">
      <c r="A777" s="389" t="s">
        <v>14</v>
      </c>
      <c r="B777" s="390"/>
      <c r="C777" s="391"/>
      <c r="D777" s="386" t="s">
        <v>53</v>
      </c>
      <c r="E777" s="387"/>
      <c r="F777" s="387"/>
      <c r="G777" s="388"/>
      <c r="H777" s="384" t="s">
        <v>2</v>
      </c>
      <c r="I777" s="288" t="s">
        <v>17</v>
      </c>
      <c r="J777" s="289"/>
    </row>
    <row r="778" spans="1:28" ht="18.75" customHeight="1" thickBot="1" x14ac:dyDescent="0.3">
      <c r="A778" s="392"/>
      <c r="B778" s="393"/>
      <c r="C778" s="394"/>
      <c r="D778" s="89">
        <v>1</v>
      </c>
      <c r="E778" s="89">
        <v>2</v>
      </c>
      <c r="F778" s="89">
        <v>3</v>
      </c>
      <c r="G778" s="90">
        <v>4</v>
      </c>
      <c r="H778" s="385"/>
      <c r="I778" s="290"/>
      <c r="J778" s="291"/>
    </row>
    <row r="779" spans="1:28" ht="22.5" customHeight="1" thickTop="1" x14ac:dyDescent="0.25">
      <c r="A779" s="378" t="s">
        <v>15</v>
      </c>
      <c r="B779" s="379"/>
      <c r="C779" s="380"/>
      <c r="D779" s="91" t="str">
        <f>IF(ISERROR(VLOOKUP($AB779,autonomo,W779,FALSE)),"",IF(VLOOKUP($AB779,autonomo,W779,FALSE)=0,"",VLOOKUP($AB779,autonomo,W779,FALSE)))</f>
        <v/>
      </c>
      <c r="E779" s="91" t="str">
        <f>IF(ISERROR(VLOOKUP($AB779,autonomo,X779,FALSE)),"",IF(VLOOKUP($AB779,autonomo,X779,FALSE)=0,"",VLOOKUP($AB779,autonomo,X779,FALSE)))</f>
        <v/>
      </c>
      <c r="F779" s="91" t="str">
        <f>IF(ISERROR(VLOOKUP($AB779,autonomo,Y779,FALSE)),"",IF(VLOOKUP($AB779,autonomo,Y779,FALSE)=0,"",VLOOKUP($AB779,autonomo,Y779,FALSE)))</f>
        <v/>
      </c>
      <c r="G779" s="92" t="str">
        <f>IF(ISERROR(VLOOKUP($AB779,autonomo,Z779,FALSE)),"",IF(VLOOKUP($AB779,autonomo,Z779,FALSE)=0,"",VLOOKUP($AB779,autonomo,Z779,FALSE)))</f>
        <v/>
      </c>
      <c r="H779" s="93" t="str">
        <f ca="1">IF(ISERROR(VLOOKUP($AB779,autonomo,AA779,FALSE)),"",IF(VLOOKUP($AB779,autonomo,AA779,FALSE)=0,"",VLOOKUP($AB779,autonomo,AA779,FALSE)))</f>
        <v/>
      </c>
      <c r="I779" s="305"/>
      <c r="J779" s="306"/>
      <c r="W779" s="14">
        <v>3</v>
      </c>
      <c r="X779" s="14">
        <v>9</v>
      </c>
      <c r="Y779" s="14">
        <v>15</v>
      </c>
      <c r="Z779" s="14">
        <v>21</v>
      </c>
      <c r="AA779" s="14">
        <v>31</v>
      </c>
      <c r="AB779" s="14" t="str">
        <f>IF(C728="","",C728)</f>
        <v>CCORISAPRA LOPEZ, Gabriel</v>
      </c>
    </row>
    <row r="780" spans="1:28" ht="24" customHeight="1" thickBot="1" x14ac:dyDescent="0.3">
      <c r="A780" s="381" t="s">
        <v>16</v>
      </c>
      <c r="B780" s="382"/>
      <c r="C780" s="383"/>
      <c r="D780" s="94" t="str">
        <f>IF(ISERROR(VLOOKUP($AB780,tic,W780,FALSE)),"",IF(VLOOKUP($AB780,tic,W780,FALSE)=0,"",VLOOKUP($AB780,tic,W780,FALSE)))</f>
        <v/>
      </c>
      <c r="E780" s="94" t="str">
        <f>IF(ISERROR(VLOOKUP($AB780,tic,X780,FALSE)),"",IF(VLOOKUP($AB780,tic,X780,FALSE)=0,"",VLOOKUP($AB780,tic,X780,FALSE)))</f>
        <v/>
      </c>
      <c r="F780" s="94" t="str">
        <f>IF(ISERROR(VLOOKUP($AB780,tic,Y780,FALSE)),"",IF(VLOOKUP($AB780,tic,Y780,FALSE)=0,"",VLOOKUP($AB780,tic,Y780,FALSE)))</f>
        <v/>
      </c>
      <c r="G780" s="95" t="str">
        <f>IF(ISERROR(VLOOKUP($AB780,tic,Z780,FALSE)),"",IF(VLOOKUP($AB780,tic,Z780,FALSE)=0,"",VLOOKUP($AB780,tic,Z780,FALSE)))</f>
        <v/>
      </c>
      <c r="H780" s="96" t="str">
        <f ca="1">IF(ISERROR(VLOOKUP($AB780,tic,AA780,FALSE)),"",IF(VLOOKUP($AB780,tic,AA780,FALSE)=0,"",VLOOKUP($AB780,tic,AA780,FALSE)))</f>
        <v/>
      </c>
      <c r="I780" s="307"/>
      <c r="J780" s="308"/>
      <c r="W780" s="14">
        <v>3</v>
      </c>
      <c r="X780" s="14">
        <v>9</v>
      </c>
      <c r="Y780" s="14">
        <v>15</v>
      </c>
      <c r="Z780" s="14">
        <v>21</v>
      </c>
      <c r="AA780" s="14">
        <v>31</v>
      </c>
      <c r="AB780" s="14" t="str">
        <f>IF(C728="","",C728)</f>
        <v>CCORISAPRA LOPEZ, Gabriel</v>
      </c>
    </row>
    <row r="781" spans="1:28" ht="5.25" customHeight="1" thickTop="1" thickBot="1" x14ac:dyDescent="0.3"/>
    <row r="782" spans="1:28" ht="17.25" customHeight="1" thickBot="1" x14ac:dyDescent="0.3">
      <c r="A782" s="233" t="s">
        <v>154</v>
      </c>
      <c r="B782" s="233"/>
      <c r="C782" s="246" t="str">
        <f>IF(C728="","",IF(VLOOKUP(C728,DATOS!$B$17:$F$61,4,FALSE)=0,"",VLOOKUP(C728,DATOS!$B$17:$F$61,4,FALSE)&amp;" "&amp;VLOOKUP(C728,DATOS!$B$17:$F$61,5,FALSE)))</f>
        <v/>
      </c>
      <c r="D782" s="247"/>
      <c r="E782" s="248"/>
      <c r="F782" s="233" t="str">
        <f>"N° Áreas desaprobadas "&amp;DATOS!$B$6&amp;" :"</f>
        <v>N° Áreas desaprobadas 2019 :</v>
      </c>
      <c r="G782" s="233"/>
      <c r="H782" s="233"/>
      <c r="I782" s="233"/>
      <c r="J782" s="97" t="str">
        <f ca="1">IF(C728="","",IF((DATOS!$W$14-TODAY())&gt;0,"",VLOOKUP(C728,anual,18,FALSE)))</f>
        <v/>
      </c>
    </row>
    <row r="783" spans="1:28" ht="3" customHeight="1" thickBot="1" x14ac:dyDescent="0.3">
      <c r="A783" s="46"/>
      <c r="B783" s="46"/>
      <c r="C783" s="98"/>
      <c r="D783" s="98"/>
      <c r="E783" s="98"/>
      <c r="F783" s="46"/>
      <c r="G783" s="46"/>
      <c r="H783" s="46"/>
      <c r="I783" s="46"/>
    </row>
    <row r="784" spans="1:28" ht="17.25" customHeight="1" thickBot="1" x14ac:dyDescent="0.3">
      <c r="A784" s="420" t="str">
        <f>IF(C728="","",C728)</f>
        <v>CCORISAPRA LOPEZ, Gabriel</v>
      </c>
      <c r="B784" s="420"/>
      <c r="C784" s="420"/>
      <c r="F784" s="233" t="s">
        <v>155</v>
      </c>
      <c r="G784" s="233"/>
      <c r="H784" s="233"/>
      <c r="I784" s="395" t="str">
        <f ca="1">IF(C728="","",IF((DATOS!$W$14-TODAY())&gt;0,"",VLOOKUP(C728,anual2,20,FALSE)))</f>
        <v/>
      </c>
      <c r="J784" s="396"/>
    </row>
    <row r="785" spans="1:28" ht="15.75" thickBot="1" x14ac:dyDescent="0.3">
      <c r="A785" s="16" t="s">
        <v>54</v>
      </c>
    </row>
    <row r="786" spans="1:28" ht="16.5" thickTop="1" thickBot="1" x14ac:dyDescent="0.3">
      <c r="A786" s="99" t="s">
        <v>55</v>
      </c>
      <c r="B786" s="100" t="s">
        <v>56</v>
      </c>
      <c r="C786" s="279" t="s">
        <v>152</v>
      </c>
      <c r="D786" s="280"/>
      <c r="E786" s="279" t="s">
        <v>57</v>
      </c>
      <c r="F786" s="281"/>
      <c r="G786" s="281"/>
      <c r="H786" s="281"/>
      <c r="I786" s="281"/>
      <c r="J786" s="282"/>
    </row>
    <row r="787" spans="1:28" ht="20.25" customHeight="1" thickTop="1" x14ac:dyDescent="0.25">
      <c r="A787" s="101">
        <v>1</v>
      </c>
      <c r="B787" s="102" t="str">
        <f t="shared" ref="B787:D790" si="190">IF(ISERROR(VLOOKUP($AB787,comportamiento,W787,FALSE)),"",IF(VLOOKUP($AB787,comportamiento,W787,FALSE)=0,"",VLOOKUP($AB787,comportamiento,W787,FALSE)))</f>
        <v/>
      </c>
      <c r="C787" s="273" t="str">
        <f t="shared" ca="1" si="190"/>
        <v/>
      </c>
      <c r="D787" s="274" t="str">
        <f t="shared" si="190"/>
        <v/>
      </c>
      <c r="E787" s="283"/>
      <c r="F787" s="283"/>
      <c r="G787" s="283"/>
      <c r="H787" s="283"/>
      <c r="I787" s="283"/>
      <c r="J787" s="284"/>
      <c r="W787" s="14">
        <v>7</v>
      </c>
      <c r="X787" s="14">
        <v>31</v>
      </c>
      <c r="AB787" s="14" t="str">
        <f>IF(C728="","",C728)</f>
        <v>CCORISAPRA LOPEZ, Gabriel</v>
      </c>
    </row>
    <row r="788" spans="1:28" ht="20.25" customHeight="1" x14ac:dyDescent="0.25">
      <c r="A788" s="103">
        <v>2</v>
      </c>
      <c r="B788" s="104" t="str">
        <f t="shared" si="190"/>
        <v/>
      </c>
      <c r="C788" s="275" t="str">
        <f t="shared" si="190"/>
        <v/>
      </c>
      <c r="D788" s="276" t="str">
        <f t="shared" si="190"/>
        <v/>
      </c>
      <c r="E788" s="269"/>
      <c r="F788" s="269"/>
      <c r="G788" s="269"/>
      <c r="H788" s="269"/>
      <c r="I788" s="269"/>
      <c r="J788" s="270"/>
      <c r="W788" s="14">
        <v>13</v>
      </c>
      <c r="AB788" s="14" t="str">
        <f>IF(C728="","",C728)</f>
        <v>CCORISAPRA LOPEZ, Gabriel</v>
      </c>
    </row>
    <row r="789" spans="1:28" ht="20.25" customHeight="1" x14ac:dyDescent="0.25">
      <c r="A789" s="103">
        <v>3</v>
      </c>
      <c r="B789" s="104" t="str">
        <f t="shared" si="190"/>
        <v/>
      </c>
      <c r="C789" s="275" t="str">
        <f t="shared" si="190"/>
        <v/>
      </c>
      <c r="D789" s="276" t="str">
        <f t="shared" si="190"/>
        <v/>
      </c>
      <c r="E789" s="269"/>
      <c r="F789" s="269"/>
      <c r="G789" s="269"/>
      <c r="H789" s="269"/>
      <c r="I789" s="269"/>
      <c r="J789" s="270"/>
      <c r="W789" s="14">
        <v>19</v>
      </c>
      <c r="AB789" s="14" t="str">
        <f>IF(C728="","",C728)</f>
        <v>CCORISAPRA LOPEZ, Gabriel</v>
      </c>
    </row>
    <row r="790" spans="1:28" ht="20.25" customHeight="1" thickBot="1" x14ac:dyDescent="0.3">
      <c r="A790" s="105">
        <v>4</v>
      </c>
      <c r="B790" s="106" t="str">
        <f t="shared" si="190"/>
        <v/>
      </c>
      <c r="C790" s="277" t="str">
        <f t="shared" si="190"/>
        <v/>
      </c>
      <c r="D790" s="278" t="str">
        <f t="shared" si="190"/>
        <v/>
      </c>
      <c r="E790" s="271"/>
      <c r="F790" s="271"/>
      <c r="G790" s="271"/>
      <c r="H790" s="271"/>
      <c r="I790" s="271"/>
      <c r="J790" s="272"/>
      <c r="W790" s="14">
        <v>25</v>
      </c>
      <c r="AB790" s="14" t="str">
        <f>IF(C728="","",C728)</f>
        <v>CCORISAPRA LOPEZ, Gabriel</v>
      </c>
    </row>
    <row r="791" spans="1:28" ht="6.75" customHeight="1" thickTop="1" thickBot="1" x14ac:dyDescent="0.3">
      <c r="W791" s="14">
        <v>7</v>
      </c>
    </row>
    <row r="792" spans="1:28" ht="14.25" customHeight="1" thickTop="1" thickBot="1" x14ac:dyDescent="0.3">
      <c r="B792" s="358" t="s">
        <v>208</v>
      </c>
      <c r="C792" s="359"/>
      <c r="D792" s="359" t="s">
        <v>209</v>
      </c>
      <c r="E792" s="359"/>
      <c r="F792" s="360"/>
    </row>
    <row r="793" spans="1:28" ht="14.25" customHeight="1" thickTop="1" x14ac:dyDescent="0.25">
      <c r="B793" s="107" t="str">
        <f>IF(DATOS!$B$12="","",IF(DATOS!$B$12="Bimestre","I Bimestre","I Trimestre"))</f>
        <v>I Trimestre</v>
      </c>
      <c r="C793" s="108" t="str">
        <f>IF(C728="","",VLOOKUP(C728,periodo1,20,FALSE)&amp;"°")</f>
        <v>500°</v>
      </c>
      <c r="D793" s="221">
        <f>IF(C728="","",VLOOKUP(C728,periodo1,18,FALSE))</f>
        <v>0</v>
      </c>
      <c r="E793" s="221"/>
      <c r="F793" s="361"/>
      <c r="H793" s="406" t="str">
        <f>"Orden de mérito año escolar "&amp;DATOS!$B$6&amp;":"</f>
        <v>Orden de mérito año escolar 2019:</v>
      </c>
      <c r="I793" s="407"/>
      <c r="J793" s="412" t="str">
        <f ca="1">IF(C728="","",IF((DATOS!$W$14-TODAY())&gt;0,"",VLOOKUP(C728,anual,20,FALSE)&amp;"°"))</f>
        <v/>
      </c>
    </row>
    <row r="794" spans="1:28" ht="14.25" customHeight="1" x14ac:dyDescent="0.25">
      <c r="B794" s="109" t="str">
        <f>IF(DATOS!$B$12="","",IF(DATOS!$B$12="Bimestre","II Bimestre","II Trimestre"))</f>
        <v>II Trimestre</v>
      </c>
      <c r="C794" s="110" t="str">
        <f ca="1">IF(C728="","",IF((DATOS!$X$14-TODAY())&gt;0,"",VLOOKUP(C728,periodo2,20,FALSE)&amp;"°"))</f>
        <v/>
      </c>
      <c r="D794" s="225" t="str">
        <f ca="1">IF(C728="","",IF(C794="","",VLOOKUP(C728,periodo2,18,FALSE)))</f>
        <v/>
      </c>
      <c r="E794" s="225"/>
      <c r="F794" s="362"/>
      <c r="H794" s="408"/>
      <c r="I794" s="409"/>
      <c r="J794" s="413"/>
    </row>
    <row r="795" spans="1:28" ht="14.25" customHeight="1" thickBot="1" x14ac:dyDescent="0.3">
      <c r="A795" s="111"/>
      <c r="B795" s="112" t="str">
        <f>IF(DATOS!$B$12="","",IF(DATOS!$B$12="Bimestre","III Bimestre","III Trimestre"))</f>
        <v>III Trimestre</v>
      </c>
      <c r="C795" s="113" t="str">
        <f ca="1">IF(C728="","",IF((DATOS!$Y$14-TODAY())&gt;0,"",VLOOKUP(C728,periodo3,20,FALSE)&amp;"°"))</f>
        <v/>
      </c>
      <c r="D795" s="363" t="str">
        <f ca="1">IF(C728="","",IF(C795="","",VLOOKUP(C728,periodo3,18,FALSE)))</f>
        <v/>
      </c>
      <c r="E795" s="363"/>
      <c r="F795" s="364"/>
      <c r="G795" s="111"/>
      <c r="H795" s="410"/>
      <c r="I795" s="411"/>
      <c r="J795" s="414"/>
    </row>
    <row r="796" spans="1:28" ht="14.25" customHeight="1" thickTop="1" thickBot="1" x14ac:dyDescent="0.3">
      <c r="B796" s="114" t="str">
        <f>IF(DATOS!$B$12="","",IF(DATOS!$B$12="Bimestre","IV Bimestre",""))</f>
        <v/>
      </c>
      <c r="C796" s="115" t="str">
        <f ca="1">IF(C728="","",IF((DATOS!$W$14-TODAY())&gt;0,"",VLOOKUP(C728,periodo4,20,FALSE)&amp;"°"))</f>
        <v/>
      </c>
      <c r="D796" s="214" t="str">
        <f ca="1">IF(C728="","",IF(C796="","",VLOOKUP(C728,periodo4,18,FALSE)))</f>
        <v/>
      </c>
      <c r="E796" s="214"/>
      <c r="F796" s="405"/>
    </row>
    <row r="797" spans="1:28" ht="16.5" thickTop="1" thickBot="1" x14ac:dyDescent="0.3">
      <c r="A797" s="16" t="s">
        <v>192</v>
      </c>
    </row>
    <row r="798" spans="1:28" ht="15.75" thickTop="1" x14ac:dyDescent="0.25">
      <c r="A798" s="397" t="s">
        <v>55</v>
      </c>
      <c r="B798" s="399" t="s">
        <v>193</v>
      </c>
      <c r="C798" s="288"/>
      <c r="D798" s="288"/>
      <c r="E798" s="289"/>
      <c r="F798" s="399" t="s">
        <v>194</v>
      </c>
      <c r="G798" s="288"/>
      <c r="H798" s="288"/>
      <c r="I798" s="289"/>
    </row>
    <row r="799" spans="1:28" x14ac:dyDescent="0.25">
      <c r="A799" s="398"/>
      <c r="B799" s="116" t="s">
        <v>195</v>
      </c>
      <c r="C799" s="400" t="s">
        <v>196</v>
      </c>
      <c r="D799" s="400"/>
      <c r="E799" s="401"/>
      <c r="F799" s="402" t="s">
        <v>195</v>
      </c>
      <c r="G799" s="400"/>
      <c r="H799" s="400"/>
      <c r="I799" s="117" t="s">
        <v>196</v>
      </c>
    </row>
    <row r="800" spans="1:28" x14ac:dyDescent="0.25">
      <c r="A800" s="118">
        <v>1</v>
      </c>
      <c r="B800" s="125"/>
      <c r="C800" s="403"/>
      <c r="D800" s="366"/>
      <c r="E800" s="404"/>
      <c r="F800" s="365"/>
      <c r="G800" s="366"/>
      <c r="H800" s="367"/>
      <c r="I800" s="127"/>
    </row>
    <row r="801" spans="1:10" x14ac:dyDescent="0.25">
      <c r="A801" s="118">
        <v>2</v>
      </c>
      <c r="B801" s="125"/>
      <c r="C801" s="403"/>
      <c r="D801" s="366"/>
      <c r="E801" s="404"/>
      <c r="F801" s="365"/>
      <c r="G801" s="366"/>
      <c r="H801" s="367"/>
      <c r="I801" s="127"/>
    </row>
    <row r="802" spans="1:10" x14ac:dyDescent="0.25">
      <c r="A802" s="118">
        <v>3</v>
      </c>
      <c r="B802" s="125"/>
      <c r="C802" s="403"/>
      <c r="D802" s="366"/>
      <c r="E802" s="404"/>
      <c r="F802" s="365"/>
      <c r="G802" s="366"/>
      <c r="H802" s="367"/>
      <c r="I802" s="127"/>
    </row>
    <row r="803" spans="1:10" ht="15.75" thickBot="1" x14ac:dyDescent="0.3">
      <c r="A803" s="119">
        <v>4</v>
      </c>
      <c r="B803" s="128"/>
      <c r="C803" s="368"/>
      <c r="D803" s="369"/>
      <c r="E803" s="370"/>
      <c r="F803" s="371"/>
      <c r="G803" s="369"/>
      <c r="H803" s="372"/>
      <c r="I803" s="130"/>
    </row>
    <row r="804" spans="1:10" ht="16.5" thickTop="1" thickBot="1" x14ac:dyDescent="0.3">
      <c r="A804" s="120" t="s">
        <v>197</v>
      </c>
      <c r="B804" s="121" t="str">
        <f>IF(C728="","",IF(SUM(B800:B803)=0,"",SUM(B800:B803)))</f>
        <v/>
      </c>
      <c r="C804" s="373" t="str">
        <f>IF(C728="","",IF(SUM(C800:C803)=0,"",SUM(C800:C803)))</f>
        <v/>
      </c>
      <c r="D804" s="373" t="str">
        <f t="shared" ref="D804" si="191">IF(E728="","",IF(SUM(D800:D803)=0,"",SUM(D800:D803)))</f>
        <v/>
      </c>
      <c r="E804" s="374" t="str">
        <f t="shared" ref="E804" si="192">IF(F728="","",IF(SUM(E800:E803)=0,"",SUM(E800:E803)))</f>
        <v/>
      </c>
      <c r="F804" s="375" t="str">
        <f>IF(C728="","",IF(SUM(F800:F803)=0,"",SUM(F800:F803)))</f>
        <v/>
      </c>
      <c r="G804" s="373" t="str">
        <f t="shared" ref="G804" si="193">IF(H728="","",IF(SUM(G800:G803)=0,"",SUM(G800:G803)))</f>
        <v/>
      </c>
      <c r="H804" s="373" t="str">
        <f t="shared" ref="H804" si="194">IF(I728="","",IF(SUM(H800:H803)=0,"",SUM(H800:H803)))</f>
        <v/>
      </c>
      <c r="I804" s="122" t="str">
        <f>IF(C728="","",IF(SUM(I800:I803)=0,"",SUM(I800:I803)))</f>
        <v/>
      </c>
    </row>
    <row r="805" spans="1:10" ht="15.75" thickTop="1" x14ac:dyDescent="0.25"/>
    <row r="808" spans="1:10" x14ac:dyDescent="0.25">
      <c r="A808" s="416"/>
      <c r="B808" s="416"/>
      <c r="G808" s="123"/>
      <c r="H808" s="123"/>
      <c r="I808" s="123"/>
      <c r="J808" s="123"/>
    </row>
    <row r="809" spans="1:10" x14ac:dyDescent="0.25">
      <c r="A809" s="415" t="str">
        <f>IF(DATOS!$F$9="","",DATOS!$F$9)</f>
        <v/>
      </c>
      <c r="B809" s="415"/>
      <c r="G809" s="415" t="str">
        <f>IF(DATOS!$F$10="","",DATOS!$F$10)</f>
        <v/>
      </c>
      <c r="H809" s="415"/>
      <c r="I809" s="415"/>
      <c r="J809" s="415"/>
    </row>
    <row r="810" spans="1:10" x14ac:dyDescent="0.25">
      <c r="A810" s="415" t="s">
        <v>143</v>
      </c>
      <c r="B810" s="415"/>
      <c r="G810" s="415" t="s">
        <v>142</v>
      </c>
      <c r="H810" s="415"/>
      <c r="I810" s="415"/>
      <c r="J810" s="415"/>
    </row>
    <row r="811" spans="1:10" ht="17.25" x14ac:dyDescent="0.3">
      <c r="A811" s="285" t="str">
        <f>"INFORME DE PROGRESO DEL APRENDIZAJE DEL ESTUDIANTE - "&amp;DATOS!$B$6</f>
        <v>INFORME DE PROGRESO DEL APRENDIZAJE DEL ESTUDIANTE - 2019</v>
      </c>
      <c r="B811" s="285"/>
      <c r="C811" s="285"/>
      <c r="D811" s="285"/>
      <c r="E811" s="285"/>
      <c r="F811" s="285"/>
      <c r="G811" s="285"/>
      <c r="H811" s="285"/>
      <c r="I811" s="285"/>
      <c r="J811" s="285"/>
    </row>
    <row r="812" spans="1:10" ht="4.5" customHeight="1" thickBot="1" x14ac:dyDescent="0.3"/>
    <row r="813" spans="1:10" ht="15.75" thickTop="1" x14ac:dyDescent="0.25">
      <c r="A813" s="292"/>
      <c r="B813" s="62" t="s">
        <v>45</v>
      </c>
      <c r="C813" s="314" t="str">
        <f>IF(DATOS!$B$4="","",DATOS!$B$4)</f>
        <v>Apurímac</v>
      </c>
      <c r="D813" s="314"/>
      <c r="E813" s="314"/>
      <c r="F813" s="314"/>
      <c r="G813" s="313" t="s">
        <v>47</v>
      </c>
      <c r="H813" s="313"/>
      <c r="I813" s="63" t="str">
        <f>IF(DATOS!$B$5="","",DATOS!$B$5)</f>
        <v/>
      </c>
      <c r="J813" s="295" t="s">
        <v>520</v>
      </c>
    </row>
    <row r="814" spans="1:10" x14ac:dyDescent="0.25">
      <c r="A814" s="293"/>
      <c r="B814" s="64" t="s">
        <v>46</v>
      </c>
      <c r="C814" s="311" t="str">
        <f>IF(DATOS!$B$7="","",UPPER(DATOS!$B$7))</f>
        <v/>
      </c>
      <c r="D814" s="311"/>
      <c r="E814" s="311"/>
      <c r="F814" s="311"/>
      <c r="G814" s="311"/>
      <c r="H814" s="311"/>
      <c r="I814" s="312"/>
      <c r="J814" s="296"/>
    </row>
    <row r="815" spans="1:10" x14ac:dyDescent="0.25">
      <c r="A815" s="293"/>
      <c r="B815" s="64" t="s">
        <v>49</v>
      </c>
      <c r="C815" s="315" t="str">
        <f>IF(DATOS!$B$8="","",DATOS!$B$8)</f>
        <v/>
      </c>
      <c r="D815" s="315"/>
      <c r="E815" s="315"/>
      <c r="F815" s="315"/>
      <c r="G815" s="286" t="s">
        <v>100</v>
      </c>
      <c r="H815" s="287"/>
      <c r="I815" s="65" t="str">
        <f>IF(DATOS!$B$9="","",DATOS!$B$9)</f>
        <v/>
      </c>
      <c r="J815" s="296"/>
    </row>
    <row r="816" spans="1:10" x14ac:dyDescent="0.25">
      <c r="A816" s="293"/>
      <c r="B816" s="64" t="s">
        <v>60</v>
      </c>
      <c r="C816" s="311" t="str">
        <f>IF(DATOS!$B$10="","",DATOS!$B$10)</f>
        <v/>
      </c>
      <c r="D816" s="311"/>
      <c r="E816" s="311"/>
      <c r="F816" s="311"/>
      <c r="G816" s="317" t="s">
        <v>50</v>
      </c>
      <c r="H816" s="317"/>
      <c r="I816" s="65" t="str">
        <f>IF(DATOS!$B$11="","",DATOS!$B$11)</f>
        <v/>
      </c>
      <c r="J816" s="296"/>
    </row>
    <row r="817" spans="1:32" x14ac:dyDescent="0.25">
      <c r="A817" s="293"/>
      <c r="B817" s="64" t="s">
        <v>59</v>
      </c>
      <c r="C817" s="316" t="str">
        <f>IF(ISERROR(VLOOKUP(C818,DATOS!$B$17:$C$61,2,FALSE)),"No encontrado",IF(VLOOKUP(C818,DATOS!$B$17:$C$61,2,FALSE)=0,"No encontrado",VLOOKUP(C818,DATOS!$B$17:$C$61,2,FALSE)))</f>
        <v>No encontrado</v>
      </c>
      <c r="D817" s="316"/>
      <c r="E817" s="316"/>
      <c r="F817" s="316"/>
      <c r="G817" s="298"/>
      <c r="H817" s="299"/>
      <c r="I817" s="300"/>
      <c r="J817" s="296"/>
    </row>
    <row r="818" spans="1:32" ht="28.5" customHeight="1" thickBot="1" x14ac:dyDescent="0.3">
      <c r="A818" s="294"/>
      <c r="B818" s="66" t="s">
        <v>58</v>
      </c>
      <c r="C818" s="309" t="str">
        <f>IF(INDEX(alumnos,AE818,AF818)=0,"",INDEX(alumnos,AE818,AF818))</f>
        <v>CHAMPI LIZARME, Eimi</v>
      </c>
      <c r="D818" s="309"/>
      <c r="E818" s="309"/>
      <c r="F818" s="309"/>
      <c r="G818" s="309"/>
      <c r="H818" s="309"/>
      <c r="I818" s="310"/>
      <c r="J818" s="297"/>
      <c r="AE818" s="14">
        <f>AE728+1</f>
        <v>10</v>
      </c>
      <c r="AF818" s="14">
        <v>2</v>
      </c>
    </row>
    <row r="819" spans="1:32" ht="5.25" customHeight="1" thickTop="1" thickBot="1" x14ac:dyDescent="0.3"/>
    <row r="820" spans="1:32" ht="27" customHeight="1" thickTop="1" x14ac:dyDescent="0.25">
      <c r="A820" s="318" t="s">
        <v>0</v>
      </c>
      <c r="B820" s="328" t="s">
        <v>1</v>
      </c>
      <c r="C820" s="329"/>
      <c r="D820" s="325" t="s">
        <v>139</v>
      </c>
      <c r="E820" s="326"/>
      <c r="F820" s="326"/>
      <c r="G820" s="327"/>
      <c r="H820" s="320" t="s">
        <v>2</v>
      </c>
      <c r="I820" s="301" t="s">
        <v>3</v>
      </c>
      <c r="J820" s="302"/>
      <c r="K820" s="67"/>
    </row>
    <row r="821" spans="1:32" ht="15" customHeight="1" thickBot="1" x14ac:dyDescent="0.3">
      <c r="A821" s="319"/>
      <c r="B821" s="330"/>
      <c r="C821" s="331"/>
      <c r="D821" s="68">
        <v>1</v>
      </c>
      <c r="E821" s="68">
        <v>2</v>
      </c>
      <c r="F821" s="68">
        <v>3</v>
      </c>
      <c r="G821" s="68">
        <v>4</v>
      </c>
      <c r="H821" s="321"/>
      <c r="I821" s="303"/>
      <c r="J821" s="304"/>
      <c r="K821" s="67"/>
    </row>
    <row r="822" spans="1:32" ht="17.25" customHeight="1" thickTop="1" x14ac:dyDescent="0.25">
      <c r="A822" s="322" t="s">
        <v>8</v>
      </c>
      <c r="B822" s="334" t="s">
        <v>26</v>
      </c>
      <c r="C822" s="334"/>
      <c r="D822" s="69" t="str">
        <f t="shared" ref="D822:H826" si="195">IF(ISERROR(VLOOKUP($AB822,matematica,W822,FALSE)),"",IF(VLOOKUP($AB822,matematica,W822,FALSE)=0,"",VLOOKUP($AB822,matematica,W822,FALSE)))</f>
        <v/>
      </c>
      <c r="E822" s="69" t="str">
        <f t="shared" si="195"/>
        <v/>
      </c>
      <c r="F822" s="69" t="str">
        <f t="shared" si="195"/>
        <v/>
      </c>
      <c r="G822" s="69" t="str">
        <f t="shared" si="195"/>
        <v/>
      </c>
      <c r="H822" s="343" t="str">
        <f t="shared" ca="1" si="195"/>
        <v/>
      </c>
      <c r="I822" s="337"/>
      <c r="J822" s="338"/>
      <c r="W822" s="14">
        <v>3</v>
      </c>
      <c r="X822" s="14">
        <v>9</v>
      </c>
      <c r="Y822" s="14">
        <v>15</v>
      </c>
      <c r="Z822" s="14">
        <v>21</v>
      </c>
      <c r="AA822" s="14">
        <v>31</v>
      </c>
      <c r="AB822" s="14" t="str">
        <f>IF(C818="","",C818)</f>
        <v>CHAMPI LIZARME, Eimi</v>
      </c>
    </row>
    <row r="823" spans="1:32" ht="27.75" customHeight="1" x14ac:dyDescent="0.25">
      <c r="A823" s="323"/>
      <c r="B823" s="335" t="s">
        <v>27</v>
      </c>
      <c r="C823" s="335"/>
      <c r="D823" s="70" t="str">
        <f t="shared" si="195"/>
        <v/>
      </c>
      <c r="E823" s="70" t="str">
        <f t="shared" si="195"/>
        <v/>
      </c>
      <c r="F823" s="70" t="str">
        <f t="shared" si="195"/>
        <v/>
      </c>
      <c r="G823" s="70" t="str">
        <f t="shared" si="195"/>
        <v/>
      </c>
      <c r="H823" s="344" t="str">
        <f t="shared" si="195"/>
        <v/>
      </c>
      <c r="I823" s="339"/>
      <c r="J823" s="340"/>
      <c r="M823" s="14" t="str">
        <f>IF(INDEX(alumnos,35,2)=0,"",INDEX(alumnos,35,2))</f>
        <v/>
      </c>
      <c r="W823" s="14">
        <v>4</v>
      </c>
      <c r="X823" s="14">
        <v>10</v>
      </c>
      <c r="Y823" s="14">
        <v>16</v>
      </c>
      <c r="Z823" s="14">
        <v>22</v>
      </c>
      <c r="AB823" s="14" t="str">
        <f>IF(C818="","",C818)</f>
        <v>CHAMPI LIZARME, Eimi</v>
      </c>
    </row>
    <row r="824" spans="1:32" ht="26.25" customHeight="1" x14ac:dyDescent="0.25">
      <c r="A824" s="323"/>
      <c r="B824" s="335" t="s">
        <v>28</v>
      </c>
      <c r="C824" s="335"/>
      <c r="D824" s="70" t="str">
        <f t="shared" si="195"/>
        <v/>
      </c>
      <c r="E824" s="70" t="str">
        <f t="shared" si="195"/>
        <v/>
      </c>
      <c r="F824" s="70" t="str">
        <f t="shared" si="195"/>
        <v/>
      </c>
      <c r="G824" s="70" t="str">
        <f t="shared" si="195"/>
        <v/>
      </c>
      <c r="H824" s="344" t="str">
        <f t="shared" si="195"/>
        <v/>
      </c>
      <c r="I824" s="339"/>
      <c r="J824" s="340"/>
      <c r="W824" s="14">
        <v>5</v>
      </c>
      <c r="X824" s="14">
        <v>11</v>
      </c>
      <c r="Y824" s="14">
        <v>17</v>
      </c>
      <c r="Z824" s="14">
        <v>23</v>
      </c>
      <c r="AB824" s="14" t="str">
        <f>IF(C818="","",C818)</f>
        <v>CHAMPI LIZARME, Eimi</v>
      </c>
    </row>
    <row r="825" spans="1:32" ht="24.75" customHeight="1" x14ac:dyDescent="0.25">
      <c r="A825" s="323"/>
      <c r="B825" s="335" t="s">
        <v>29</v>
      </c>
      <c r="C825" s="335"/>
      <c r="D825" s="70" t="str">
        <f t="shared" si="195"/>
        <v/>
      </c>
      <c r="E825" s="70" t="str">
        <f t="shared" si="195"/>
        <v/>
      </c>
      <c r="F825" s="70" t="str">
        <f t="shared" si="195"/>
        <v/>
      </c>
      <c r="G825" s="70" t="str">
        <f t="shared" si="195"/>
        <v/>
      </c>
      <c r="H825" s="344" t="str">
        <f t="shared" si="195"/>
        <v/>
      </c>
      <c r="I825" s="339"/>
      <c r="J825" s="340"/>
      <c r="W825" s="14">
        <v>6</v>
      </c>
      <c r="X825" s="14">
        <v>12</v>
      </c>
      <c r="Y825" s="14">
        <v>18</v>
      </c>
      <c r="Z825" s="14">
        <v>24</v>
      </c>
      <c r="AB825" s="14" t="str">
        <f>IF(C818="","",C818)</f>
        <v>CHAMPI LIZARME, Eimi</v>
      </c>
    </row>
    <row r="826" spans="1:32" ht="16.5" customHeight="1" thickBot="1" x14ac:dyDescent="0.3">
      <c r="A826" s="324"/>
      <c r="B826" s="336" t="s">
        <v>188</v>
      </c>
      <c r="C826" s="336"/>
      <c r="D826" s="71" t="str">
        <f t="shared" si="195"/>
        <v/>
      </c>
      <c r="E826" s="71" t="str">
        <f t="shared" si="195"/>
        <v/>
      </c>
      <c r="F826" s="71" t="str">
        <f t="shared" si="195"/>
        <v/>
      </c>
      <c r="G826" s="71" t="str">
        <f t="shared" si="195"/>
        <v/>
      </c>
      <c r="H826" s="345" t="str">
        <f t="shared" si="195"/>
        <v/>
      </c>
      <c r="I826" s="341"/>
      <c r="J826" s="342"/>
      <c r="W826" s="14">
        <v>7</v>
      </c>
      <c r="X826" s="14">
        <v>13</v>
      </c>
      <c r="Y826" s="14">
        <v>19</v>
      </c>
      <c r="Z826" s="14">
        <v>25</v>
      </c>
      <c r="AB826" s="14" t="str">
        <f>IF(C818="","",C818)</f>
        <v>CHAMPI LIZARME, Eimi</v>
      </c>
    </row>
    <row r="827" spans="1:32" ht="1.5" customHeight="1" thickTop="1" thickBot="1" x14ac:dyDescent="0.3">
      <c r="A827" s="72"/>
      <c r="B827" s="73"/>
      <c r="C827" s="74"/>
      <c r="D827" s="74"/>
      <c r="E827" s="74"/>
      <c r="F827" s="74"/>
      <c r="G827" s="74"/>
      <c r="H827" s="75"/>
      <c r="I827" s="124"/>
      <c r="J827" s="124"/>
    </row>
    <row r="828" spans="1:32" ht="28.5" customHeight="1" thickTop="1" x14ac:dyDescent="0.25">
      <c r="A828" s="322" t="s">
        <v>151</v>
      </c>
      <c r="B828" s="334" t="s">
        <v>191</v>
      </c>
      <c r="C828" s="334" t="str">
        <f t="shared" ref="C828:C830" si="196">IF(ISERROR(VLOOKUP($C$8,comunicacion,W828,FALSE)),"",IF(VLOOKUP($C$8,comunicacion,W828,FALSE)=0,"",VLOOKUP($C$8,comunicacion,W828,FALSE)))</f>
        <v/>
      </c>
      <c r="D828" s="76" t="str">
        <f t="shared" ref="D828:H831" si="197">IF(ISERROR(VLOOKUP($AB828,comunicacion,W828,FALSE)),"",IF(VLOOKUP($AB828,comunicacion,W828,FALSE)=0,"",VLOOKUP($AB828,comunicacion,W828,FALSE)))</f>
        <v/>
      </c>
      <c r="E828" s="76" t="str">
        <f t="shared" si="197"/>
        <v/>
      </c>
      <c r="F828" s="76" t="str">
        <f t="shared" si="197"/>
        <v/>
      </c>
      <c r="G828" s="69" t="str">
        <f t="shared" si="197"/>
        <v/>
      </c>
      <c r="H828" s="346" t="str">
        <f t="shared" ca="1" si="197"/>
        <v/>
      </c>
      <c r="I828" s="349"/>
      <c r="J828" s="350"/>
      <c r="W828" s="14">
        <v>3</v>
      </c>
      <c r="X828" s="14">
        <v>9</v>
      </c>
      <c r="Y828" s="14">
        <v>15</v>
      </c>
      <c r="Z828" s="14">
        <v>21</v>
      </c>
      <c r="AA828" s="14">
        <v>31</v>
      </c>
      <c r="AB828" s="14" t="str">
        <f>IF(C818="","",C818)</f>
        <v>CHAMPI LIZARME, Eimi</v>
      </c>
    </row>
    <row r="829" spans="1:32" ht="28.5" customHeight="1" x14ac:dyDescent="0.25">
      <c r="A829" s="323"/>
      <c r="B829" s="335" t="s">
        <v>190</v>
      </c>
      <c r="C829" s="335" t="str">
        <f t="shared" si="196"/>
        <v/>
      </c>
      <c r="D829" s="77" t="str">
        <f t="shared" si="197"/>
        <v/>
      </c>
      <c r="E829" s="77" t="str">
        <f t="shared" si="197"/>
        <v/>
      </c>
      <c r="F829" s="77" t="str">
        <f t="shared" si="197"/>
        <v/>
      </c>
      <c r="G829" s="70" t="str">
        <f t="shared" si="197"/>
        <v/>
      </c>
      <c r="H829" s="347" t="str">
        <f t="shared" si="197"/>
        <v/>
      </c>
      <c r="I829" s="351"/>
      <c r="J829" s="352"/>
      <c r="W829" s="14">
        <v>4</v>
      </c>
      <c r="X829" s="14">
        <v>10</v>
      </c>
      <c r="Y829" s="14">
        <v>16</v>
      </c>
      <c r="Z829" s="14">
        <v>22</v>
      </c>
      <c r="AB829" s="14" t="str">
        <f>IF(C818="","",C818)</f>
        <v>CHAMPI LIZARME, Eimi</v>
      </c>
    </row>
    <row r="830" spans="1:32" ht="28.5" customHeight="1" x14ac:dyDescent="0.25">
      <c r="A830" s="323"/>
      <c r="B830" s="335" t="s">
        <v>189</v>
      </c>
      <c r="C830" s="335" t="str">
        <f t="shared" si="196"/>
        <v/>
      </c>
      <c r="D830" s="77" t="str">
        <f t="shared" si="197"/>
        <v/>
      </c>
      <c r="E830" s="77" t="str">
        <f t="shared" si="197"/>
        <v/>
      </c>
      <c r="F830" s="77" t="str">
        <f t="shared" si="197"/>
        <v/>
      </c>
      <c r="G830" s="70" t="str">
        <f t="shared" si="197"/>
        <v/>
      </c>
      <c r="H830" s="347" t="str">
        <f t="shared" si="197"/>
        <v/>
      </c>
      <c r="I830" s="351"/>
      <c r="J830" s="352"/>
      <c r="W830" s="14">
        <v>5</v>
      </c>
      <c r="X830" s="14">
        <v>11</v>
      </c>
      <c r="Y830" s="14">
        <v>17</v>
      </c>
      <c r="Z830" s="14">
        <v>23</v>
      </c>
      <c r="AB830" s="14" t="str">
        <f>IF(C818="","",C818)</f>
        <v>CHAMPI LIZARME, Eimi</v>
      </c>
    </row>
    <row r="831" spans="1:32" ht="16.5" customHeight="1" thickBot="1" x14ac:dyDescent="0.3">
      <c r="A831" s="324"/>
      <c r="B831" s="336" t="s">
        <v>188</v>
      </c>
      <c r="C831" s="336"/>
      <c r="D831" s="71" t="str">
        <f t="shared" si="197"/>
        <v/>
      </c>
      <c r="E831" s="71" t="str">
        <f t="shared" si="197"/>
        <v/>
      </c>
      <c r="F831" s="71" t="str">
        <f t="shared" si="197"/>
        <v/>
      </c>
      <c r="G831" s="71" t="str">
        <f t="shared" si="197"/>
        <v/>
      </c>
      <c r="H831" s="348" t="str">
        <f t="shared" si="197"/>
        <v/>
      </c>
      <c r="I831" s="353"/>
      <c r="J831" s="354"/>
      <c r="W831" s="14">
        <v>7</v>
      </c>
      <c r="X831" s="14">
        <v>13</v>
      </c>
      <c r="Y831" s="14">
        <v>19</v>
      </c>
      <c r="Z831" s="14">
        <v>25</v>
      </c>
      <c r="AB831" s="14" t="str">
        <f>IF(C818="","",C818)</f>
        <v>CHAMPI LIZARME, Eimi</v>
      </c>
    </row>
    <row r="832" spans="1:32" ht="2.25" customHeight="1" thickTop="1" thickBot="1" x14ac:dyDescent="0.3">
      <c r="A832" s="72"/>
      <c r="B832" s="73"/>
      <c r="C832" s="78"/>
      <c r="D832" s="78"/>
      <c r="E832" s="78"/>
      <c r="F832" s="78"/>
      <c r="G832" s="78"/>
      <c r="H832" s="75"/>
      <c r="I832" s="124"/>
      <c r="J832" s="124"/>
    </row>
    <row r="833" spans="1:28" ht="28.5" customHeight="1" thickTop="1" x14ac:dyDescent="0.25">
      <c r="A833" s="322" t="s">
        <v>150</v>
      </c>
      <c r="B833" s="334" t="s">
        <v>30</v>
      </c>
      <c r="C833" s="334" t="str">
        <f t="shared" ref="C833:C835" si="198">IF(ISERROR(VLOOKUP($C$8,ingles,W833,FALSE)),"",IF(VLOOKUP($C$8,ingles,W833,FALSE)=0,"",VLOOKUP($C$8,ingles,W833,FALSE)))</f>
        <v/>
      </c>
      <c r="D833" s="76" t="str">
        <f t="shared" ref="D833:H836" si="199">IF(ISERROR(VLOOKUP($AB833,ingles,W833,FALSE)),"",IF(VLOOKUP($AB833,ingles,W833,FALSE)=0,"",VLOOKUP($AB833,ingles,W833,FALSE)))</f>
        <v/>
      </c>
      <c r="E833" s="76" t="str">
        <f t="shared" si="199"/>
        <v/>
      </c>
      <c r="F833" s="76" t="str">
        <f t="shared" si="199"/>
        <v/>
      </c>
      <c r="G833" s="69" t="str">
        <f t="shared" si="199"/>
        <v/>
      </c>
      <c r="H833" s="346" t="str">
        <f t="shared" ca="1" si="199"/>
        <v/>
      </c>
      <c r="I833" s="349"/>
      <c r="J833" s="350"/>
      <c r="W833" s="14">
        <v>3</v>
      </c>
      <c r="X833" s="14">
        <v>9</v>
      </c>
      <c r="Y833" s="14">
        <v>15</v>
      </c>
      <c r="Z833" s="14">
        <v>21</v>
      </c>
      <c r="AA833" s="14">
        <v>31</v>
      </c>
      <c r="AB833" s="14" t="str">
        <f>IF(C818="","",C818)</f>
        <v>CHAMPI LIZARME, Eimi</v>
      </c>
    </row>
    <row r="834" spans="1:28" ht="28.5" customHeight="1" x14ac:dyDescent="0.25">
      <c r="A834" s="323"/>
      <c r="B834" s="335" t="s">
        <v>31</v>
      </c>
      <c r="C834" s="335" t="str">
        <f t="shared" si="198"/>
        <v/>
      </c>
      <c r="D834" s="77" t="str">
        <f t="shared" si="199"/>
        <v/>
      </c>
      <c r="E834" s="77" t="str">
        <f t="shared" si="199"/>
        <v/>
      </c>
      <c r="F834" s="77" t="str">
        <f t="shared" si="199"/>
        <v/>
      </c>
      <c r="G834" s="70" t="str">
        <f t="shared" si="199"/>
        <v/>
      </c>
      <c r="H834" s="347" t="str">
        <f t="shared" si="199"/>
        <v/>
      </c>
      <c r="I834" s="351"/>
      <c r="J834" s="352"/>
      <c r="W834" s="14">
        <v>4</v>
      </c>
      <c r="X834" s="14">
        <v>10</v>
      </c>
      <c r="Y834" s="14">
        <v>16</v>
      </c>
      <c r="Z834" s="14">
        <v>22</v>
      </c>
      <c r="AB834" s="14" t="str">
        <f>IF(C818="","",C818)</f>
        <v>CHAMPI LIZARME, Eimi</v>
      </c>
    </row>
    <row r="835" spans="1:28" ht="28.5" customHeight="1" x14ac:dyDescent="0.25">
      <c r="A835" s="323"/>
      <c r="B835" s="335" t="s">
        <v>32</v>
      </c>
      <c r="C835" s="335" t="str">
        <f t="shared" si="198"/>
        <v/>
      </c>
      <c r="D835" s="77" t="str">
        <f t="shared" si="199"/>
        <v/>
      </c>
      <c r="E835" s="77" t="str">
        <f t="shared" si="199"/>
        <v/>
      </c>
      <c r="F835" s="77" t="str">
        <f t="shared" si="199"/>
        <v/>
      </c>
      <c r="G835" s="70" t="str">
        <f t="shared" si="199"/>
        <v/>
      </c>
      <c r="H835" s="347" t="str">
        <f t="shared" si="199"/>
        <v/>
      </c>
      <c r="I835" s="351"/>
      <c r="J835" s="352"/>
      <c r="W835" s="14">
        <v>5</v>
      </c>
      <c r="X835" s="14">
        <v>11</v>
      </c>
      <c r="Y835" s="14">
        <v>17</v>
      </c>
      <c r="Z835" s="14">
        <v>23</v>
      </c>
      <c r="AB835" s="14" t="str">
        <f>IF(C818="","",C818)</f>
        <v>CHAMPI LIZARME, Eimi</v>
      </c>
    </row>
    <row r="836" spans="1:28" ht="16.5" customHeight="1" thickBot="1" x14ac:dyDescent="0.3">
      <c r="A836" s="324"/>
      <c r="B836" s="336" t="s">
        <v>188</v>
      </c>
      <c r="C836" s="336"/>
      <c r="D836" s="71" t="str">
        <f t="shared" si="199"/>
        <v/>
      </c>
      <c r="E836" s="71" t="str">
        <f t="shared" si="199"/>
        <v/>
      </c>
      <c r="F836" s="71" t="str">
        <f t="shared" si="199"/>
        <v/>
      </c>
      <c r="G836" s="71" t="str">
        <f t="shared" si="199"/>
        <v/>
      </c>
      <c r="H836" s="348" t="str">
        <f t="shared" si="199"/>
        <v/>
      </c>
      <c r="I836" s="353"/>
      <c r="J836" s="354"/>
      <c r="W836" s="14">
        <v>7</v>
      </c>
      <c r="X836" s="14">
        <v>13</v>
      </c>
      <c r="Y836" s="14">
        <v>19</v>
      </c>
      <c r="Z836" s="14">
        <v>25</v>
      </c>
      <c r="AB836" s="14" t="str">
        <f>IF(C818="","",C818)</f>
        <v>CHAMPI LIZARME, Eimi</v>
      </c>
    </row>
    <row r="837" spans="1:28" ht="2.25" customHeight="1" thickTop="1" thickBot="1" x14ac:dyDescent="0.3">
      <c r="A837" s="72"/>
      <c r="B837" s="73"/>
      <c r="C837" s="78"/>
      <c r="D837" s="78"/>
      <c r="E837" s="78"/>
      <c r="F837" s="78"/>
      <c r="G837" s="78"/>
      <c r="H837" s="75"/>
      <c r="I837" s="124"/>
      <c r="J837" s="124"/>
    </row>
    <row r="838" spans="1:28" ht="27" customHeight="1" thickTop="1" x14ac:dyDescent="0.25">
      <c r="A838" s="322" t="s">
        <v>7</v>
      </c>
      <c r="B838" s="334" t="s">
        <v>33</v>
      </c>
      <c r="C838" s="334" t="str">
        <f t="shared" ref="C838" si="200">IF(ISERROR(VLOOKUP($C$8,arte,W838,FALSE)),"",IF(VLOOKUP($C$8,arte,W838,FALSE)=0,"",VLOOKUP($C$8,arte,W838,FALSE)))</f>
        <v/>
      </c>
      <c r="D838" s="76" t="str">
        <f t="shared" ref="D838:H840" si="201">IF(ISERROR(VLOOKUP($AB838,arte,W838,FALSE)),"",IF(VLOOKUP($AB838,arte,W838,FALSE)=0,"",VLOOKUP($AB838,arte,W838,FALSE)))</f>
        <v/>
      </c>
      <c r="E838" s="76" t="str">
        <f t="shared" si="201"/>
        <v/>
      </c>
      <c r="F838" s="76" t="str">
        <f t="shared" si="201"/>
        <v/>
      </c>
      <c r="G838" s="69" t="str">
        <f t="shared" si="201"/>
        <v/>
      </c>
      <c r="H838" s="343" t="str">
        <f t="shared" ca="1" si="201"/>
        <v/>
      </c>
      <c r="I838" s="337"/>
      <c r="J838" s="338"/>
      <c r="W838" s="14">
        <v>3</v>
      </c>
      <c r="X838" s="14">
        <v>9</v>
      </c>
      <c r="Y838" s="14">
        <v>15</v>
      </c>
      <c r="Z838" s="14">
        <v>21</v>
      </c>
      <c r="AA838" s="14">
        <v>31</v>
      </c>
      <c r="AB838" s="14" t="str">
        <f>IF(C818="","",C818)</f>
        <v>CHAMPI LIZARME, Eimi</v>
      </c>
    </row>
    <row r="839" spans="1:28" ht="27" customHeight="1" x14ac:dyDescent="0.25">
      <c r="A839" s="323"/>
      <c r="B839" s="335" t="s">
        <v>34</v>
      </c>
      <c r="C839" s="335" t="str">
        <f>IF(ISERROR(VLOOKUP($C$8,arte,W839,FALSE)),"",IF(VLOOKUP($C$8,arte,W839,FALSE)=0,"",VLOOKUP($C$8,arte,W839,FALSE)))</f>
        <v/>
      </c>
      <c r="D839" s="77" t="str">
        <f t="shared" si="201"/>
        <v/>
      </c>
      <c r="E839" s="77" t="str">
        <f t="shared" si="201"/>
        <v/>
      </c>
      <c r="F839" s="77" t="str">
        <f t="shared" si="201"/>
        <v/>
      </c>
      <c r="G839" s="70" t="str">
        <f t="shared" si="201"/>
        <v/>
      </c>
      <c r="H839" s="344" t="str">
        <f t="shared" si="201"/>
        <v/>
      </c>
      <c r="I839" s="339"/>
      <c r="J839" s="340"/>
      <c r="W839" s="14">
        <v>4</v>
      </c>
      <c r="X839" s="14">
        <v>10</v>
      </c>
      <c r="Y839" s="14">
        <v>16</v>
      </c>
      <c r="Z839" s="14">
        <v>22</v>
      </c>
      <c r="AB839" s="14" t="str">
        <f>IF(C818="","",C818)</f>
        <v>CHAMPI LIZARME, Eimi</v>
      </c>
    </row>
    <row r="840" spans="1:28" ht="16.5" customHeight="1" thickBot="1" x14ac:dyDescent="0.3">
      <c r="A840" s="324"/>
      <c r="B840" s="336" t="s">
        <v>188</v>
      </c>
      <c r="C840" s="336"/>
      <c r="D840" s="71" t="str">
        <f t="shared" si="201"/>
        <v/>
      </c>
      <c r="E840" s="71" t="str">
        <f t="shared" si="201"/>
        <v/>
      </c>
      <c r="F840" s="71" t="str">
        <f t="shared" si="201"/>
        <v/>
      </c>
      <c r="G840" s="71" t="str">
        <f t="shared" si="201"/>
        <v/>
      </c>
      <c r="H840" s="345" t="str">
        <f t="shared" si="201"/>
        <v/>
      </c>
      <c r="I840" s="341"/>
      <c r="J840" s="342"/>
      <c r="W840" s="14">
        <v>7</v>
      </c>
      <c r="X840" s="14">
        <v>13</v>
      </c>
      <c r="Y840" s="14">
        <v>19</v>
      </c>
      <c r="Z840" s="14">
        <v>25</v>
      </c>
      <c r="AB840" s="14" t="str">
        <f>IF(C818="","",C818)</f>
        <v>CHAMPI LIZARME, Eimi</v>
      </c>
    </row>
    <row r="841" spans="1:28" ht="2.25" customHeight="1" thickTop="1" thickBot="1" x14ac:dyDescent="0.3">
      <c r="A841" s="72"/>
      <c r="B841" s="73"/>
      <c r="C841" s="79"/>
      <c r="D841" s="74"/>
      <c r="E841" s="74"/>
      <c r="F841" s="74"/>
      <c r="G841" s="74"/>
      <c r="H841" s="80" t="str">
        <f>IF(ISERROR(VLOOKUP($C$8,ingles,AA841,FALSE)),"",IF(VLOOKUP($C$8,ingles,AA841,FALSE)=0,"",VLOOKUP($C$8,ingles,AA841,FALSE)))</f>
        <v/>
      </c>
      <c r="I841" s="124"/>
      <c r="J841" s="124"/>
    </row>
    <row r="842" spans="1:28" ht="21" customHeight="1" thickTop="1" x14ac:dyDescent="0.25">
      <c r="A842" s="322" t="s">
        <v>5</v>
      </c>
      <c r="B842" s="334" t="s">
        <v>35</v>
      </c>
      <c r="C842" s="334" t="str">
        <f t="shared" ref="C842:C844" si="202">IF(ISERROR(VLOOKUP($C$8,sociales,W842,FALSE)),"",IF(VLOOKUP($C$8,sociales,W842,FALSE)=0,"",VLOOKUP($C$8,sociales,W842,FALSE)))</f>
        <v/>
      </c>
      <c r="D842" s="76" t="str">
        <f t="shared" ref="D842:H845" si="203">IF(ISERROR(VLOOKUP($AB842,sociales,W842,FALSE)),"",IF(VLOOKUP($AB842,sociales,W842,FALSE)=0,"",VLOOKUP($AB842,sociales,W842,FALSE)))</f>
        <v/>
      </c>
      <c r="E842" s="76" t="str">
        <f t="shared" si="203"/>
        <v/>
      </c>
      <c r="F842" s="76" t="str">
        <f t="shared" si="203"/>
        <v/>
      </c>
      <c r="G842" s="69" t="str">
        <f t="shared" si="203"/>
        <v/>
      </c>
      <c r="H842" s="346" t="str">
        <f t="shared" ca="1" si="203"/>
        <v/>
      </c>
      <c r="I842" s="349"/>
      <c r="J842" s="350"/>
      <c r="W842" s="14">
        <v>3</v>
      </c>
      <c r="X842" s="14">
        <v>9</v>
      </c>
      <c r="Y842" s="14">
        <v>15</v>
      </c>
      <c r="Z842" s="14">
        <v>21</v>
      </c>
      <c r="AA842" s="14">
        <v>31</v>
      </c>
      <c r="AB842" s="14" t="str">
        <f>IF(C818="","",C818)</f>
        <v>CHAMPI LIZARME, Eimi</v>
      </c>
    </row>
    <row r="843" spans="1:28" ht="27" customHeight="1" x14ac:dyDescent="0.25">
      <c r="A843" s="323"/>
      <c r="B843" s="335" t="s">
        <v>36</v>
      </c>
      <c r="C843" s="335" t="str">
        <f t="shared" si="202"/>
        <v/>
      </c>
      <c r="D843" s="77" t="str">
        <f t="shared" si="203"/>
        <v/>
      </c>
      <c r="E843" s="77" t="str">
        <f t="shared" si="203"/>
        <v/>
      </c>
      <c r="F843" s="77" t="str">
        <f t="shared" si="203"/>
        <v/>
      </c>
      <c r="G843" s="70" t="str">
        <f t="shared" si="203"/>
        <v/>
      </c>
      <c r="H843" s="347" t="str">
        <f t="shared" si="203"/>
        <v/>
      </c>
      <c r="I843" s="351"/>
      <c r="J843" s="352"/>
      <c r="W843" s="14">
        <v>4</v>
      </c>
      <c r="X843" s="14">
        <v>10</v>
      </c>
      <c r="Y843" s="14">
        <v>16</v>
      </c>
      <c r="Z843" s="14">
        <v>22</v>
      </c>
      <c r="AB843" s="14" t="str">
        <f>IF(C818="","",C818)</f>
        <v>CHAMPI LIZARME, Eimi</v>
      </c>
    </row>
    <row r="844" spans="1:28" ht="27" customHeight="1" x14ac:dyDescent="0.25">
      <c r="A844" s="323"/>
      <c r="B844" s="335" t="s">
        <v>37</v>
      </c>
      <c r="C844" s="335" t="str">
        <f t="shared" si="202"/>
        <v/>
      </c>
      <c r="D844" s="77" t="str">
        <f t="shared" si="203"/>
        <v/>
      </c>
      <c r="E844" s="77" t="str">
        <f t="shared" si="203"/>
        <v/>
      </c>
      <c r="F844" s="77" t="str">
        <f t="shared" si="203"/>
        <v/>
      </c>
      <c r="G844" s="70" t="str">
        <f t="shared" si="203"/>
        <v/>
      </c>
      <c r="H844" s="347" t="str">
        <f t="shared" si="203"/>
        <v/>
      </c>
      <c r="I844" s="351"/>
      <c r="J844" s="352"/>
      <c r="W844" s="14">
        <v>5</v>
      </c>
      <c r="X844" s="14">
        <v>11</v>
      </c>
      <c r="Y844" s="14">
        <v>17</v>
      </c>
      <c r="Z844" s="14">
        <v>23</v>
      </c>
      <c r="AB844" s="14" t="str">
        <f>IF(C818="","",C818)</f>
        <v>CHAMPI LIZARME, Eimi</v>
      </c>
    </row>
    <row r="845" spans="1:28" ht="16.5" customHeight="1" thickBot="1" x14ac:dyDescent="0.3">
      <c r="A845" s="324"/>
      <c r="B845" s="336" t="s">
        <v>188</v>
      </c>
      <c r="C845" s="336"/>
      <c r="D845" s="71" t="str">
        <f t="shared" si="203"/>
        <v/>
      </c>
      <c r="E845" s="71" t="str">
        <f t="shared" si="203"/>
        <v/>
      </c>
      <c r="F845" s="71" t="str">
        <f t="shared" si="203"/>
        <v/>
      </c>
      <c r="G845" s="71" t="str">
        <f t="shared" si="203"/>
        <v/>
      </c>
      <c r="H845" s="348" t="str">
        <f t="shared" si="203"/>
        <v/>
      </c>
      <c r="I845" s="353"/>
      <c r="J845" s="354"/>
      <c r="W845" s="14">
        <v>7</v>
      </c>
      <c r="X845" s="14">
        <v>13</v>
      </c>
      <c r="Y845" s="14">
        <v>19</v>
      </c>
      <c r="Z845" s="14">
        <v>25</v>
      </c>
      <c r="AB845" s="14" t="str">
        <f>IF(C818="","",C818)</f>
        <v>CHAMPI LIZARME, Eimi</v>
      </c>
    </row>
    <row r="846" spans="1:28" ht="2.25" customHeight="1" thickTop="1" thickBot="1" x14ac:dyDescent="0.3">
      <c r="A846" s="72"/>
      <c r="B846" s="73"/>
      <c r="C846" s="78"/>
      <c r="D846" s="78"/>
      <c r="E846" s="78"/>
      <c r="F846" s="78"/>
      <c r="G846" s="78"/>
      <c r="H846" s="75"/>
      <c r="I846" s="124"/>
      <c r="J846" s="124"/>
    </row>
    <row r="847" spans="1:28" ht="16.5" customHeight="1" thickTop="1" x14ac:dyDescent="0.25">
      <c r="A847" s="355" t="s">
        <v>4</v>
      </c>
      <c r="B847" s="334" t="s">
        <v>24</v>
      </c>
      <c r="C847" s="334" t="str">
        <f t="shared" ref="C847:C848" si="204">IF(ISERROR(VLOOKUP($C$8,desarrollo,W847,FALSE)),"",IF(VLOOKUP($C$8,desarrollo,W847,FALSE)=0,"",VLOOKUP($C$8,desarrollo,W847,FALSE)))</f>
        <v/>
      </c>
      <c r="D847" s="76" t="str">
        <f t="shared" ref="D847:H849" si="205">IF(ISERROR(VLOOKUP($AB847,desarrollo,W847,FALSE)),"",IF(VLOOKUP($AB847,desarrollo,W847,FALSE)=0,"",VLOOKUP($AB847,desarrollo,W847,FALSE)))</f>
        <v/>
      </c>
      <c r="E847" s="76" t="str">
        <f t="shared" si="205"/>
        <v/>
      </c>
      <c r="F847" s="76" t="str">
        <f t="shared" si="205"/>
        <v/>
      </c>
      <c r="G847" s="69" t="str">
        <f t="shared" si="205"/>
        <v/>
      </c>
      <c r="H847" s="343" t="str">
        <f t="shared" ca="1" si="205"/>
        <v/>
      </c>
      <c r="I847" s="337"/>
      <c r="J847" s="338"/>
      <c r="W847" s="14">
        <v>3</v>
      </c>
      <c r="X847" s="14">
        <v>9</v>
      </c>
      <c r="Y847" s="14">
        <v>15</v>
      </c>
      <c r="Z847" s="14">
        <v>21</v>
      </c>
      <c r="AA847" s="14">
        <v>31</v>
      </c>
      <c r="AB847" s="14" t="str">
        <f>IF(C818="","",C818)</f>
        <v>CHAMPI LIZARME, Eimi</v>
      </c>
    </row>
    <row r="848" spans="1:28" ht="27" customHeight="1" x14ac:dyDescent="0.25">
      <c r="A848" s="356"/>
      <c r="B848" s="335" t="s">
        <v>25</v>
      </c>
      <c r="C848" s="335" t="str">
        <f t="shared" si="204"/>
        <v/>
      </c>
      <c r="D848" s="77" t="str">
        <f t="shared" si="205"/>
        <v/>
      </c>
      <c r="E848" s="77" t="str">
        <f t="shared" si="205"/>
        <v/>
      </c>
      <c r="F848" s="77" t="str">
        <f t="shared" si="205"/>
        <v/>
      </c>
      <c r="G848" s="70" t="str">
        <f t="shared" si="205"/>
        <v/>
      </c>
      <c r="H848" s="344" t="str">
        <f t="shared" si="205"/>
        <v/>
      </c>
      <c r="I848" s="339"/>
      <c r="J848" s="340"/>
      <c r="W848" s="14">
        <v>4</v>
      </c>
      <c r="X848" s="14">
        <v>10</v>
      </c>
      <c r="Y848" s="14">
        <v>16</v>
      </c>
      <c r="Z848" s="14">
        <v>22</v>
      </c>
      <c r="AB848" s="14" t="str">
        <f>IF(C818="","",C818)</f>
        <v>CHAMPI LIZARME, Eimi</v>
      </c>
    </row>
    <row r="849" spans="1:28" ht="16.5" customHeight="1" thickBot="1" x14ac:dyDescent="0.3">
      <c r="A849" s="357"/>
      <c r="B849" s="336" t="s">
        <v>188</v>
      </c>
      <c r="C849" s="336"/>
      <c r="D849" s="71" t="str">
        <f t="shared" si="205"/>
        <v/>
      </c>
      <c r="E849" s="71" t="str">
        <f t="shared" si="205"/>
        <v/>
      </c>
      <c r="F849" s="71" t="str">
        <f t="shared" si="205"/>
        <v/>
      </c>
      <c r="G849" s="71" t="str">
        <f t="shared" si="205"/>
        <v/>
      </c>
      <c r="H849" s="345" t="str">
        <f t="shared" si="205"/>
        <v/>
      </c>
      <c r="I849" s="341"/>
      <c r="J849" s="342"/>
      <c r="W849" s="14">
        <v>7</v>
      </c>
      <c r="X849" s="14">
        <v>13</v>
      </c>
      <c r="Y849" s="14">
        <v>19</v>
      </c>
      <c r="Z849" s="14">
        <v>25</v>
      </c>
      <c r="AB849" s="14" t="str">
        <f>IF(C818="","",C818)</f>
        <v>CHAMPI LIZARME, Eimi</v>
      </c>
    </row>
    <row r="850" spans="1:28" ht="2.25" customHeight="1" thickTop="1" thickBot="1" x14ac:dyDescent="0.3">
      <c r="A850" s="81"/>
      <c r="B850" s="73"/>
      <c r="C850" s="78"/>
      <c r="D850" s="78"/>
      <c r="E850" s="78"/>
      <c r="F850" s="78"/>
      <c r="G850" s="78"/>
      <c r="H850" s="82"/>
      <c r="I850" s="124"/>
      <c r="J850" s="124"/>
    </row>
    <row r="851" spans="1:28" ht="24" customHeight="1" thickTop="1" x14ac:dyDescent="0.25">
      <c r="A851" s="322" t="s">
        <v>6</v>
      </c>
      <c r="B851" s="334" t="s">
        <v>52</v>
      </c>
      <c r="C851" s="334" t="str">
        <f t="shared" ref="C851:C853" si="206">IF(ISERROR(VLOOKUP($C$8,fisica,W851,FALSE)),"",IF(VLOOKUP($C$8,fisica,W851,FALSE)=0,"",VLOOKUP($C$8,fisica,W851,FALSE)))</f>
        <v/>
      </c>
      <c r="D851" s="76" t="str">
        <f t="shared" ref="D851:H854" si="207">IF(ISERROR(VLOOKUP($AB851,fisica,W851,FALSE)),"",IF(VLOOKUP($AB851,fisica,W851,FALSE)=0,"",VLOOKUP($AB851,fisica,W851,FALSE)))</f>
        <v/>
      </c>
      <c r="E851" s="76" t="str">
        <f t="shared" si="207"/>
        <v/>
      </c>
      <c r="F851" s="76" t="str">
        <f t="shared" si="207"/>
        <v/>
      </c>
      <c r="G851" s="69" t="str">
        <f t="shared" si="207"/>
        <v/>
      </c>
      <c r="H851" s="346" t="str">
        <f t="shared" ca="1" si="207"/>
        <v/>
      </c>
      <c r="I851" s="349"/>
      <c r="J851" s="350"/>
      <c r="W851" s="14">
        <v>3</v>
      </c>
      <c r="X851" s="14">
        <v>9</v>
      </c>
      <c r="Y851" s="14">
        <v>15</v>
      </c>
      <c r="Z851" s="14">
        <v>21</v>
      </c>
      <c r="AA851" s="14">
        <v>31</v>
      </c>
      <c r="AB851" s="14" t="str">
        <f>IF(C818="","",C818)</f>
        <v>CHAMPI LIZARME, Eimi</v>
      </c>
    </row>
    <row r="852" spans="1:28" ht="18.75" customHeight="1" x14ac:dyDescent="0.25">
      <c r="A852" s="323"/>
      <c r="B852" s="335" t="s">
        <v>38</v>
      </c>
      <c r="C852" s="335" t="str">
        <f t="shared" si="206"/>
        <v/>
      </c>
      <c r="D852" s="77" t="str">
        <f t="shared" si="207"/>
        <v/>
      </c>
      <c r="E852" s="77" t="str">
        <f t="shared" si="207"/>
        <v/>
      </c>
      <c r="F852" s="77" t="str">
        <f t="shared" si="207"/>
        <v/>
      </c>
      <c r="G852" s="70" t="str">
        <f t="shared" si="207"/>
        <v/>
      </c>
      <c r="H852" s="347" t="str">
        <f t="shared" si="207"/>
        <v/>
      </c>
      <c r="I852" s="351"/>
      <c r="J852" s="352"/>
      <c r="W852" s="14">
        <v>4</v>
      </c>
      <c r="X852" s="14">
        <v>10</v>
      </c>
      <c r="Y852" s="14">
        <v>16</v>
      </c>
      <c r="Z852" s="14">
        <v>22</v>
      </c>
      <c r="AB852" s="14" t="str">
        <f>IF(C818="","",C818)</f>
        <v>CHAMPI LIZARME, Eimi</v>
      </c>
    </row>
    <row r="853" spans="1:28" ht="27" customHeight="1" x14ac:dyDescent="0.25">
      <c r="A853" s="323"/>
      <c r="B853" s="335" t="s">
        <v>39</v>
      </c>
      <c r="C853" s="335" t="str">
        <f t="shared" si="206"/>
        <v/>
      </c>
      <c r="D853" s="77" t="str">
        <f t="shared" si="207"/>
        <v/>
      </c>
      <c r="E853" s="77" t="str">
        <f t="shared" si="207"/>
        <v/>
      </c>
      <c r="F853" s="77" t="str">
        <f t="shared" si="207"/>
        <v/>
      </c>
      <c r="G853" s="70" t="str">
        <f t="shared" si="207"/>
        <v/>
      </c>
      <c r="H853" s="347" t="str">
        <f t="shared" si="207"/>
        <v/>
      </c>
      <c r="I853" s="351"/>
      <c r="J853" s="352"/>
      <c r="W853" s="14">
        <v>5</v>
      </c>
      <c r="X853" s="14">
        <v>11</v>
      </c>
      <c r="Y853" s="14">
        <v>17</v>
      </c>
      <c r="Z853" s="14">
        <v>23</v>
      </c>
      <c r="AB853" s="14" t="str">
        <f>IF(C818="","",C818)</f>
        <v>CHAMPI LIZARME, Eimi</v>
      </c>
    </row>
    <row r="854" spans="1:28" ht="16.5" customHeight="1" thickBot="1" x14ac:dyDescent="0.3">
      <c r="A854" s="324"/>
      <c r="B854" s="336" t="s">
        <v>188</v>
      </c>
      <c r="C854" s="336"/>
      <c r="D854" s="71" t="str">
        <f t="shared" si="207"/>
        <v/>
      </c>
      <c r="E854" s="71" t="str">
        <f t="shared" si="207"/>
        <v/>
      </c>
      <c r="F854" s="71" t="str">
        <f t="shared" si="207"/>
        <v/>
      </c>
      <c r="G854" s="71" t="str">
        <f t="shared" si="207"/>
        <v/>
      </c>
      <c r="H854" s="348" t="str">
        <f t="shared" si="207"/>
        <v/>
      </c>
      <c r="I854" s="353"/>
      <c r="J854" s="354"/>
      <c r="W854" s="14">
        <v>7</v>
      </c>
      <c r="X854" s="14">
        <v>13</v>
      </c>
      <c r="Y854" s="14">
        <v>19</v>
      </c>
      <c r="Z854" s="14">
        <v>25</v>
      </c>
      <c r="AB854" s="14" t="str">
        <f>IF(C818="","",C818)</f>
        <v>CHAMPI LIZARME, Eimi</v>
      </c>
    </row>
    <row r="855" spans="1:28" ht="2.25" customHeight="1" thickTop="1" thickBot="1" x14ac:dyDescent="0.3">
      <c r="A855" s="72"/>
      <c r="B855" s="73"/>
      <c r="C855" s="78"/>
      <c r="D855" s="78"/>
      <c r="E855" s="78"/>
      <c r="F855" s="78"/>
      <c r="G855" s="78"/>
      <c r="H855" s="82"/>
      <c r="I855" s="124"/>
      <c r="J855" s="124"/>
    </row>
    <row r="856" spans="1:28" ht="36" customHeight="1" thickTop="1" x14ac:dyDescent="0.25">
      <c r="A856" s="322" t="s">
        <v>11</v>
      </c>
      <c r="B856" s="334" t="s">
        <v>40</v>
      </c>
      <c r="C856" s="334" t="str">
        <f t="shared" ref="C856:C857" si="208">IF(ISERROR(VLOOKUP($C$8,religion,W856,FALSE)),"",IF(VLOOKUP($C$8,religion,W856,FALSE)=0,"",VLOOKUP($C$8,religion,W856,FALSE)))</f>
        <v/>
      </c>
      <c r="D856" s="76" t="str">
        <f t="shared" ref="D856:H858" si="209">IF(ISERROR(VLOOKUP($AB856,religion,W856,FALSE)),"",IF(VLOOKUP($AB856,religion,W856,FALSE)=0,"",VLOOKUP($AB856,religion,W856,FALSE)))</f>
        <v/>
      </c>
      <c r="E856" s="76" t="str">
        <f t="shared" si="209"/>
        <v/>
      </c>
      <c r="F856" s="76" t="str">
        <f t="shared" si="209"/>
        <v/>
      </c>
      <c r="G856" s="69" t="str">
        <f t="shared" si="209"/>
        <v/>
      </c>
      <c r="H856" s="343" t="str">
        <f t="shared" ca="1" si="209"/>
        <v/>
      </c>
      <c r="I856" s="337"/>
      <c r="J856" s="338"/>
      <c r="W856" s="14">
        <v>3</v>
      </c>
      <c r="X856" s="14">
        <v>9</v>
      </c>
      <c r="Y856" s="14">
        <v>15</v>
      </c>
      <c r="Z856" s="14">
        <v>21</v>
      </c>
      <c r="AA856" s="14">
        <v>31</v>
      </c>
      <c r="AB856" s="14" t="str">
        <f>IF(C818="","",C818)</f>
        <v>CHAMPI LIZARME, Eimi</v>
      </c>
    </row>
    <row r="857" spans="1:28" ht="27" customHeight="1" x14ac:dyDescent="0.25">
      <c r="A857" s="323"/>
      <c r="B857" s="335" t="s">
        <v>41</v>
      </c>
      <c r="C857" s="335" t="str">
        <f t="shared" si="208"/>
        <v/>
      </c>
      <c r="D857" s="77" t="str">
        <f t="shared" si="209"/>
        <v/>
      </c>
      <c r="E857" s="77" t="str">
        <f t="shared" si="209"/>
        <v/>
      </c>
      <c r="F857" s="77" t="str">
        <f t="shared" si="209"/>
        <v/>
      </c>
      <c r="G857" s="70" t="str">
        <f t="shared" si="209"/>
        <v/>
      </c>
      <c r="H857" s="344" t="str">
        <f t="shared" si="209"/>
        <v/>
      </c>
      <c r="I857" s="339"/>
      <c r="J857" s="340"/>
      <c r="W857" s="14">
        <v>4</v>
      </c>
      <c r="X857" s="14">
        <v>10</v>
      </c>
      <c r="Y857" s="14">
        <v>16</v>
      </c>
      <c r="Z857" s="14">
        <v>22</v>
      </c>
      <c r="AB857" s="14" t="str">
        <f>IF(C818="","",C818)</f>
        <v>CHAMPI LIZARME, Eimi</v>
      </c>
    </row>
    <row r="858" spans="1:28" ht="16.5" customHeight="1" thickBot="1" x14ac:dyDescent="0.3">
      <c r="A858" s="324"/>
      <c r="B858" s="336" t="s">
        <v>188</v>
      </c>
      <c r="C858" s="336"/>
      <c r="D858" s="71" t="str">
        <f t="shared" si="209"/>
        <v/>
      </c>
      <c r="E858" s="71" t="str">
        <f t="shared" si="209"/>
        <v/>
      </c>
      <c r="F858" s="71" t="str">
        <f t="shared" si="209"/>
        <v/>
      </c>
      <c r="G858" s="71" t="str">
        <f t="shared" si="209"/>
        <v/>
      </c>
      <c r="H858" s="345" t="str">
        <f t="shared" si="209"/>
        <v/>
      </c>
      <c r="I858" s="341"/>
      <c r="J858" s="342"/>
      <c r="W858" s="14">
        <v>7</v>
      </c>
      <c r="X858" s="14">
        <v>13</v>
      </c>
      <c r="Y858" s="14">
        <v>19</v>
      </c>
      <c r="Z858" s="14">
        <v>25</v>
      </c>
      <c r="AB858" s="14" t="str">
        <f>IF(C818="","",C818)</f>
        <v>CHAMPI LIZARME, Eimi</v>
      </c>
    </row>
    <row r="859" spans="1:28" ht="2.25" customHeight="1" thickTop="1" thickBot="1" x14ac:dyDescent="0.3">
      <c r="A859" s="72"/>
      <c r="B859" s="73"/>
      <c r="C859" s="78"/>
      <c r="D859" s="78"/>
      <c r="E859" s="78"/>
      <c r="F859" s="78"/>
      <c r="G859" s="78"/>
      <c r="H859" s="82"/>
      <c r="I859" s="124"/>
      <c r="J859" s="124"/>
    </row>
    <row r="860" spans="1:28" ht="28.5" customHeight="1" thickTop="1" x14ac:dyDescent="0.25">
      <c r="A860" s="322" t="s">
        <v>10</v>
      </c>
      <c r="B860" s="334" t="s">
        <v>42</v>
      </c>
      <c r="C860" s="334" t="str">
        <f t="shared" ref="C860:C862" si="210">IF(ISERROR(VLOOKUP($C$8,ciencia,W860,FALSE)),"",IF(VLOOKUP($C$8,ciencia,W860,FALSE)=0,"",VLOOKUP($C$8,ciencia,W860,FALSE)))</f>
        <v/>
      </c>
      <c r="D860" s="76" t="str">
        <f t="shared" ref="D860:H863" si="211">IF(ISERROR(VLOOKUP($AB860,ciencia,W860,FALSE)),"",IF(VLOOKUP($AB860,ciencia,W860,FALSE)=0,"",VLOOKUP($AB860,ciencia,W860,FALSE)))</f>
        <v/>
      </c>
      <c r="E860" s="76" t="str">
        <f t="shared" si="211"/>
        <v/>
      </c>
      <c r="F860" s="76" t="str">
        <f t="shared" si="211"/>
        <v/>
      </c>
      <c r="G860" s="69" t="str">
        <f t="shared" si="211"/>
        <v/>
      </c>
      <c r="H860" s="346" t="str">
        <f t="shared" ca="1" si="211"/>
        <v/>
      </c>
      <c r="I860" s="349"/>
      <c r="J860" s="350"/>
      <c r="W860" s="14">
        <v>3</v>
      </c>
      <c r="X860" s="14">
        <v>9</v>
      </c>
      <c r="Y860" s="14">
        <v>15</v>
      </c>
      <c r="Z860" s="14">
        <v>21</v>
      </c>
      <c r="AA860" s="14">
        <v>31</v>
      </c>
      <c r="AB860" s="14" t="str">
        <f>IF(C818="","",C818)</f>
        <v>CHAMPI LIZARME, Eimi</v>
      </c>
    </row>
    <row r="861" spans="1:28" ht="47.25" customHeight="1" x14ac:dyDescent="0.25">
      <c r="A861" s="323"/>
      <c r="B861" s="335" t="s">
        <v>9</v>
      </c>
      <c r="C861" s="335" t="str">
        <f t="shared" si="210"/>
        <v/>
      </c>
      <c r="D861" s="77" t="str">
        <f t="shared" si="211"/>
        <v/>
      </c>
      <c r="E861" s="77" t="str">
        <f t="shared" si="211"/>
        <v/>
      </c>
      <c r="F861" s="77" t="str">
        <f t="shared" si="211"/>
        <v/>
      </c>
      <c r="G861" s="70" t="str">
        <f t="shared" si="211"/>
        <v/>
      </c>
      <c r="H861" s="347" t="str">
        <f t="shared" si="211"/>
        <v/>
      </c>
      <c r="I861" s="351"/>
      <c r="J861" s="352"/>
      <c r="W861" s="14">
        <v>4</v>
      </c>
      <c r="X861" s="14">
        <v>10</v>
      </c>
      <c r="Y861" s="14">
        <v>16</v>
      </c>
      <c r="Z861" s="14">
        <v>22</v>
      </c>
      <c r="AB861" s="14" t="str">
        <f>IF(C818="","",C818)</f>
        <v>CHAMPI LIZARME, Eimi</v>
      </c>
    </row>
    <row r="862" spans="1:28" ht="36.75" customHeight="1" x14ac:dyDescent="0.25">
      <c r="A862" s="323"/>
      <c r="B862" s="335" t="s">
        <v>43</v>
      </c>
      <c r="C862" s="335" t="str">
        <f t="shared" si="210"/>
        <v/>
      </c>
      <c r="D862" s="77" t="str">
        <f t="shared" si="211"/>
        <v/>
      </c>
      <c r="E862" s="77" t="str">
        <f t="shared" si="211"/>
        <v/>
      </c>
      <c r="F862" s="77" t="str">
        <f t="shared" si="211"/>
        <v/>
      </c>
      <c r="G862" s="70" t="str">
        <f t="shared" si="211"/>
        <v/>
      </c>
      <c r="H862" s="347" t="str">
        <f t="shared" si="211"/>
        <v/>
      </c>
      <c r="I862" s="351"/>
      <c r="J862" s="352"/>
      <c r="W862" s="14">
        <v>5</v>
      </c>
      <c r="X862" s="14">
        <v>11</v>
      </c>
      <c r="Y862" s="14">
        <v>17</v>
      </c>
      <c r="Z862" s="14">
        <v>23</v>
      </c>
      <c r="AB862" s="14" t="str">
        <f>IF(C818="","",C818)</f>
        <v>CHAMPI LIZARME, Eimi</v>
      </c>
    </row>
    <row r="863" spans="1:28" ht="16.5" customHeight="1" thickBot="1" x14ac:dyDescent="0.3">
      <c r="A863" s="324"/>
      <c r="B863" s="336" t="s">
        <v>188</v>
      </c>
      <c r="C863" s="336"/>
      <c r="D863" s="71" t="str">
        <f t="shared" si="211"/>
        <v/>
      </c>
      <c r="E863" s="71" t="str">
        <f t="shared" si="211"/>
        <v/>
      </c>
      <c r="F863" s="71" t="str">
        <f t="shared" si="211"/>
        <v/>
      </c>
      <c r="G863" s="71" t="str">
        <f t="shared" si="211"/>
        <v/>
      </c>
      <c r="H863" s="348" t="str">
        <f t="shared" si="211"/>
        <v/>
      </c>
      <c r="I863" s="353"/>
      <c r="J863" s="354"/>
      <c r="W863" s="14">
        <v>7</v>
      </c>
      <c r="X863" s="14">
        <v>13</v>
      </c>
      <c r="Y863" s="14">
        <v>19</v>
      </c>
      <c r="Z863" s="14">
        <v>25</v>
      </c>
      <c r="AB863" s="14" t="str">
        <f>IF(C818="","",C818)</f>
        <v>CHAMPI LIZARME, Eimi</v>
      </c>
    </row>
    <row r="864" spans="1:28" ht="2.25" customHeight="1" thickTop="1" thickBot="1" x14ac:dyDescent="0.3">
      <c r="A864" s="72"/>
      <c r="B864" s="73"/>
      <c r="C864" s="78"/>
      <c r="D864" s="78"/>
      <c r="E864" s="78"/>
      <c r="F864" s="78"/>
      <c r="G864" s="78"/>
      <c r="H864" s="82"/>
      <c r="I864" s="124"/>
      <c r="J864" s="124"/>
    </row>
    <row r="865" spans="1:28" ht="44.25" customHeight="1" thickTop="1" thickBot="1" x14ac:dyDescent="0.3">
      <c r="A865" s="83" t="s">
        <v>12</v>
      </c>
      <c r="B865" s="376" t="s">
        <v>44</v>
      </c>
      <c r="C865" s="377"/>
      <c r="D865" s="84" t="str">
        <f>IF(ISERROR(VLOOKUP($AB865,trabajo,W865,FALSE)),"",IF(VLOOKUP($AB865,trabajo,W865,FALSE)=0,"",VLOOKUP($AB865,trabajo,W865,FALSE)))</f>
        <v/>
      </c>
      <c r="E865" s="84" t="str">
        <f>IF(ISERROR(VLOOKUP($AB865,trabajo,X865,FALSE)),"",IF(VLOOKUP($AB865,trabajo,X865,FALSE)=0,"",VLOOKUP($AB865,trabajo,X865,FALSE)))</f>
        <v/>
      </c>
      <c r="F865" s="84" t="str">
        <f>IF(ISERROR(VLOOKUP($AB865,trabajo,Y865,FALSE)),"",IF(VLOOKUP($AB865,trabajo,Y865,FALSE)=0,"",VLOOKUP($AB865,trabajo,Y865,FALSE)))</f>
        <v/>
      </c>
      <c r="G865" s="85" t="str">
        <f>IF(ISERROR(VLOOKUP($AB865,trabajo,Z865,FALSE)),"",IF(VLOOKUP($AB865,trabajo,Z865,FALSE)=0,"",VLOOKUP($AB865,trabajo,Z865,FALSE)))</f>
        <v/>
      </c>
      <c r="H865" s="86" t="str">
        <f ca="1">IF(ISERROR(VLOOKUP($AB865,trabajo,AA865,FALSE)),"",IF(VLOOKUP($AB865,trabajo,AA865,FALSE)=0,"",VLOOKUP($AB865,trabajo,AA865,FALSE)))</f>
        <v/>
      </c>
      <c r="I865" s="332"/>
      <c r="J865" s="333"/>
      <c r="W865" s="14">
        <v>3</v>
      </c>
      <c r="X865" s="14">
        <v>9</v>
      </c>
      <c r="Y865" s="14">
        <v>15</v>
      </c>
      <c r="Z865" s="14">
        <v>21</v>
      </c>
      <c r="AA865" s="14">
        <v>31</v>
      </c>
      <c r="AB865" s="14" t="str">
        <f>IF(C818="","",C818)</f>
        <v>CHAMPI LIZARME, Eimi</v>
      </c>
    </row>
    <row r="866" spans="1:28" ht="9.75" customHeight="1" thickTop="1" thickBot="1" x14ac:dyDescent="0.3">
      <c r="A866" s="87"/>
      <c r="B866" s="73"/>
      <c r="C866" s="79"/>
      <c r="D866" s="79"/>
      <c r="E866" s="79"/>
      <c r="F866" s="79"/>
      <c r="G866" s="79"/>
      <c r="I866" s="88"/>
      <c r="J866" s="88"/>
    </row>
    <row r="867" spans="1:28" ht="18.75" customHeight="1" thickTop="1" x14ac:dyDescent="0.25">
      <c r="A867" s="389" t="s">
        <v>14</v>
      </c>
      <c r="B867" s="390"/>
      <c r="C867" s="391"/>
      <c r="D867" s="386" t="s">
        <v>53</v>
      </c>
      <c r="E867" s="387"/>
      <c r="F867" s="387"/>
      <c r="G867" s="388"/>
      <c r="H867" s="384" t="s">
        <v>2</v>
      </c>
      <c r="I867" s="288" t="s">
        <v>17</v>
      </c>
      <c r="J867" s="289"/>
    </row>
    <row r="868" spans="1:28" ht="18.75" customHeight="1" thickBot="1" x14ac:dyDescent="0.3">
      <c r="A868" s="392"/>
      <c r="B868" s="393"/>
      <c r="C868" s="394"/>
      <c r="D868" s="89">
        <v>1</v>
      </c>
      <c r="E868" s="89">
        <v>2</v>
      </c>
      <c r="F868" s="89">
        <v>3</v>
      </c>
      <c r="G868" s="90">
        <v>4</v>
      </c>
      <c r="H868" s="385"/>
      <c r="I868" s="290"/>
      <c r="J868" s="291"/>
    </row>
    <row r="869" spans="1:28" ht="22.5" customHeight="1" thickTop="1" x14ac:dyDescent="0.25">
      <c r="A869" s="378" t="s">
        <v>15</v>
      </c>
      <c r="B869" s="379"/>
      <c r="C869" s="380"/>
      <c r="D869" s="91" t="str">
        <f>IF(ISERROR(VLOOKUP($AB869,autonomo,W869,FALSE)),"",IF(VLOOKUP($AB869,autonomo,W869,FALSE)=0,"",VLOOKUP($AB869,autonomo,W869,FALSE)))</f>
        <v/>
      </c>
      <c r="E869" s="91" t="str">
        <f>IF(ISERROR(VLOOKUP($AB869,autonomo,X869,FALSE)),"",IF(VLOOKUP($AB869,autonomo,X869,FALSE)=0,"",VLOOKUP($AB869,autonomo,X869,FALSE)))</f>
        <v/>
      </c>
      <c r="F869" s="91" t="str">
        <f>IF(ISERROR(VLOOKUP($AB869,autonomo,Y869,FALSE)),"",IF(VLOOKUP($AB869,autonomo,Y869,FALSE)=0,"",VLOOKUP($AB869,autonomo,Y869,FALSE)))</f>
        <v/>
      </c>
      <c r="G869" s="92" t="str">
        <f>IF(ISERROR(VLOOKUP($AB869,autonomo,Z869,FALSE)),"",IF(VLOOKUP($AB869,autonomo,Z869,FALSE)=0,"",VLOOKUP($AB869,autonomo,Z869,FALSE)))</f>
        <v/>
      </c>
      <c r="H869" s="93" t="str">
        <f ca="1">IF(ISERROR(VLOOKUP($AB869,autonomo,AA869,FALSE)),"",IF(VLOOKUP($AB869,autonomo,AA869,FALSE)=0,"",VLOOKUP($AB869,autonomo,AA869,FALSE)))</f>
        <v/>
      </c>
      <c r="I869" s="305"/>
      <c r="J869" s="306"/>
      <c r="W869" s="14">
        <v>3</v>
      </c>
      <c r="X869" s="14">
        <v>9</v>
      </c>
      <c r="Y869" s="14">
        <v>15</v>
      </c>
      <c r="Z869" s="14">
        <v>21</v>
      </c>
      <c r="AA869" s="14">
        <v>31</v>
      </c>
      <c r="AB869" s="14" t="str">
        <f>IF(C818="","",C818)</f>
        <v>CHAMPI LIZARME, Eimi</v>
      </c>
    </row>
    <row r="870" spans="1:28" ht="24" customHeight="1" thickBot="1" x14ac:dyDescent="0.3">
      <c r="A870" s="381" t="s">
        <v>16</v>
      </c>
      <c r="B870" s="382"/>
      <c r="C870" s="383"/>
      <c r="D870" s="94" t="str">
        <f>IF(ISERROR(VLOOKUP($AB870,tic,W870,FALSE)),"",IF(VLOOKUP($AB870,tic,W870,FALSE)=0,"",VLOOKUP($AB870,tic,W870,FALSE)))</f>
        <v/>
      </c>
      <c r="E870" s="94" t="str">
        <f>IF(ISERROR(VLOOKUP($AB870,tic,X870,FALSE)),"",IF(VLOOKUP($AB870,tic,X870,FALSE)=0,"",VLOOKUP($AB870,tic,X870,FALSE)))</f>
        <v/>
      </c>
      <c r="F870" s="94" t="str">
        <f>IF(ISERROR(VLOOKUP($AB870,tic,Y870,FALSE)),"",IF(VLOOKUP($AB870,tic,Y870,FALSE)=0,"",VLOOKUP($AB870,tic,Y870,FALSE)))</f>
        <v/>
      </c>
      <c r="G870" s="95" t="str">
        <f>IF(ISERROR(VLOOKUP($AB870,tic,Z870,FALSE)),"",IF(VLOOKUP($AB870,tic,Z870,FALSE)=0,"",VLOOKUP($AB870,tic,Z870,FALSE)))</f>
        <v/>
      </c>
      <c r="H870" s="96" t="str">
        <f ca="1">IF(ISERROR(VLOOKUP($AB870,tic,AA870,FALSE)),"",IF(VLOOKUP($AB870,tic,AA870,FALSE)=0,"",VLOOKUP($AB870,tic,AA870,FALSE)))</f>
        <v/>
      </c>
      <c r="I870" s="307"/>
      <c r="J870" s="308"/>
      <c r="W870" s="14">
        <v>3</v>
      </c>
      <c r="X870" s="14">
        <v>9</v>
      </c>
      <c r="Y870" s="14">
        <v>15</v>
      </c>
      <c r="Z870" s="14">
        <v>21</v>
      </c>
      <c r="AA870" s="14">
        <v>31</v>
      </c>
      <c r="AB870" s="14" t="str">
        <f>IF(C818="","",C818)</f>
        <v>CHAMPI LIZARME, Eimi</v>
      </c>
    </row>
    <row r="871" spans="1:28" ht="5.25" customHeight="1" thickTop="1" thickBot="1" x14ac:dyDescent="0.3"/>
    <row r="872" spans="1:28" ht="17.25" customHeight="1" thickBot="1" x14ac:dyDescent="0.3">
      <c r="A872" s="233" t="s">
        <v>154</v>
      </c>
      <c r="B872" s="233"/>
      <c r="C872" s="246" t="str">
        <f>IF(C818="","",IF(VLOOKUP(C818,DATOS!$B$17:$F$61,4,FALSE)=0,"",VLOOKUP(C818,DATOS!$B$17:$F$61,4,FALSE)&amp;" "&amp;VLOOKUP(C818,DATOS!$B$17:$F$61,5,FALSE)))</f>
        <v/>
      </c>
      <c r="D872" s="247"/>
      <c r="E872" s="248"/>
      <c r="F872" s="233" t="str">
        <f>"N° Áreas desaprobadas "&amp;DATOS!$B$6&amp;" :"</f>
        <v>N° Áreas desaprobadas 2019 :</v>
      </c>
      <c r="G872" s="233"/>
      <c r="H872" s="233"/>
      <c r="I872" s="233"/>
      <c r="J872" s="97" t="str">
        <f ca="1">IF(C818="","",IF((DATOS!$W$14-TODAY())&gt;0,"",VLOOKUP(C818,anual,18,FALSE)))</f>
        <v/>
      </c>
    </row>
    <row r="873" spans="1:28" ht="3" customHeight="1" thickBot="1" x14ac:dyDescent="0.3">
      <c r="A873" s="46"/>
      <c r="B873" s="46"/>
      <c r="C873" s="98"/>
      <c r="D873" s="98"/>
      <c r="E873" s="98"/>
      <c r="F873" s="46"/>
      <c r="G873" s="46"/>
      <c r="H873" s="46"/>
      <c r="I873" s="46"/>
    </row>
    <row r="874" spans="1:28" ht="17.25" customHeight="1" thickBot="1" x14ac:dyDescent="0.3">
      <c r="A874" s="420" t="str">
        <f>IF(C818="","",C818)</f>
        <v>CHAMPI LIZARME, Eimi</v>
      </c>
      <c r="B874" s="420"/>
      <c r="C874" s="420"/>
      <c r="F874" s="233" t="s">
        <v>155</v>
      </c>
      <c r="G874" s="233"/>
      <c r="H874" s="233"/>
      <c r="I874" s="395" t="str">
        <f ca="1">IF(C818="","",IF((DATOS!$W$14-TODAY())&gt;0,"",VLOOKUP(C818,anual2,20,FALSE)))</f>
        <v/>
      </c>
      <c r="J874" s="396"/>
    </row>
    <row r="875" spans="1:28" ht="15.75" thickBot="1" x14ac:dyDescent="0.3">
      <c r="A875" s="16" t="s">
        <v>54</v>
      </c>
    </row>
    <row r="876" spans="1:28" ht="16.5" thickTop="1" thickBot="1" x14ac:dyDescent="0.3">
      <c r="A876" s="99" t="s">
        <v>55</v>
      </c>
      <c r="B876" s="100" t="s">
        <v>56</v>
      </c>
      <c r="C876" s="279" t="s">
        <v>152</v>
      </c>
      <c r="D876" s="280"/>
      <c r="E876" s="279" t="s">
        <v>57</v>
      </c>
      <c r="F876" s="281"/>
      <c r="G876" s="281"/>
      <c r="H876" s="281"/>
      <c r="I876" s="281"/>
      <c r="J876" s="282"/>
    </row>
    <row r="877" spans="1:28" ht="20.25" customHeight="1" thickTop="1" x14ac:dyDescent="0.25">
      <c r="A877" s="101">
        <v>1</v>
      </c>
      <c r="B877" s="102" t="str">
        <f t="shared" ref="B877:D880" si="212">IF(ISERROR(VLOOKUP($AB877,comportamiento,W877,FALSE)),"",IF(VLOOKUP($AB877,comportamiento,W877,FALSE)=0,"",VLOOKUP($AB877,comportamiento,W877,FALSE)))</f>
        <v/>
      </c>
      <c r="C877" s="273" t="str">
        <f t="shared" ca="1" si="212"/>
        <v/>
      </c>
      <c r="D877" s="274" t="str">
        <f t="shared" si="212"/>
        <v/>
      </c>
      <c r="E877" s="283"/>
      <c r="F877" s="283"/>
      <c r="G877" s="283"/>
      <c r="H877" s="283"/>
      <c r="I877" s="283"/>
      <c r="J877" s="284"/>
      <c r="W877" s="14">
        <v>7</v>
      </c>
      <c r="X877" s="14">
        <v>31</v>
      </c>
      <c r="AB877" s="14" t="str">
        <f>IF(C818="","",C818)</f>
        <v>CHAMPI LIZARME, Eimi</v>
      </c>
    </row>
    <row r="878" spans="1:28" ht="20.25" customHeight="1" x14ac:dyDescent="0.25">
      <c r="A878" s="103">
        <v>2</v>
      </c>
      <c r="B878" s="104" t="str">
        <f t="shared" si="212"/>
        <v/>
      </c>
      <c r="C878" s="275" t="str">
        <f t="shared" si="212"/>
        <v/>
      </c>
      <c r="D878" s="276" t="str">
        <f t="shared" si="212"/>
        <v/>
      </c>
      <c r="E878" s="269"/>
      <c r="F878" s="269"/>
      <c r="G878" s="269"/>
      <c r="H878" s="269"/>
      <c r="I878" s="269"/>
      <c r="J878" s="270"/>
      <c r="W878" s="14">
        <v>13</v>
      </c>
      <c r="AB878" s="14" t="str">
        <f>IF(C818="","",C818)</f>
        <v>CHAMPI LIZARME, Eimi</v>
      </c>
    </row>
    <row r="879" spans="1:28" ht="20.25" customHeight="1" x14ac:dyDescent="0.25">
      <c r="A879" s="103">
        <v>3</v>
      </c>
      <c r="B879" s="104" t="str">
        <f t="shared" si="212"/>
        <v/>
      </c>
      <c r="C879" s="275" t="str">
        <f t="shared" si="212"/>
        <v/>
      </c>
      <c r="D879" s="276" t="str">
        <f t="shared" si="212"/>
        <v/>
      </c>
      <c r="E879" s="269"/>
      <c r="F879" s="269"/>
      <c r="G879" s="269"/>
      <c r="H879" s="269"/>
      <c r="I879" s="269"/>
      <c r="J879" s="270"/>
      <c r="W879" s="14">
        <v>19</v>
      </c>
      <c r="AB879" s="14" t="str">
        <f>IF(C818="","",C818)</f>
        <v>CHAMPI LIZARME, Eimi</v>
      </c>
    </row>
    <row r="880" spans="1:28" ht="20.25" customHeight="1" thickBot="1" x14ac:dyDescent="0.3">
      <c r="A880" s="105">
        <v>4</v>
      </c>
      <c r="B880" s="106" t="str">
        <f t="shared" si="212"/>
        <v/>
      </c>
      <c r="C880" s="277" t="str">
        <f t="shared" si="212"/>
        <v/>
      </c>
      <c r="D880" s="278" t="str">
        <f t="shared" si="212"/>
        <v/>
      </c>
      <c r="E880" s="271"/>
      <c r="F880" s="271"/>
      <c r="G880" s="271"/>
      <c r="H880" s="271"/>
      <c r="I880" s="271"/>
      <c r="J880" s="272"/>
      <c r="W880" s="14">
        <v>25</v>
      </c>
      <c r="AB880" s="14" t="str">
        <f>IF(C818="","",C818)</f>
        <v>CHAMPI LIZARME, Eimi</v>
      </c>
    </row>
    <row r="881" spans="1:23" ht="6.75" customHeight="1" thickTop="1" thickBot="1" x14ac:dyDescent="0.3">
      <c r="W881" s="14">
        <v>7</v>
      </c>
    </row>
    <row r="882" spans="1:23" ht="14.25" customHeight="1" thickTop="1" thickBot="1" x14ac:dyDescent="0.3">
      <c r="B882" s="358" t="s">
        <v>208</v>
      </c>
      <c r="C882" s="359"/>
      <c r="D882" s="359" t="s">
        <v>209</v>
      </c>
      <c r="E882" s="359"/>
      <c r="F882" s="360"/>
    </row>
    <row r="883" spans="1:23" ht="14.25" customHeight="1" thickTop="1" x14ac:dyDescent="0.25">
      <c r="B883" s="107" t="str">
        <f>IF(DATOS!$B$12="","",IF(DATOS!$B$12="Bimestre","I Bimestre","I Trimestre"))</f>
        <v>I Trimestre</v>
      </c>
      <c r="C883" s="108" t="str">
        <f>IF(C818="","",VLOOKUP(C818,periodo1,20,FALSE)&amp;"°")</f>
        <v>500°</v>
      </c>
      <c r="D883" s="221">
        <f>IF(C818="","",VLOOKUP(C818,periodo1,18,FALSE))</f>
        <v>0</v>
      </c>
      <c r="E883" s="221"/>
      <c r="F883" s="361"/>
      <c r="H883" s="406" t="str">
        <f>"Orden de mérito año escolar "&amp;DATOS!$B$6&amp;":"</f>
        <v>Orden de mérito año escolar 2019:</v>
      </c>
      <c r="I883" s="407"/>
      <c r="J883" s="412" t="str">
        <f ca="1">IF(C818="","",IF((DATOS!$W$14-TODAY())&gt;0,"",VLOOKUP(C818,anual,20,FALSE)&amp;"°"))</f>
        <v/>
      </c>
    </row>
    <row r="884" spans="1:23" ht="14.25" customHeight="1" x14ac:dyDescent="0.25">
      <c r="B884" s="109" t="str">
        <f>IF(DATOS!$B$12="","",IF(DATOS!$B$12="Bimestre","II Bimestre","II Trimestre"))</f>
        <v>II Trimestre</v>
      </c>
      <c r="C884" s="110" t="str">
        <f ca="1">IF(C818="","",IF((DATOS!$X$14-TODAY())&gt;0,"",VLOOKUP(C818,periodo2,20,FALSE)&amp;"°"))</f>
        <v/>
      </c>
      <c r="D884" s="225" t="str">
        <f ca="1">IF(C818="","",IF(C884="","",VLOOKUP(C818,periodo2,18,FALSE)))</f>
        <v/>
      </c>
      <c r="E884" s="225"/>
      <c r="F884" s="362"/>
      <c r="H884" s="408"/>
      <c r="I884" s="409"/>
      <c r="J884" s="413"/>
    </row>
    <row r="885" spans="1:23" ht="14.25" customHeight="1" thickBot="1" x14ac:dyDescent="0.3">
      <c r="A885" s="111"/>
      <c r="B885" s="112" t="str">
        <f>IF(DATOS!$B$12="","",IF(DATOS!$B$12="Bimestre","III Bimestre","III Trimestre"))</f>
        <v>III Trimestre</v>
      </c>
      <c r="C885" s="113" t="str">
        <f ca="1">IF(C818="","",IF((DATOS!$Y$14-TODAY())&gt;0,"",VLOOKUP(C818,periodo3,20,FALSE)&amp;"°"))</f>
        <v/>
      </c>
      <c r="D885" s="363" t="str">
        <f ca="1">IF(C818="","",IF(C885="","",VLOOKUP(C818,periodo3,18,FALSE)))</f>
        <v/>
      </c>
      <c r="E885" s="363"/>
      <c r="F885" s="364"/>
      <c r="G885" s="111"/>
      <c r="H885" s="410"/>
      <c r="I885" s="411"/>
      <c r="J885" s="414"/>
    </row>
    <row r="886" spans="1:23" ht="14.25" customHeight="1" thickTop="1" thickBot="1" x14ac:dyDescent="0.3">
      <c r="B886" s="114" t="str">
        <f>IF(DATOS!$B$12="","",IF(DATOS!$B$12="Bimestre","IV Bimestre",""))</f>
        <v/>
      </c>
      <c r="C886" s="115" t="str">
        <f ca="1">IF(C818="","",IF((DATOS!$W$14-TODAY())&gt;0,"",VLOOKUP(C818,periodo4,20,FALSE)&amp;"°"))</f>
        <v/>
      </c>
      <c r="D886" s="214" t="str">
        <f ca="1">IF(C818="","",IF(C886="","",VLOOKUP(C818,periodo4,18,FALSE)))</f>
        <v/>
      </c>
      <c r="E886" s="214"/>
      <c r="F886" s="405"/>
    </row>
    <row r="887" spans="1:23" ht="16.5" thickTop="1" thickBot="1" x14ac:dyDescent="0.3">
      <c r="A887" s="16" t="s">
        <v>192</v>
      </c>
    </row>
    <row r="888" spans="1:23" ht="15.75" thickTop="1" x14ac:dyDescent="0.25">
      <c r="A888" s="397" t="s">
        <v>55</v>
      </c>
      <c r="B888" s="399" t="s">
        <v>193</v>
      </c>
      <c r="C888" s="288"/>
      <c r="D888" s="288"/>
      <c r="E888" s="289"/>
      <c r="F888" s="399" t="s">
        <v>194</v>
      </c>
      <c r="G888" s="288"/>
      <c r="H888" s="288"/>
      <c r="I888" s="289"/>
    </row>
    <row r="889" spans="1:23" x14ac:dyDescent="0.25">
      <c r="A889" s="398"/>
      <c r="B889" s="116" t="s">
        <v>195</v>
      </c>
      <c r="C889" s="400" t="s">
        <v>196</v>
      </c>
      <c r="D889" s="400"/>
      <c r="E889" s="401"/>
      <c r="F889" s="402" t="s">
        <v>195</v>
      </c>
      <c r="G889" s="400"/>
      <c r="H889" s="400"/>
      <c r="I889" s="117" t="s">
        <v>196</v>
      </c>
    </row>
    <row r="890" spans="1:23" x14ac:dyDescent="0.25">
      <c r="A890" s="118">
        <v>1</v>
      </c>
      <c r="B890" s="125"/>
      <c r="C890" s="403"/>
      <c r="D890" s="366"/>
      <c r="E890" s="404"/>
      <c r="F890" s="365"/>
      <c r="G890" s="366"/>
      <c r="H890" s="367"/>
      <c r="I890" s="127"/>
    </row>
    <row r="891" spans="1:23" x14ac:dyDescent="0.25">
      <c r="A891" s="118">
        <v>2</v>
      </c>
      <c r="B891" s="125"/>
      <c r="C891" s="403"/>
      <c r="D891" s="366"/>
      <c r="E891" s="404"/>
      <c r="F891" s="365"/>
      <c r="G891" s="366"/>
      <c r="H891" s="367"/>
      <c r="I891" s="127"/>
    </row>
    <row r="892" spans="1:23" x14ac:dyDescent="0.25">
      <c r="A892" s="118">
        <v>3</v>
      </c>
      <c r="B892" s="125"/>
      <c r="C892" s="403"/>
      <c r="D892" s="366"/>
      <c r="E892" s="404"/>
      <c r="F892" s="365"/>
      <c r="G892" s="366"/>
      <c r="H892" s="367"/>
      <c r="I892" s="127"/>
    </row>
    <row r="893" spans="1:23" ht="15.75" thickBot="1" x14ac:dyDescent="0.3">
      <c r="A893" s="119">
        <v>4</v>
      </c>
      <c r="B893" s="128"/>
      <c r="C893" s="368"/>
      <c r="D893" s="369"/>
      <c r="E893" s="370"/>
      <c r="F893" s="371"/>
      <c r="G893" s="369"/>
      <c r="H893" s="372"/>
      <c r="I893" s="130"/>
    </row>
    <row r="894" spans="1:23" ht="16.5" thickTop="1" thickBot="1" x14ac:dyDescent="0.3">
      <c r="A894" s="120" t="s">
        <v>197</v>
      </c>
      <c r="B894" s="121" t="str">
        <f>IF(C818="","",IF(SUM(B890:B893)=0,"",SUM(B890:B893)))</f>
        <v/>
      </c>
      <c r="C894" s="373" t="str">
        <f>IF(C818="","",IF(SUM(C890:C893)=0,"",SUM(C890:C893)))</f>
        <v/>
      </c>
      <c r="D894" s="373" t="str">
        <f t="shared" ref="D894" si="213">IF(E818="","",IF(SUM(D890:D893)=0,"",SUM(D890:D893)))</f>
        <v/>
      </c>
      <c r="E894" s="374" t="str">
        <f t="shared" ref="E894" si="214">IF(F818="","",IF(SUM(E890:E893)=0,"",SUM(E890:E893)))</f>
        <v/>
      </c>
      <c r="F894" s="375" t="str">
        <f>IF(C818="","",IF(SUM(F890:F893)=0,"",SUM(F890:F893)))</f>
        <v/>
      </c>
      <c r="G894" s="373" t="str">
        <f t="shared" ref="G894" si="215">IF(H818="","",IF(SUM(G890:G893)=0,"",SUM(G890:G893)))</f>
        <v/>
      </c>
      <c r="H894" s="373" t="str">
        <f t="shared" ref="H894" si="216">IF(I818="","",IF(SUM(H890:H893)=0,"",SUM(H890:H893)))</f>
        <v/>
      </c>
      <c r="I894" s="122" t="str">
        <f>IF(C818="","",IF(SUM(I890:I893)=0,"",SUM(I890:I893)))</f>
        <v/>
      </c>
    </row>
    <row r="895" spans="1:23" ht="15.75" thickTop="1" x14ac:dyDescent="0.25"/>
    <row r="898" spans="1:32" x14ac:dyDescent="0.25">
      <c r="A898" s="416"/>
      <c r="B898" s="416"/>
      <c r="G898" s="123"/>
      <c r="H898" s="123"/>
      <c r="I898" s="123"/>
      <c r="J898" s="123"/>
    </row>
    <row r="899" spans="1:32" x14ac:dyDescent="0.25">
      <c r="A899" s="415" t="str">
        <f>IF(DATOS!$F$9="","",DATOS!$F$9)</f>
        <v/>
      </c>
      <c r="B899" s="415"/>
      <c r="G899" s="415" t="str">
        <f>IF(DATOS!$F$10="","",DATOS!$F$10)</f>
        <v/>
      </c>
      <c r="H899" s="415"/>
      <c r="I899" s="415"/>
      <c r="J899" s="415"/>
    </row>
    <row r="900" spans="1:32" x14ac:dyDescent="0.25">
      <c r="A900" s="415" t="s">
        <v>143</v>
      </c>
      <c r="B900" s="415"/>
      <c r="G900" s="415" t="s">
        <v>142</v>
      </c>
      <c r="H900" s="415"/>
      <c r="I900" s="415"/>
      <c r="J900" s="415"/>
    </row>
    <row r="901" spans="1:32" ht="17.25" x14ac:dyDescent="0.3">
      <c r="A901" s="285" t="str">
        <f>"INFORME DE PROGRESO DEL APRENDIZAJE DEL ESTUDIANTE - "&amp;DATOS!$B$6</f>
        <v>INFORME DE PROGRESO DEL APRENDIZAJE DEL ESTUDIANTE - 2019</v>
      </c>
      <c r="B901" s="285"/>
      <c r="C901" s="285"/>
      <c r="D901" s="285"/>
      <c r="E901" s="285"/>
      <c r="F901" s="285"/>
      <c r="G901" s="285"/>
      <c r="H901" s="285"/>
      <c r="I901" s="285"/>
      <c r="J901" s="285"/>
    </row>
    <row r="902" spans="1:32" ht="4.5" customHeight="1" thickBot="1" x14ac:dyDescent="0.3"/>
    <row r="903" spans="1:32" ht="15.75" thickTop="1" x14ac:dyDescent="0.25">
      <c r="A903" s="292"/>
      <c r="B903" s="62" t="s">
        <v>45</v>
      </c>
      <c r="C903" s="314" t="str">
        <f>IF(DATOS!$B$4="","",DATOS!$B$4)</f>
        <v>Apurímac</v>
      </c>
      <c r="D903" s="314"/>
      <c r="E903" s="314"/>
      <c r="F903" s="314"/>
      <c r="G903" s="313" t="s">
        <v>47</v>
      </c>
      <c r="H903" s="313"/>
      <c r="I903" s="63" t="str">
        <f>IF(DATOS!$B$5="","",DATOS!$B$5)</f>
        <v/>
      </c>
      <c r="J903" s="295" t="s">
        <v>520</v>
      </c>
    </row>
    <row r="904" spans="1:32" x14ac:dyDescent="0.25">
      <c r="A904" s="293"/>
      <c r="B904" s="64" t="s">
        <v>46</v>
      </c>
      <c r="C904" s="311" t="str">
        <f>IF(DATOS!$B$7="","",UPPER(DATOS!$B$7))</f>
        <v/>
      </c>
      <c r="D904" s="311"/>
      <c r="E904" s="311"/>
      <c r="F904" s="311"/>
      <c r="G904" s="311"/>
      <c r="H904" s="311"/>
      <c r="I904" s="312"/>
      <c r="J904" s="296"/>
    </row>
    <row r="905" spans="1:32" x14ac:dyDescent="0.25">
      <c r="A905" s="293"/>
      <c r="B905" s="64" t="s">
        <v>49</v>
      </c>
      <c r="C905" s="315" t="str">
        <f>IF(DATOS!$B$8="","",DATOS!$B$8)</f>
        <v/>
      </c>
      <c r="D905" s="315"/>
      <c r="E905" s="315"/>
      <c r="F905" s="315"/>
      <c r="G905" s="286" t="s">
        <v>100</v>
      </c>
      <c r="H905" s="287"/>
      <c r="I905" s="65" t="str">
        <f>IF(DATOS!$B$9="","",DATOS!$B$9)</f>
        <v/>
      </c>
      <c r="J905" s="296"/>
    </row>
    <row r="906" spans="1:32" x14ac:dyDescent="0.25">
      <c r="A906" s="293"/>
      <c r="B906" s="64" t="s">
        <v>60</v>
      </c>
      <c r="C906" s="311" t="str">
        <f>IF(DATOS!$B$10="","",DATOS!$B$10)</f>
        <v/>
      </c>
      <c r="D906" s="311"/>
      <c r="E906" s="311"/>
      <c r="F906" s="311"/>
      <c r="G906" s="317" t="s">
        <v>50</v>
      </c>
      <c r="H906" s="317"/>
      <c r="I906" s="65" t="str">
        <f>IF(DATOS!$B$11="","",DATOS!$B$11)</f>
        <v/>
      </c>
      <c r="J906" s="296"/>
    </row>
    <row r="907" spans="1:32" x14ac:dyDescent="0.25">
      <c r="A907" s="293"/>
      <c r="B907" s="64" t="s">
        <v>59</v>
      </c>
      <c r="C907" s="316" t="str">
        <f>IF(ISERROR(VLOOKUP(C908,DATOS!$B$17:$C$61,2,FALSE)),"No encontrado",IF(VLOOKUP(C908,DATOS!$B$17:$C$61,2,FALSE)=0,"No encontrado",VLOOKUP(C908,DATOS!$B$17:$C$61,2,FALSE)))</f>
        <v>No encontrado</v>
      </c>
      <c r="D907" s="316"/>
      <c r="E907" s="316"/>
      <c r="F907" s="316"/>
      <c r="G907" s="298"/>
      <c r="H907" s="299"/>
      <c r="I907" s="300"/>
      <c r="J907" s="296"/>
    </row>
    <row r="908" spans="1:32" ht="28.5" customHeight="1" thickBot="1" x14ac:dyDescent="0.3">
      <c r="A908" s="294"/>
      <c r="B908" s="66" t="s">
        <v>58</v>
      </c>
      <c r="C908" s="309" t="str">
        <f>IF(INDEX(alumnos,AE908,AF908)=0,"",INDEX(alumnos,AE908,AF908))</f>
        <v>DEL POZO VILLANO, Victor Benito</v>
      </c>
      <c r="D908" s="309"/>
      <c r="E908" s="309"/>
      <c r="F908" s="309"/>
      <c r="G908" s="309"/>
      <c r="H908" s="309"/>
      <c r="I908" s="310"/>
      <c r="J908" s="297"/>
      <c r="AE908" s="14">
        <f>AE818+1</f>
        <v>11</v>
      </c>
      <c r="AF908" s="14">
        <v>2</v>
      </c>
    </row>
    <row r="909" spans="1:32" ht="5.25" customHeight="1" thickTop="1" thickBot="1" x14ac:dyDescent="0.3"/>
    <row r="910" spans="1:32" ht="27" customHeight="1" thickTop="1" x14ac:dyDescent="0.25">
      <c r="A910" s="318" t="s">
        <v>0</v>
      </c>
      <c r="B910" s="328" t="s">
        <v>1</v>
      </c>
      <c r="C910" s="329"/>
      <c r="D910" s="325" t="s">
        <v>139</v>
      </c>
      <c r="E910" s="326"/>
      <c r="F910" s="326"/>
      <c r="G910" s="327"/>
      <c r="H910" s="320" t="s">
        <v>2</v>
      </c>
      <c r="I910" s="301" t="s">
        <v>3</v>
      </c>
      <c r="J910" s="302"/>
      <c r="K910" s="67"/>
    </row>
    <row r="911" spans="1:32" ht="15" customHeight="1" thickBot="1" x14ac:dyDescent="0.3">
      <c r="A911" s="319"/>
      <c r="B911" s="330"/>
      <c r="C911" s="331"/>
      <c r="D911" s="68">
        <v>1</v>
      </c>
      <c r="E911" s="68">
        <v>2</v>
      </c>
      <c r="F911" s="68">
        <v>3</v>
      </c>
      <c r="G911" s="68">
        <v>4</v>
      </c>
      <c r="H911" s="321"/>
      <c r="I911" s="303"/>
      <c r="J911" s="304"/>
      <c r="K911" s="67"/>
    </row>
    <row r="912" spans="1:32" ht="17.25" customHeight="1" thickTop="1" x14ac:dyDescent="0.25">
      <c r="A912" s="322" t="s">
        <v>8</v>
      </c>
      <c r="B912" s="334" t="s">
        <v>26</v>
      </c>
      <c r="C912" s="334"/>
      <c r="D912" s="69" t="str">
        <f t="shared" ref="D912:H916" si="217">IF(ISERROR(VLOOKUP($AB912,matematica,W912,FALSE)),"",IF(VLOOKUP($AB912,matematica,W912,FALSE)=0,"",VLOOKUP($AB912,matematica,W912,FALSE)))</f>
        <v/>
      </c>
      <c r="E912" s="69" t="str">
        <f t="shared" si="217"/>
        <v/>
      </c>
      <c r="F912" s="69" t="str">
        <f t="shared" si="217"/>
        <v/>
      </c>
      <c r="G912" s="69" t="str">
        <f t="shared" si="217"/>
        <v/>
      </c>
      <c r="H912" s="343" t="str">
        <f t="shared" ca="1" si="217"/>
        <v/>
      </c>
      <c r="I912" s="337"/>
      <c r="J912" s="338"/>
      <c r="W912" s="14">
        <v>3</v>
      </c>
      <c r="X912" s="14">
        <v>9</v>
      </c>
      <c r="Y912" s="14">
        <v>15</v>
      </c>
      <c r="Z912" s="14">
        <v>21</v>
      </c>
      <c r="AA912" s="14">
        <v>31</v>
      </c>
      <c r="AB912" s="14" t="str">
        <f>IF(C908="","",C908)</f>
        <v>DEL POZO VILLANO, Victor Benito</v>
      </c>
    </row>
    <row r="913" spans="1:28" ht="27.75" customHeight="1" x14ac:dyDescent="0.25">
      <c r="A913" s="323"/>
      <c r="B913" s="335" t="s">
        <v>27</v>
      </c>
      <c r="C913" s="335"/>
      <c r="D913" s="70" t="str">
        <f t="shared" si="217"/>
        <v/>
      </c>
      <c r="E913" s="70" t="str">
        <f t="shared" si="217"/>
        <v/>
      </c>
      <c r="F913" s="70" t="str">
        <f t="shared" si="217"/>
        <v/>
      </c>
      <c r="G913" s="70" t="str">
        <f t="shared" si="217"/>
        <v/>
      </c>
      <c r="H913" s="344" t="str">
        <f t="shared" si="217"/>
        <v/>
      </c>
      <c r="I913" s="339"/>
      <c r="J913" s="340"/>
      <c r="M913" s="14" t="str">
        <f>IF(INDEX(alumnos,35,2)=0,"",INDEX(alumnos,35,2))</f>
        <v/>
      </c>
      <c r="W913" s="14">
        <v>4</v>
      </c>
      <c r="X913" s="14">
        <v>10</v>
      </c>
      <c r="Y913" s="14">
        <v>16</v>
      </c>
      <c r="Z913" s="14">
        <v>22</v>
      </c>
      <c r="AB913" s="14" t="str">
        <f>IF(C908="","",C908)</f>
        <v>DEL POZO VILLANO, Victor Benito</v>
      </c>
    </row>
    <row r="914" spans="1:28" ht="26.25" customHeight="1" x14ac:dyDescent="0.25">
      <c r="A914" s="323"/>
      <c r="B914" s="335" t="s">
        <v>28</v>
      </c>
      <c r="C914" s="335"/>
      <c r="D914" s="70" t="str">
        <f t="shared" si="217"/>
        <v/>
      </c>
      <c r="E914" s="70" t="str">
        <f t="shared" si="217"/>
        <v/>
      </c>
      <c r="F914" s="70" t="str">
        <f t="shared" si="217"/>
        <v/>
      </c>
      <c r="G914" s="70" t="str">
        <f t="shared" si="217"/>
        <v/>
      </c>
      <c r="H914" s="344" t="str">
        <f t="shared" si="217"/>
        <v/>
      </c>
      <c r="I914" s="339"/>
      <c r="J914" s="340"/>
      <c r="W914" s="14">
        <v>5</v>
      </c>
      <c r="X914" s="14">
        <v>11</v>
      </c>
      <c r="Y914" s="14">
        <v>17</v>
      </c>
      <c r="Z914" s="14">
        <v>23</v>
      </c>
      <c r="AB914" s="14" t="str">
        <f>IF(C908="","",C908)</f>
        <v>DEL POZO VILLANO, Victor Benito</v>
      </c>
    </row>
    <row r="915" spans="1:28" ht="24.75" customHeight="1" x14ac:dyDescent="0.25">
      <c r="A915" s="323"/>
      <c r="B915" s="335" t="s">
        <v>29</v>
      </c>
      <c r="C915" s="335"/>
      <c r="D915" s="70" t="str">
        <f t="shared" si="217"/>
        <v/>
      </c>
      <c r="E915" s="70" t="str">
        <f t="shared" si="217"/>
        <v/>
      </c>
      <c r="F915" s="70" t="str">
        <f t="shared" si="217"/>
        <v/>
      </c>
      <c r="G915" s="70" t="str">
        <f t="shared" si="217"/>
        <v/>
      </c>
      <c r="H915" s="344" t="str">
        <f t="shared" si="217"/>
        <v/>
      </c>
      <c r="I915" s="339"/>
      <c r="J915" s="340"/>
      <c r="W915" s="14">
        <v>6</v>
      </c>
      <c r="X915" s="14">
        <v>12</v>
      </c>
      <c r="Y915" s="14">
        <v>18</v>
      </c>
      <c r="Z915" s="14">
        <v>24</v>
      </c>
      <c r="AB915" s="14" t="str">
        <f>IF(C908="","",C908)</f>
        <v>DEL POZO VILLANO, Victor Benito</v>
      </c>
    </row>
    <row r="916" spans="1:28" ht="16.5" customHeight="1" thickBot="1" x14ac:dyDescent="0.3">
      <c r="A916" s="324"/>
      <c r="B916" s="336" t="s">
        <v>188</v>
      </c>
      <c r="C916" s="336"/>
      <c r="D916" s="71" t="str">
        <f t="shared" si="217"/>
        <v/>
      </c>
      <c r="E916" s="71" t="str">
        <f t="shared" si="217"/>
        <v/>
      </c>
      <c r="F916" s="71" t="str">
        <f t="shared" si="217"/>
        <v/>
      </c>
      <c r="G916" s="71" t="str">
        <f t="shared" si="217"/>
        <v/>
      </c>
      <c r="H916" s="345" t="str">
        <f t="shared" si="217"/>
        <v/>
      </c>
      <c r="I916" s="341"/>
      <c r="J916" s="342"/>
      <c r="W916" s="14">
        <v>7</v>
      </c>
      <c r="X916" s="14">
        <v>13</v>
      </c>
      <c r="Y916" s="14">
        <v>19</v>
      </c>
      <c r="Z916" s="14">
        <v>25</v>
      </c>
      <c r="AB916" s="14" t="str">
        <f>IF(C908="","",C908)</f>
        <v>DEL POZO VILLANO, Victor Benito</v>
      </c>
    </row>
    <row r="917" spans="1:28" ht="1.5" customHeight="1" thickTop="1" thickBot="1" x14ac:dyDescent="0.3">
      <c r="A917" s="72"/>
      <c r="B917" s="73"/>
      <c r="C917" s="74"/>
      <c r="D917" s="74"/>
      <c r="E917" s="74"/>
      <c r="F917" s="74"/>
      <c r="G917" s="74"/>
      <c r="H917" s="75"/>
      <c r="I917" s="124"/>
      <c r="J917" s="124"/>
    </row>
    <row r="918" spans="1:28" ht="28.5" customHeight="1" thickTop="1" x14ac:dyDescent="0.25">
      <c r="A918" s="322" t="s">
        <v>151</v>
      </c>
      <c r="B918" s="334" t="s">
        <v>191</v>
      </c>
      <c r="C918" s="334" t="str">
        <f t="shared" ref="C918:C920" si="218">IF(ISERROR(VLOOKUP($C$8,comunicacion,W918,FALSE)),"",IF(VLOOKUP($C$8,comunicacion,W918,FALSE)=0,"",VLOOKUP($C$8,comunicacion,W918,FALSE)))</f>
        <v/>
      </c>
      <c r="D918" s="76" t="str">
        <f t="shared" ref="D918:H921" si="219">IF(ISERROR(VLOOKUP($AB918,comunicacion,W918,FALSE)),"",IF(VLOOKUP($AB918,comunicacion,W918,FALSE)=0,"",VLOOKUP($AB918,comunicacion,W918,FALSE)))</f>
        <v/>
      </c>
      <c r="E918" s="76" t="str">
        <f t="shared" si="219"/>
        <v/>
      </c>
      <c r="F918" s="76" t="str">
        <f t="shared" si="219"/>
        <v/>
      </c>
      <c r="G918" s="69" t="str">
        <f t="shared" si="219"/>
        <v/>
      </c>
      <c r="H918" s="346" t="str">
        <f t="shared" ca="1" si="219"/>
        <v/>
      </c>
      <c r="I918" s="349"/>
      <c r="J918" s="350"/>
      <c r="W918" s="14">
        <v>3</v>
      </c>
      <c r="X918" s="14">
        <v>9</v>
      </c>
      <c r="Y918" s="14">
        <v>15</v>
      </c>
      <c r="Z918" s="14">
        <v>21</v>
      </c>
      <c r="AA918" s="14">
        <v>31</v>
      </c>
      <c r="AB918" s="14" t="str">
        <f>IF(C908="","",C908)</f>
        <v>DEL POZO VILLANO, Victor Benito</v>
      </c>
    </row>
    <row r="919" spans="1:28" ht="28.5" customHeight="1" x14ac:dyDescent="0.25">
      <c r="A919" s="323"/>
      <c r="B919" s="335" t="s">
        <v>190</v>
      </c>
      <c r="C919" s="335" t="str">
        <f t="shared" si="218"/>
        <v/>
      </c>
      <c r="D919" s="77" t="str">
        <f t="shared" si="219"/>
        <v/>
      </c>
      <c r="E919" s="77" t="str">
        <f t="shared" si="219"/>
        <v/>
      </c>
      <c r="F919" s="77" t="str">
        <f t="shared" si="219"/>
        <v/>
      </c>
      <c r="G919" s="70" t="str">
        <f t="shared" si="219"/>
        <v/>
      </c>
      <c r="H919" s="347" t="str">
        <f t="shared" si="219"/>
        <v/>
      </c>
      <c r="I919" s="351"/>
      <c r="J919" s="352"/>
      <c r="W919" s="14">
        <v>4</v>
      </c>
      <c r="X919" s="14">
        <v>10</v>
      </c>
      <c r="Y919" s="14">
        <v>16</v>
      </c>
      <c r="Z919" s="14">
        <v>22</v>
      </c>
      <c r="AB919" s="14" t="str">
        <f>IF(C908="","",C908)</f>
        <v>DEL POZO VILLANO, Victor Benito</v>
      </c>
    </row>
    <row r="920" spans="1:28" ht="28.5" customHeight="1" x14ac:dyDescent="0.25">
      <c r="A920" s="323"/>
      <c r="B920" s="335" t="s">
        <v>189</v>
      </c>
      <c r="C920" s="335" t="str">
        <f t="shared" si="218"/>
        <v/>
      </c>
      <c r="D920" s="77" t="str">
        <f t="shared" si="219"/>
        <v/>
      </c>
      <c r="E920" s="77" t="str">
        <f t="shared" si="219"/>
        <v/>
      </c>
      <c r="F920" s="77" t="str">
        <f t="shared" si="219"/>
        <v/>
      </c>
      <c r="G920" s="70" t="str">
        <f t="shared" si="219"/>
        <v/>
      </c>
      <c r="H920" s="347" t="str">
        <f t="shared" si="219"/>
        <v/>
      </c>
      <c r="I920" s="351"/>
      <c r="J920" s="352"/>
      <c r="W920" s="14">
        <v>5</v>
      </c>
      <c r="X920" s="14">
        <v>11</v>
      </c>
      <c r="Y920" s="14">
        <v>17</v>
      </c>
      <c r="Z920" s="14">
        <v>23</v>
      </c>
      <c r="AB920" s="14" t="str">
        <f>IF(C908="","",C908)</f>
        <v>DEL POZO VILLANO, Victor Benito</v>
      </c>
    </row>
    <row r="921" spans="1:28" ht="16.5" customHeight="1" thickBot="1" x14ac:dyDescent="0.3">
      <c r="A921" s="324"/>
      <c r="B921" s="336" t="s">
        <v>188</v>
      </c>
      <c r="C921" s="336"/>
      <c r="D921" s="71" t="str">
        <f t="shared" si="219"/>
        <v/>
      </c>
      <c r="E921" s="71" t="str">
        <f t="shared" si="219"/>
        <v/>
      </c>
      <c r="F921" s="71" t="str">
        <f t="shared" si="219"/>
        <v/>
      </c>
      <c r="G921" s="71" t="str">
        <f t="shared" si="219"/>
        <v/>
      </c>
      <c r="H921" s="348" t="str">
        <f t="shared" si="219"/>
        <v/>
      </c>
      <c r="I921" s="353"/>
      <c r="J921" s="354"/>
      <c r="W921" s="14">
        <v>7</v>
      </c>
      <c r="X921" s="14">
        <v>13</v>
      </c>
      <c r="Y921" s="14">
        <v>19</v>
      </c>
      <c r="Z921" s="14">
        <v>25</v>
      </c>
      <c r="AB921" s="14" t="str">
        <f>IF(C908="","",C908)</f>
        <v>DEL POZO VILLANO, Victor Benito</v>
      </c>
    </row>
    <row r="922" spans="1:28" ht="2.25" customHeight="1" thickTop="1" thickBot="1" x14ac:dyDescent="0.3">
      <c r="A922" s="72"/>
      <c r="B922" s="73"/>
      <c r="C922" s="78"/>
      <c r="D922" s="78"/>
      <c r="E922" s="78"/>
      <c r="F922" s="78"/>
      <c r="G922" s="78"/>
      <c r="H922" s="75"/>
      <c r="I922" s="124"/>
      <c r="J922" s="124"/>
    </row>
    <row r="923" spans="1:28" ht="28.5" customHeight="1" thickTop="1" x14ac:dyDescent="0.25">
      <c r="A923" s="322" t="s">
        <v>150</v>
      </c>
      <c r="B923" s="334" t="s">
        <v>30</v>
      </c>
      <c r="C923" s="334" t="str">
        <f t="shared" ref="C923:C925" si="220">IF(ISERROR(VLOOKUP($C$8,ingles,W923,FALSE)),"",IF(VLOOKUP($C$8,ingles,W923,FALSE)=0,"",VLOOKUP($C$8,ingles,W923,FALSE)))</f>
        <v/>
      </c>
      <c r="D923" s="76" t="str">
        <f t="shared" ref="D923:H926" si="221">IF(ISERROR(VLOOKUP($AB923,ingles,W923,FALSE)),"",IF(VLOOKUP($AB923,ingles,W923,FALSE)=0,"",VLOOKUP($AB923,ingles,W923,FALSE)))</f>
        <v/>
      </c>
      <c r="E923" s="76" t="str">
        <f t="shared" si="221"/>
        <v/>
      </c>
      <c r="F923" s="76" t="str">
        <f t="shared" si="221"/>
        <v/>
      </c>
      <c r="G923" s="69" t="str">
        <f t="shared" si="221"/>
        <v/>
      </c>
      <c r="H923" s="346" t="str">
        <f t="shared" ca="1" si="221"/>
        <v/>
      </c>
      <c r="I923" s="349"/>
      <c r="J923" s="350"/>
      <c r="W923" s="14">
        <v>3</v>
      </c>
      <c r="X923" s="14">
        <v>9</v>
      </c>
      <c r="Y923" s="14">
        <v>15</v>
      </c>
      <c r="Z923" s="14">
        <v>21</v>
      </c>
      <c r="AA923" s="14">
        <v>31</v>
      </c>
      <c r="AB923" s="14" t="str">
        <f>IF(C908="","",C908)</f>
        <v>DEL POZO VILLANO, Victor Benito</v>
      </c>
    </row>
    <row r="924" spans="1:28" ht="28.5" customHeight="1" x14ac:dyDescent="0.25">
      <c r="A924" s="323"/>
      <c r="B924" s="335" t="s">
        <v>31</v>
      </c>
      <c r="C924" s="335" t="str">
        <f t="shared" si="220"/>
        <v/>
      </c>
      <c r="D924" s="77" t="str">
        <f t="shared" si="221"/>
        <v/>
      </c>
      <c r="E924" s="77" t="str">
        <f t="shared" si="221"/>
        <v/>
      </c>
      <c r="F924" s="77" t="str">
        <f t="shared" si="221"/>
        <v/>
      </c>
      <c r="G924" s="70" t="str">
        <f t="shared" si="221"/>
        <v/>
      </c>
      <c r="H924" s="347" t="str">
        <f t="shared" si="221"/>
        <v/>
      </c>
      <c r="I924" s="351"/>
      <c r="J924" s="352"/>
      <c r="W924" s="14">
        <v>4</v>
      </c>
      <c r="X924" s="14">
        <v>10</v>
      </c>
      <c r="Y924" s="14">
        <v>16</v>
      </c>
      <c r="Z924" s="14">
        <v>22</v>
      </c>
      <c r="AB924" s="14" t="str">
        <f>IF(C908="","",C908)</f>
        <v>DEL POZO VILLANO, Victor Benito</v>
      </c>
    </row>
    <row r="925" spans="1:28" ht="28.5" customHeight="1" x14ac:dyDescent="0.25">
      <c r="A925" s="323"/>
      <c r="B925" s="335" t="s">
        <v>32</v>
      </c>
      <c r="C925" s="335" t="str">
        <f t="shared" si="220"/>
        <v/>
      </c>
      <c r="D925" s="77" t="str">
        <f t="shared" si="221"/>
        <v/>
      </c>
      <c r="E925" s="77" t="str">
        <f t="shared" si="221"/>
        <v/>
      </c>
      <c r="F925" s="77" t="str">
        <f t="shared" si="221"/>
        <v/>
      </c>
      <c r="G925" s="70" t="str">
        <f t="shared" si="221"/>
        <v/>
      </c>
      <c r="H925" s="347" t="str">
        <f t="shared" si="221"/>
        <v/>
      </c>
      <c r="I925" s="351"/>
      <c r="J925" s="352"/>
      <c r="W925" s="14">
        <v>5</v>
      </c>
      <c r="X925" s="14">
        <v>11</v>
      </c>
      <c r="Y925" s="14">
        <v>17</v>
      </c>
      <c r="Z925" s="14">
        <v>23</v>
      </c>
      <c r="AB925" s="14" t="str">
        <f>IF(C908="","",C908)</f>
        <v>DEL POZO VILLANO, Victor Benito</v>
      </c>
    </row>
    <row r="926" spans="1:28" ht="16.5" customHeight="1" thickBot="1" x14ac:dyDescent="0.3">
      <c r="A926" s="324"/>
      <c r="B926" s="336" t="s">
        <v>188</v>
      </c>
      <c r="C926" s="336"/>
      <c r="D926" s="71" t="str">
        <f t="shared" si="221"/>
        <v/>
      </c>
      <c r="E926" s="71" t="str">
        <f t="shared" si="221"/>
        <v/>
      </c>
      <c r="F926" s="71" t="str">
        <f t="shared" si="221"/>
        <v/>
      </c>
      <c r="G926" s="71" t="str">
        <f t="shared" si="221"/>
        <v/>
      </c>
      <c r="H926" s="348" t="str">
        <f t="shared" si="221"/>
        <v/>
      </c>
      <c r="I926" s="353"/>
      <c r="J926" s="354"/>
      <c r="W926" s="14">
        <v>7</v>
      </c>
      <c r="X926" s="14">
        <v>13</v>
      </c>
      <c r="Y926" s="14">
        <v>19</v>
      </c>
      <c r="Z926" s="14">
        <v>25</v>
      </c>
      <c r="AB926" s="14" t="str">
        <f>IF(C908="","",C908)</f>
        <v>DEL POZO VILLANO, Victor Benito</v>
      </c>
    </row>
    <row r="927" spans="1:28" ht="2.25" customHeight="1" thickTop="1" thickBot="1" x14ac:dyDescent="0.3">
      <c r="A927" s="72"/>
      <c r="B927" s="73"/>
      <c r="C927" s="78"/>
      <c r="D927" s="78"/>
      <c r="E927" s="78"/>
      <c r="F927" s="78"/>
      <c r="G927" s="78"/>
      <c r="H927" s="75"/>
      <c r="I927" s="124"/>
      <c r="J927" s="124"/>
    </row>
    <row r="928" spans="1:28" ht="27" customHeight="1" thickTop="1" x14ac:dyDescent="0.25">
      <c r="A928" s="322" t="s">
        <v>7</v>
      </c>
      <c r="B928" s="334" t="s">
        <v>33</v>
      </c>
      <c r="C928" s="334" t="str">
        <f t="shared" ref="C928" si="222">IF(ISERROR(VLOOKUP($C$8,arte,W928,FALSE)),"",IF(VLOOKUP($C$8,arte,W928,FALSE)=0,"",VLOOKUP($C$8,arte,W928,FALSE)))</f>
        <v/>
      </c>
      <c r="D928" s="76" t="str">
        <f t="shared" ref="D928:H930" si="223">IF(ISERROR(VLOOKUP($AB928,arte,W928,FALSE)),"",IF(VLOOKUP($AB928,arte,W928,FALSE)=0,"",VLOOKUP($AB928,arte,W928,FALSE)))</f>
        <v/>
      </c>
      <c r="E928" s="76" t="str">
        <f t="shared" si="223"/>
        <v/>
      </c>
      <c r="F928" s="76" t="str">
        <f t="shared" si="223"/>
        <v/>
      </c>
      <c r="G928" s="69" t="str">
        <f t="shared" si="223"/>
        <v/>
      </c>
      <c r="H928" s="343" t="str">
        <f t="shared" ca="1" si="223"/>
        <v/>
      </c>
      <c r="I928" s="337"/>
      <c r="J928" s="338"/>
      <c r="W928" s="14">
        <v>3</v>
      </c>
      <c r="X928" s="14">
        <v>9</v>
      </c>
      <c r="Y928" s="14">
        <v>15</v>
      </c>
      <c r="Z928" s="14">
        <v>21</v>
      </c>
      <c r="AA928" s="14">
        <v>31</v>
      </c>
      <c r="AB928" s="14" t="str">
        <f>IF(C908="","",C908)</f>
        <v>DEL POZO VILLANO, Victor Benito</v>
      </c>
    </row>
    <row r="929" spans="1:28" ht="27" customHeight="1" x14ac:dyDescent="0.25">
      <c r="A929" s="323"/>
      <c r="B929" s="335" t="s">
        <v>34</v>
      </c>
      <c r="C929" s="335" t="str">
        <f>IF(ISERROR(VLOOKUP($C$8,arte,W929,FALSE)),"",IF(VLOOKUP($C$8,arte,W929,FALSE)=0,"",VLOOKUP($C$8,arte,W929,FALSE)))</f>
        <v/>
      </c>
      <c r="D929" s="77" t="str">
        <f t="shared" si="223"/>
        <v/>
      </c>
      <c r="E929" s="77" t="str">
        <f t="shared" si="223"/>
        <v/>
      </c>
      <c r="F929" s="77" t="str">
        <f t="shared" si="223"/>
        <v/>
      </c>
      <c r="G929" s="70" t="str">
        <f t="shared" si="223"/>
        <v/>
      </c>
      <c r="H929" s="344" t="str">
        <f t="shared" si="223"/>
        <v/>
      </c>
      <c r="I929" s="339"/>
      <c r="J929" s="340"/>
      <c r="W929" s="14">
        <v>4</v>
      </c>
      <c r="X929" s="14">
        <v>10</v>
      </c>
      <c r="Y929" s="14">
        <v>16</v>
      </c>
      <c r="Z929" s="14">
        <v>22</v>
      </c>
      <c r="AB929" s="14" t="str">
        <f>IF(C908="","",C908)</f>
        <v>DEL POZO VILLANO, Victor Benito</v>
      </c>
    </row>
    <row r="930" spans="1:28" ht="16.5" customHeight="1" thickBot="1" x14ac:dyDescent="0.3">
      <c r="A930" s="324"/>
      <c r="B930" s="336" t="s">
        <v>188</v>
      </c>
      <c r="C930" s="336"/>
      <c r="D930" s="71" t="str">
        <f t="shared" si="223"/>
        <v/>
      </c>
      <c r="E930" s="71" t="str">
        <f t="shared" si="223"/>
        <v/>
      </c>
      <c r="F930" s="71" t="str">
        <f t="shared" si="223"/>
        <v/>
      </c>
      <c r="G930" s="71" t="str">
        <f t="shared" si="223"/>
        <v/>
      </c>
      <c r="H930" s="345" t="str">
        <f t="shared" si="223"/>
        <v/>
      </c>
      <c r="I930" s="341"/>
      <c r="J930" s="342"/>
      <c r="W930" s="14">
        <v>7</v>
      </c>
      <c r="X930" s="14">
        <v>13</v>
      </c>
      <c r="Y930" s="14">
        <v>19</v>
      </c>
      <c r="Z930" s="14">
        <v>25</v>
      </c>
      <c r="AB930" s="14" t="str">
        <f>IF(C908="","",C908)</f>
        <v>DEL POZO VILLANO, Victor Benito</v>
      </c>
    </row>
    <row r="931" spans="1:28" ht="2.25" customHeight="1" thickTop="1" thickBot="1" x14ac:dyDescent="0.3">
      <c r="A931" s="72"/>
      <c r="B931" s="73"/>
      <c r="C931" s="79"/>
      <c r="D931" s="74"/>
      <c r="E931" s="74"/>
      <c r="F931" s="74"/>
      <c r="G931" s="74"/>
      <c r="H931" s="80" t="str">
        <f>IF(ISERROR(VLOOKUP($C$8,ingles,AA931,FALSE)),"",IF(VLOOKUP($C$8,ingles,AA931,FALSE)=0,"",VLOOKUP($C$8,ingles,AA931,FALSE)))</f>
        <v/>
      </c>
      <c r="I931" s="124"/>
      <c r="J931" s="124"/>
    </row>
    <row r="932" spans="1:28" ht="21" customHeight="1" thickTop="1" x14ac:dyDescent="0.25">
      <c r="A932" s="322" t="s">
        <v>5</v>
      </c>
      <c r="B932" s="334" t="s">
        <v>35</v>
      </c>
      <c r="C932" s="334" t="str">
        <f t="shared" ref="C932:C934" si="224">IF(ISERROR(VLOOKUP($C$8,sociales,W932,FALSE)),"",IF(VLOOKUP($C$8,sociales,W932,FALSE)=0,"",VLOOKUP($C$8,sociales,W932,FALSE)))</f>
        <v/>
      </c>
      <c r="D932" s="76" t="str">
        <f t="shared" ref="D932:H935" si="225">IF(ISERROR(VLOOKUP($AB932,sociales,W932,FALSE)),"",IF(VLOOKUP($AB932,sociales,W932,FALSE)=0,"",VLOOKUP($AB932,sociales,W932,FALSE)))</f>
        <v/>
      </c>
      <c r="E932" s="76" t="str">
        <f t="shared" si="225"/>
        <v/>
      </c>
      <c r="F932" s="76" t="str">
        <f t="shared" si="225"/>
        <v/>
      </c>
      <c r="G932" s="69" t="str">
        <f t="shared" si="225"/>
        <v/>
      </c>
      <c r="H932" s="346" t="str">
        <f t="shared" ca="1" si="225"/>
        <v/>
      </c>
      <c r="I932" s="349"/>
      <c r="J932" s="350"/>
      <c r="W932" s="14">
        <v>3</v>
      </c>
      <c r="X932" s="14">
        <v>9</v>
      </c>
      <c r="Y932" s="14">
        <v>15</v>
      </c>
      <c r="Z932" s="14">
        <v>21</v>
      </c>
      <c r="AA932" s="14">
        <v>31</v>
      </c>
      <c r="AB932" s="14" t="str">
        <f>IF(C908="","",C908)</f>
        <v>DEL POZO VILLANO, Victor Benito</v>
      </c>
    </row>
    <row r="933" spans="1:28" ht="27" customHeight="1" x14ac:dyDescent="0.25">
      <c r="A933" s="323"/>
      <c r="B933" s="335" t="s">
        <v>36</v>
      </c>
      <c r="C933" s="335" t="str">
        <f t="shared" si="224"/>
        <v/>
      </c>
      <c r="D933" s="77" t="str">
        <f t="shared" si="225"/>
        <v/>
      </c>
      <c r="E933" s="77" t="str">
        <f t="shared" si="225"/>
        <v/>
      </c>
      <c r="F933" s="77" t="str">
        <f t="shared" si="225"/>
        <v/>
      </c>
      <c r="G933" s="70" t="str">
        <f t="shared" si="225"/>
        <v/>
      </c>
      <c r="H933" s="347" t="str">
        <f t="shared" si="225"/>
        <v/>
      </c>
      <c r="I933" s="351"/>
      <c r="J933" s="352"/>
      <c r="W933" s="14">
        <v>4</v>
      </c>
      <c r="X933" s="14">
        <v>10</v>
      </c>
      <c r="Y933" s="14">
        <v>16</v>
      </c>
      <c r="Z933" s="14">
        <v>22</v>
      </c>
      <c r="AB933" s="14" t="str">
        <f>IF(C908="","",C908)</f>
        <v>DEL POZO VILLANO, Victor Benito</v>
      </c>
    </row>
    <row r="934" spans="1:28" ht="27" customHeight="1" x14ac:dyDescent="0.25">
      <c r="A934" s="323"/>
      <c r="B934" s="335" t="s">
        <v>37</v>
      </c>
      <c r="C934" s="335" t="str">
        <f t="shared" si="224"/>
        <v/>
      </c>
      <c r="D934" s="77" t="str">
        <f t="shared" si="225"/>
        <v/>
      </c>
      <c r="E934" s="77" t="str">
        <f t="shared" si="225"/>
        <v/>
      </c>
      <c r="F934" s="77" t="str">
        <f t="shared" si="225"/>
        <v/>
      </c>
      <c r="G934" s="70" t="str">
        <f t="shared" si="225"/>
        <v/>
      </c>
      <c r="H934" s="347" t="str">
        <f t="shared" si="225"/>
        <v/>
      </c>
      <c r="I934" s="351"/>
      <c r="J934" s="352"/>
      <c r="W934" s="14">
        <v>5</v>
      </c>
      <c r="X934" s="14">
        <v>11</v>
      </c>
      <c r="Y934" s="14">
        <v>17</v>
      </c>
      <c r="Z934" s="14">
        <v>23</v>
      </c>
      <c r="AB934" s="14" t="str">
        <f>IF(C908="","",C908)</f>
        <v>DEL POZO VILLANO, Victor Benito</v>
      </c>
    </row>
    <row r="935" spans="1:28" ht="16.5" customHeight="1" thickBot="1" x14ac:dyDescent="0.3">
      <c r="A935" s="324"/>
      <c r="B935" s="336" t="s">
        <v>188</v>
      </c>
      <c r="C935" s="336"/>
      <c r="D935" s="71" t="str">
        <f t="shared" si="225"/>
        <v/>
      </c>
      <c r="E935" s="71" t="str">
        <f t="shared" si="225"/>
        <v/>
      </c>
      <c r="F935" s="71" t="str">
        <f t="shared" si="225"/>
        <v/>
      </c>
      <c r="G935" s="71" t="str">
        <f t="shared" si="225"/>
        <v/>
      </c>
      <c r="H935" s="348" t="str">
        <f t="shared" si="225"/>
        <v/>
      </c>
      <c r="I935" s="353"/>
      <c r="J935" s="354"/>
      <c r="W935" s="14">
        <v>7</v>
      </c>
      <c r="X935" s="14">
        <v>13</v>
      </c>
      <c r="Y935" s="14">
        <v>19</v>
      </c>
      <c r="Z935" s="14">
        <v>25</v>
      </c>
      <c r="AB935" s="14" t="str">
        <f>IF(C908="","",C908)</f>
        <v>DEL POZO VILLANO, Victor Benito</v>
      </c>
    </row>
    <row r="936" spans="1:28" ht="2.25" customHeight="1" thickTop="1" thickBot="1" x14ac:dyDescent="0.3">
      <c r="A936" s="72"/>
      <c r="B936" s="73"/>
      <c r="C936" s="78"/>
      <c r="D936" s="78"/>
      <c r="E936" s="78"/>
      <c r="F936" s="78"/>
      <c r="G936" s="78"/>
      <c r="H936" s="75"/>
      <c r="I936" s="124"/>
      <c r="J936" s="124"/>
    </row>
    <row r="937" spans="1:28" ht="16.5" customHeight="1" thickTop="1" x14ac:dyDescent="0.25">
      <c r="A937" s="355" t="s">
        <v>4</v>
      </c>
      <c r="B937" s="334" t="s">
        <v>24</v>
      </c>
      <c r="C937" s="334" t="str">
        <f t="shared" ref="C937:C938" si="226">IF(ISERROR(VLOOKUP($C$8,desarrollo,W937,FALSE)),"",IF(VLOOKUP($C$8,desarrollo,W937,FALSE)=0,"",VLOOKUP($C$8,desarrollo,W937,FALSE)))</f>
        <v/>
      </c>
      <c r="D937" s="76" t="str">
        <f t="shared" ref="D937:H939" si="227">IF(ISERROR(VLOOKUP($AB937,desarrollo,W937,FALSE)),"",IF(VLOOKUP($AB937,desarrollo,W937,FALSE)=0,"",VLOOKUP($AB937,desarrollo,W937,FALSE)))</f>
        <v/>
      </c>
      <c r="E937" s="76" t="str">
        <f t="shared" si="227"/>
        <v/>
      </c>
      <c r="F937" s="76" t="str">
        <f t="shared" si="227"/>
        <v/>
      </c>
      <c r="G937" s="69" t="str">
        <f t="shared" si="227"/>
        <v/>
      </c>
      <c r="H937" s="343" t="str">
        <f t="shared" ca="1" si="227"/>
        <v/>
      </c>
      <c r="I937" s="337"/>
      <c r="J937" s="338"/>
      <c r="W937" s="14">
        <v>3</v>
      </c>
      <c r="X937" s="14">
        <v>9</v>
      </c>
      <c r="Y937" s="14">
        <v>15</v>
      </c>
      <c r="Z937" s="14">
        <v>21</v>
      </c>
      <c r="AA937" s="14">
        <v>31</v>
      </c>
      <c r="AB937" s="14" t="str">
        <f>IF(C908="","",C908)</f>
        <v>DEL POZO VILLANO, Victor Benito</v>
      </c>
    </row>
    <row r="938" spans="1:28" ht="27" customHeight="1" x14ac:dyDescent="0.25">
      <c r="A938" s="356"/>
      <c r="B938" s="335" t="s">
        <v>25</v>
      </c>
      <c r="C938" s="335" t="str">
        <f t="shared" si="226"/>
        <v/>
      </c>
      <c r="D938" s="77" t="str">
        <f t="shared" si="227"/>
        <v/>
      </c>
      <c r="E938" s="77" t="str">
        <f t="shared" si="227"/>
        <v/>
      </c>
      <c r="F938" s="77" t="str">
        <f t="shared" si="227"/>
        <v/>
      </c>
      <c r="G938" s="70" t="str">
        <f t="shared" si="227"/>
        <v/>
      </c>
      <c r="H938" s="344" t="str">
        <f t="shared" si="227"/>
        <v/>
      </c>
      <c r="I938" s="339"/>
      <c r="J938" s="340"/>
      <c r="W938" s="14">
        <v>4</v>
      </c>
      <c r="X938" s="14">
        <v>10</v>
      </c>
      <c r="Y938" s="14">
        <v>16</v>
      </c>
      <c r="Z938" s="14">
        <v>22</v>
      </c>
      <c r="AB938" s="14" t="str">
        <f>IF(C908="","",C908)</f>
        <v>DEL POZO VILLANO, Victor Benito</v>
      </c>
    </row>
    <row r="939" spans="1:28" ht="16.5" customHeight="1" thickBot="1" x14ac:dyDescent="0.3">
      <c r="A939" s="357"/>
      <c r="B939" s="336" t="s">
        <v>188</v>
      </c>
      <c r="C939" s="336"/>
      <c r="D939" s="71" t="str">
        <f t="shared" si="227"/>
        <v/>
      </c>
      <c r="E939" s="71" t="str">
        <f t="shared" si="227"/>
        <v/>
      </c>
      <c r="F939" s="71" t="str">
        <f t="shared" si="227"/>
        <v/>
      </c>
      <c r="G939" s="71" t="str">
        <f t="shared" si="227"/>
        <v/>
      </c>
      <c r="H939" s="345" t="str">
        <f t="shared" si="227"/>
        <v/>
      </c>
      <c r="I939" s="341"/>
      <c r="J939" s="342"/>
      <c r="W939" s="14">
        <v>7</v>
      </c>
      <c r="X939" s="14">
        <v>13</v>
      </c>
      <c r="Y939" s="14">
        <v>19</v>
      </c>
      <c r="Z939" s="14">
        <v>25</v>
      </c>
      <c r="AB939" s="14" t="str">
        <f>IF(C908="","",C908)</f>
        <v>DEL POZO VILLANO, Victor Benito</v>
      </c>
    </row>
    <row r="940" spans="1:28" ht="2.25" customHeight="1" thickTop="1" thickBot="1" x14ac:dyDescent="0.3">
      <c r="A940" s="81"/>
      <c r="B940" s="73"/>
      <c r="C940" s="78"/>
      <c r="D940" s="78"/>
      <c r="E940" s="78"/>
      <c r="F940" s="78"/>
      <c r="G940" s="78"/>
      <c r="H940" s="82"/>
      <c r="I940" s="124"/>
      <c r="J940" s="124"/>
    </row>
    <row r="941" spans="1:28" ht="24" customHeight="1" thickTop="1" x14ac:dyDescent="0.25">
      <c r="A941" s="322" t="s">
        <v>6</v>
      </c>
      <c r="B941" s="334" t="s">
        <v>52</v>
      </c>
      <c r="C941" s="334" t="str">
        <f t="shared" ref="C941:C943" si="228">IF(ISERROR(VLOOKUP($C$8,fisica,W941,FALSE)),"",IF(VLOOKUP($C$8,fisica,W941,FALSE)=0,"",VLOOKUP($C$8,fisica,W941,FALSE)))</f>
        <v/>
      </c>
      <c r="D941" s="76" t="str">
        <f t="shared" ref="D941:H944" si="229">IF(ISERROR(VLOOKUP($AB941,fisica,W941,FALSE)),"",IF(VLOOKUP($AB941,fisica,W941,FALSE)=0,"",VLOOKUP($AB941,fisica,W941,FALSE)))</f>
        <v/>
      </c>
      <c r="E941" s="76" t="str">
        <f t="shared" si="229"/>
        <v/>
      </c>
      <c r="F941" s="76" t="str">
        <f t="shared" si="229"/>
        <v/>
      </c>
      <c r="G941" s="69" t="str">
        <f t="shared" si="229"/>
        <v/>
      </c>
      <c r="H941" s="346" t="str">
        <f t="shared" ca="1" si="229"/>
        <v/>
      </c>
      <c r="I941" s="349"/>
      <c r="J941" s="350"/>
      <c r="W941" s="14">
        <v>3</v>
      </c>
      <c r="X941" s="14">
        <v>9</v>
      </c>
      <c r="Y941" s="14">
        <v>15</v>
      </c>
      <c r="Z941" s="14">
        <v>21</v>
      </c>
      <c r="AA941" s="14">
        <v>31</v>
      </c>
      <c r="AB941" s="14" t="str">
        <f>IF(C908="","",C908)</f>
        <v>DEL POZO VILLANO, Victor Benito</v>
      </c>
    </row>
    <row r="942" spans="1:28" ht="18.75" customHeight="1" x14ac:dyDescent="0.25">
      <c r="A942" s="323"/>
      <c r="B942" s="335" t="s">
        <v>38</v>
      </c>
      <c r="C942" s="335" t="str">
        <f t="shared" si="228"/>
        <v/>
      </c>
      <c r="D942" s="77" t="str">
        <f t="shared" si="229"/>
        <v/>
      </c>
      <c r="E942" s="77" t="str">
        <f t="shared" si="229"/>
        <v/>
      </c>
      <c r="F942" s="77" t="str">
        <f t="shared" si="229"/>
        <v/>
      </c>
      <c r="G942" s="70" t="str">
        <f t="shared" si="229"/>
        <v/>
      </c>
      <c r="H942" s="347" t="str">
        <f t="shared" si="229"/>
        <v/>
      </c>
      <c r="I942" s="351"/>
      <c r="J942" s="352"/>
      <c r="W942" s="14">
        <v>4</v>
      </c>
      <c r="X942" s="14">
        <v>10</v>
      </c>
      <c r="Y942" s="14">
        <v>16</v>
      </c>
      <c r="Z942" s="14">
        <v>22</v>
      </c>
      <c r="AB942" s="14" t="str">
        <f>IF(C908="","",C908)</f>
        <v>DEL POZO VILLANO, Victor Benito</v>
      </c>
    </row>
    <row r="943" spans="1:28" ht="27" customHeight="1" x14ac:dyDescent="0.25">
      <c r="A943" s="323"/>
      <c r="B943" s="335" t="s">
        <v>39</v>
      </c>
      <c r="C943" s="335" t="str">
        <f t="shared" si="228"/>
        <v/>
      </c>
      <c r="D943" s="77" t="str">
        <f t="shared" si="229"/>
        <v/>
      </c>
      <c r="E943" s="77" t="str">
        <f t="shared" si="229"/>
        <v/>
      </c>
      <c r="F943" s="77" t="str">
        <f t="shared" si="229"/>
        <v/>
      </c>
      <c r="G943" s="70" t="str">
        <f t="shared" si="229"/>
        <v/>
      </c>
      <c r="H943" s="347" t="str">
        <f t="shared" si="229"/>
        <v/>
      </c>
      <c r="I943" s="351"/>
      <c r="J943" s="352"/>
      <c r="W943" s="14">
        <v>5</v>
      </c>
      <c r="X943" s="14">
        <v>11</v>
      </c>
      <c r="Y943" s="14">
        <v>17</v>
      </c>
      <c r="Z943" s="14">
        <v>23</v>
      </c>
      <c r="AB943" s="14" t="str">
        <f>IF(C908="","",C908)</f>
        <v>DEL POZO VILLANO, Victor Benito</v>
      </c>
    </row>
    <row r="944" spans="1:28" ht="16.5" customHeight="1" thickBot="1" x14ac:dyDescent="0.3">
      <c r="A944" s="324"/>
      <c r="B944" s="336" t="s">
        <v>188</v>
      </c>
      <c r="C944" s="336"/>
      <c r="D944" s="71" t="str">
        <f t="shared" si="229"/>
        <v/>
      </c>
      <c r="E944" s="71" t="str">
        <f t="shared" si="229"/>
        <v/>
      </c>
      <c r="F944" s="71" t="str">
        <f t="shared" si="229"/>
        <v/>
      </c>
      <c r="G944" s="71" t="str">
        <f t="shared" si="229"/>
        <v/>
      </c>
      <c r="H944" s="348" t="str">
        <f t="shared" si="229"/>
        <v/>
      </c>
      <c r="I944" s="353"/>
      <c r="J944" s="354"/>
      <c r="W944" s="14">
        <v>7</v>
      </c>
      <c r="X944" s="14">
        <v>13</v>
      </c>
      <c r="Y944" s="14">
        <v>19</v>
      </c>
      <c r="Z944" s="14">
        <v>25</v>
      </c>
      <c r="AB944" s="14" t="str">
        <f>IF(C908="","",C908)</f>
        <v>DEL POZO VILLANO, Victor Benito</v>
      </c>
    </row>
    <row r="945" spans="1:28" ht="2.25" customHeight="1" thickTop="1" thickBot="1" x14ac:dyDescent="0.3">
      <c r="A945" s="72"/>
      <c r="B945" s="73"/>
      <c r="C945" s="78"/>
      <c r="D945" s="78"/>
      <c r="E945" s="78"/>
      <c r="F945" s="78"/>
      <c r="G945" s="78"/>
      <c r="H945" s="82"/>
      <c r="I945" s="124"/>
      <c r="J945" s="124"/>
    </row>
    <row r="946" spans="1:28" ht="36" customHeight="1" thickTop="1" x14ac:dyDescent="0.25">
      <c r="A946" s="322" t="s">
        <v>11</v>
      </c>
      <c r="B946" s="334" t="s">
        <v>40</v>
      </c>
      <c r="C946" s="334" t="str">
        <f t="shared" ref="C946:C947" si="230">IF(ISERROR(VLOOKUP($C$8,religion,W946,FALSE)),"",IF(VLOOKUP($C$8,religion,W946,FALSE)=0,"",VLOOKUP($C$8,religion,W946,FALSE)))</f>
        <v/>
      </c>
      <c r="D946" s="76" t="str">
        <f t="shared" ref="D946:H948" si="231">IF(ISERROR(VLOOKUP($AB946,religion,W946,FALSE)),"",IF(VLOOKUP($AB946,religion,W946,FALSE)=0,"",VLOOKUP($AB946,religion,W946,FALSE)))</f>
        <v/>
      </c>
      <c r="E946" s="76" t="str">
        <f t="shared" si="231"/>
        <v/>
      </c>
      <c r="F946" s="76" t="str">
        <f t="shared" si="231"/>
        <v/>
      </c>
      <c r="G946" s="69" t="str">
        <f t="shared" si="231"/>
        <v/>
      </c>
      <c r="H946" s="343" t="str">
        <f t="shared" ca="1" si="231"/>
        <v/>
      </c>
      <c r="I946" s="337"/>
      <c r="J946" s="338"/>
      <c r="W946" s="14">
        <v>3</v>
      </c>
      <c r="X946" s="14">
        <v>9</v>
      </c>
      <c r="Y946" s="14">
        <v>15</v>
      </c>
      <c r="Z946" s="14">
        <v>21</v>
      </c>
      <c r="AA946" s="14">
        <v>31</v>
      </c>
      <c r="AB946" s="14" t="str">
        <f>IF(C908="","",C908)</f>
        <v>DEL POZO VILLANO, Victor Benito</v>
      </c>
    </row>
    <row r="947" spans="1:28" ht="27" customHeight="1" x14ac:dyDescent="0.25">
      <c r="A947" s="323"/>
      <c r="B947" s="335" t="s">
        <v>41</v>
      </c>
      <c r="C947" s="335" t="str">
        <f t="shared" si="230"/>
        <v/>
      </c>
      <c r="D947" s="77" t="str">
        <f t="shared" si="231"/>
        <v/>
      </c>
      <c r="E947" s="77" t="str">
        <f t="shared" si="231"/>
        <v/>
      </c>
      <c r="F947" s="77" t="str">
        <f t="shared" si="231"/>
        <v/>
      </c>
      <c r="G947" s="70" t="str">
        <f t="shared" si="231"/>
        <v/>
      </c>
      <c r="H947" s="344" t="str">
        <f t="shared" si="231"/>
        <v/>
      </c>
      <c r="I947" s="339"/>
      <c r="J947" s="340"/>
      <c r="W947" s="14">
        <v>4</v>
      </c>
      <c r="X947" s="14">
        <v>10</v>
      </c>
      <c r="Y947" s="14">
        <v>16</v>
      </c>
      <c r="Z947" s="14">
        <v>22</v>
      </c>
      <c r="AB947" s="14" t="str">
        <f>IF(C908="","",C908)</f>
        <v>DEL POZO VILLANO, Victor Benito</v>
      </c>
    </row>
    <row r="948" spans="1:28" ht="16.5" customHeight="1" thickBot="1" x14ac:dyDescent="0.3">
      <c r="A948" s="324"/>
      <c r="B948" s="336" t="s">
        <v>188</v>
      </c>
      <c r="C948" s="336"/>
      <c r="D948" s="71" t="str">
        <f t="shared" si="231"/>
        <v/>
      </c>
      <c r="E948" s="71" t="str">
        <f t="shared" si="231"/>
        <v/>
      </c>
      <c r="F948" s="71" t="str">
        <f t="shared" si="231"/>
        <v/>
      </c>
      <c r="G948" s="71" t="str">
        <f t="shared" si="231"/>
        <v/>
      </c>
      <c r="H948" s="345" t="str">
        <f t="shared" si="231"/>
        <v/>
      </c>
      <c r="I948" s="341"/>
      <c r="J948" s="342"/>
      <c r="W948" s="14">
        <v>7</v>
      </c>
      <c r="X948" s="14">
        <v>13</v>
      </c>
      <c r="Y948" s="14">
        <v>19</v>
      </c>
      <c r="Z948" s="14">
        <v>25</v>
      </c>
      <c r="AB948" s="14" t="str">
        <f>IF(C908="","",C908)</f>
        <v>DEL POZO VILLANO, Victor Benito</v>
      </c>
    </row>
    <row r="949" spans="1:28" ht="2.25" customHeight="1" thickTop="1" thickBot="1" x14ac:dyDescent="0.3">
      <c r="A949" s="72"/>
      <c r="B949" s="73"/>
      <c r="C949" s="78"/>
      <c r="D949" s="78"/>
      <c r="E949" s="78"/>
      <c r="F949" s="78"/>
      <c r="G949" s="78"/>
      <c r="H949" s="82"/>
      <c r="I949" s="124"/>
      <c r="J949" s="124"/>
    </row>
    <row r="950" spans="1:28" ht="28.5" customHeight="1" thickTop="1" x14ac:dyDescent="0.25">
      <c r="A950" s="322" t="s">
        <v>10</v>
      </c>
      <c r="B950" s="334" t="s">
        <v>42</v>
      </c>
      <c r="C950" s="334" t="str">
        <f t="shared" ref="C950:C952" si="232">IF(ISERROR(VLOOKUP($C$8,ciencia,W950,FALSE)),"",IF(VLOOKUP($C$8,ciencia,W950,FALSE)=0,"",VLOOKUP($C$8,ciencia,W950,FALSE)))</f>
        <v/>
      </c>
      <c r="D950" s="76" t="str">
        <f t="shared" ref="D950:H953" si="233">IF(ISERROR(VLOOKUP($AB950,ciencia,W950,FALSE)),"",IF(VLOOKUP($AB950,ciencia,W950,FALSE)=0,"",VLOOKUP($AB950,ciencia,W950,FALSE)))</f>
        <v/>
      </c>
      <c r="E950" s="76" t="str">
        <f t="shared" si="233"/>
        <v/>
      </c>
      <c r="F950" s="76" t="str">
        <f t="shared" si="233"/>
        <v/>
      </c>
      <c r="G950" s="69" t="str">
        <f t="shared" si="233"/>
        <v/>
      </c>
      <c r="H950" s="346" t="str">
        <f t="shared" ca="1" si="233"/>
        <v/>
      </c>
      <c r="I950" s="349"/>
      <c r="J950" s="350"/>
      <c r="W950" s="14">
        <v>3</v>
      </c>
      <c r="X950" s="14">
        <v>9</v>
      </c>
      <c r="Y950" s="14">
        <v>15</v>
      </c>
      <c r="Z950" s="14">
        <v>21</v>
      </c>
      <c r="AA950" s="14">
        <v>31</v>
      </c>
      <c r="AB950" s="14" t="str">
        <f>IF(C908="","",C908)</f>
        <v>DEL POZO VILLANO, Victor Benito</v>
      </c>
    </row>
    <row r="951" spans="1:28" ht="47.25" customHeight="1" x14ac:dyDescent="0.25">
      <c r="A951" s="323"/>
      <c r="B951" s="335" t="s">
        <v>9</v>
      </c>
      <c r="C951" s="335" t="str">
        <f t="shared" si="232"/>
        <v/>
      </c>
      <c r="D951" s="77" t="str">
        <f t="shared" si="233"/>
        <v/>
      </c>
      <c r="E951" s="77" t="str">
        <f t="shared" si="233"/>
        <v/>
      </c>
      <c r="F951" s="77" t="str">
        <f t="shared" si="233"/>
        <v/>
      </c>
      <c r="G951" s="70" t="str">
        <f t="shared" si="233"/>
        <v/>
      </c>
      <c r="H951" s="347" t="str">
        <f t="shared" si="233"/>
        <v/>
      </c>
      <c r="I951" s="351"/>
      <c r="J951" s="352"/>
      <c r="W951" s="14">
        <v>4</v>
      </c>
      <c r="X951" s="14">
        <v>10</v>
      </c>
      <c r="Y951" s="14">
        <v>16</v>
      </c>
      <c r="Z951" s="14">
        <v>22</v>
      </c>
      <c r="AB951" s="14" t="str">
        <f>IF(C908="","",C908)</f>
        <v>DEL POZO VILLANO, Victor Benito</v>
      </c>
    </row>
    <row r="952" spans="1:28" ht="36.75" customHeight="1" x14ac:dyDescent="0.25">
      <c r="A952" s="323"/>
      <c r="B952" s="335" t="s">
        <v>43</v>
      </c>
      <c r="C952" s="335" t="str">
        <f t="shared" si="232"/>
        <v/>
      </c>
      <c r="D952" s="77" t="str">
        <f t="shared" si="233"/>
        <v/>
      </c>
      <c r="E952" s="77" t="str">
        <f t="shared" si="233"/>
        <v/>
      </c>
      <c r="F952" s="77" t="str">
        <f t="shared" si="233"/>
        <v/>
      </c>
      <c r="G952" s="70" t="str">
        <f t="shared" si="233"/>
        <v/>
      </c>
      <c r="H952" s="347" t="str">
        <f t="shared" si="233"/>
        <v/>
      </c>
      <c r="I952" s="351"/>
      <c r="J952" s="352"/>
      <c r="W952" s="14">
        <v>5</v>
      </c>
      <c r="X952" s="14">
        <v>11</v>
      </c>
      <c r="Y952" s="14">
        <v>17</v>
      </c>
      <c r="Z952" s="14">
        <v>23</v>
      </c>
      <c r="AB952" s="14" t="str">
        <f>IF(C908="","",C908)</f>
        <v>DEL POZO VILLANO, Victor Benito</v>
      </c>
    </row>
    <row r="953" spans="1:28" ht="16.5" customHeight="1" thickBot="1" x14ac:dyDescent="0.3">
      <c r="A953" s="324"/>
      <c r="B953" s="336" t="s">
        <v>188</v>
      </c>
      <c r="C953" s="336"/>
      <c r="D953" s="71" t="str">
        <f t="shared" si="233"/>
        <v/>
      </c>
      <c r="E953" s="71" t="str">
        <f t="shared" si="233"/>
        <v/>
      </c>
      <c r="F953" s="71" t="str">
        <f t="shared" si="233"/>
        <v/>
      </c>
      <c r="G953" s="71" t="str">
        <f t="shared" si="233"/>
        <v/>
      </c>
      <c r="H953" s="348" t="str">
        <f t="shared" si="233"/>
        <v/>
      </c>
      <c r="I953" s="353"/>
      <c r="J953" s="354"/>
      <c r="W953" s="14">
        <v>7</v>
      </c>
      <c r="X953" s="14">
        <v>13</v>
      </c>
      <c r="Y953" s="14">
        <v>19</v>
      </c>
      <c r="Z953" s="14">
        <v>25</v>
      </c>
      <c r="AB953" s="14" t="str">
        <f>IF(C908="","",C908)</f>
        <v>DEL POZO VILLANO, Victor Benito</v>
      </c>
    </row>
    <row r="954" spans="1:28" ht="2.25" customHeight="1" thickTop="1" thickBot="1" x14ac:dyDescent="0.3">
      <c r="A954" s="72"/>
      <c r="B954" s="73"/>
      <c r="C954" s="78"/>
      <c r="D954" s="78"/>
      <c r="E954" s="78"/>
      <c r="F954" s="78"/>
      <c r="G954" s="78"/>
      <c r="H954" s="82"/>
      <c r="I954" s="124"/>
      <c r="J954" s="124"/>
    </row>
    <row r="955" spans="1:28" ht="44.25" customHeight="1" thickTop="1" thickBot="1" x14ac:dyDescent="0.3">
      <c r="A955" s="83" t="s">
        <v>12</v>
      </c>
      <c r="B955" s="376" t="s">
        <v>44</v>
      </c>
      <c r="C955" s="377"/>
      <c r="D955" s="84" t="str">
        <f>IF(ISERROR(VLOOKUP($AB955,trabajo,W955,FALSE)),"",IF(VLOOKUP($AB955,trabajo,W955,FALSE)=0,"",VLOOKUP($AB955,trabajo,W955,FALSE)))</f>
        <v/>
      </c>
      <c r="E955" s="84" t="str">
        <f>IF(ISERROR(VLOOKUP($AB955,trabajo,X955,FALSE)),"",IF(VLOOKUP($AB955,trabajo,X955,FALSE)=0,"",VLOOKUP($AB955,trabajo,X955,FALSE)))</f>
        <v/>
      </c>
      <c r="F955" s="84" t="str">
        <f>IF(ISERROR(VLOOKUP($AB955,trabajo,Y955,FALSE)),"",IF(VLOOKUP($AB955,trabajo,Y955,FALSE)=0,"",VLOOKUP($AB955,trabajo,Y955,FALSE)))</f>
        <v/>
      </c>
      <c r="G955" s="85" t="str">
        <f>IF(ISERROR(VLOOKUP($AB955,trabajo,Z955,FALSE)),"",IF(VLOOKUP($AB955,trabajo,Z955,FALSE)=0,"",VLOOKUP($AB955,trabajo,Z955,FALSE)))</f>
        <v/>
      </c>
      <c r="H955" s="86" t="str">
        <f ca="1">IF(ISERROR(VLOOKUP($AB955,trabajo,AA955,FALSE)),"",IF(VLOOKUP($AB955,trabajo,AA955,FALSE)=0,"",VLOOKUP($AB955,trabajo,AA955,FALSE)))</f>
        <v/>
      </c>
      <c r="I955" s="332"/>
      <c r="J955" s="333"/>
      <c r="W955" s="14">
        <v>3</v>
      </c>
      <c r="X955" s="14">
        <v>9</v>
      </c>
      <c r="Y955" s="14">
        <v>15</v>
      </c>
      <c r="Z955" s="14">
        <v>21</v>
      </c>
      <c r="AA955" s="14">
        <v>31</v>
      </c>
      <c r="AB955" s="14" t="str">
        <f>IF(C908="","",C908)</f>
        <v>DEL POZO VILLANO, Victor Benito</v>
      </c>
    </row>
    <row r="956" spans="1:28" ht="9.75" customHeight="1" thickTop="1" thickBot="1" x14ac:dyDescent="0.3">
      <c r="A956" s="87"/>
      <c r="B956" s="73"/>
      <c r="C956" s="79"/>
      <c r="D956" s="79"/>
      <c r="E956" s="79"/>
      <c r="F956" s="79"/>
      <c r="G956" s="79"/>
      <c r="I956" s="88"/>
      <c r="J956" s="88"/>
    </row>
    <row r="957" spans="1:28" ht="18.75" customHeight="1" thickTop="1" x14ac:dyDescent="0.25">
      <c r="A957" s="389" t="s">
        <v>14</v>
      </c>
      <c r="B957" s="390"/>
      <c r="C957" s="391"/>
      <c r="D957" s="386" t="s">
        <v>53</v>
      </c>
      <c r="E957" s="387"/>
      <c r="F957" s="387"/>
      <c r="G957" s="388"/>
      <c r="H957" s="384" t="s">
        <v>2</v>
      </c>
      <c r="I957" s="288" t="s">
        <v>17</v>
      </c>
      <c r="J957" s="289"/>
    </row>
    <row r="958" spans="1:28" ht="18.75" customHeight="1" thickBot="1" x14ac:dyDescent="0.3">
      <c r="A958" s="392"/>
      <c r="B958" s="393"/>
      <c r="C958" s="394"/>
      <c r="D958" s="89">
        <v>1</v>
      </c>
      <c r="E958" s="89">
        <v>2</v>
      </c>
      <c r="F958" s="89">
        <v>3</v>
      </c>
      <c r="G958" s="90">
        <v>4</v>
      </c>
      <c r="H958" s="385"/>
      <c r="I958" s="290"/>
      <c r="J958" s="291"/>
    </row>
    <row r="959" spans="1:28" ht="22.5" customHeight="1" thickTop="1" x14ac:dyDescent="0.25">
      <c r="A959" s="378" t="s">
        <v>15</v>
      </c>
      <c r="B959" s="379"/>
      <c r="C959" s="380"/>
      <c r="D959" s="91" t="str">
        <f>IF(ISERROR(VLOOKUP($AB959,autonomo,W959,FALSE)),"",IF(VLOOKUP($AB959,autonomo,W959,FALSE)=0,"",VLOOKUP($AB959,autonomo,W959,FALSE)))</f>
        <v/>
      </c>
      <c r="E959" s="91" t="str">
        <f>IF(ISERROR(VLOOKUP($AB959,autonomo,X959,FALSE)),"",IF(VLOOKUP($AB959,autonomo,X959,FALSE)=0,"",VLOOKUP($AB959,autonomo,X959,FALSE)))</f>
        <v/>
      </c>
      <c r="F959" s="91" t="str">
        <f>IF(ISERROR(VLOOKUP($AB959,autonomo,Y959,FALSE)),"",IF(VLOOKUP($AB959,autonomo,Y959,FALSE)=0,"",VLOOKUP($AB959,autonomo,Y959,FALSE)))</f>
        <v/>
      </c>
      <c r="G959" s="92" t="str">
        <f>IF(ISERROR(VLOOKUP($AB959,autonomo,Z959,FALSE)),"",IF(VLOOKUP($AB959,autonomo,Z959,FALSE)=0,"",VLOOKUP($AB959,autonomo,Z959,FALSE)))</f>
        <v/>
      </c>
      <c r="H959" s="93" t="str">
        <f ca="1">IF(ISERROR(VLOOKUP($AB959,autonomo,AA959,FALSE)),"",IF(VLOOKUP($AB959,autonomo,AA959,FALSE)=0,"",VLOOKUP($AB959,autonomo,AA959,FALSE)))</f>
        <v/>
      </c>
      <c r="I959" s="305"/>
      <c r="J959" s="306"/>
      <c r="W959" s="14">
        <v>3</v>
      </c>
      <c r="X959" s="14">
        <v>9</v>
      </c>
      <c r="Y959" s="14">
        <v>15</v>
      </c>
      <c r="Z959" s="14">
        <v>21</v>
      </c>
      <c r="AA959" s="14">
        <v>31</v>
      </c>
      <c r="AB959" s="14" t="str">
        <f>IF(C908="","",C908)</f>
        <v>DEL POZO VILLANO, Victor Benito</v>
      </c>
    </row>
    <row r="960" spans="1:28" ht="24" customHeight="1" thickBot="1" x14ac:dyDescent="0.3">
      <c r="A960" s="381" t="s">
        <v>16</v>
      </c>
      <c r="B960" s="382"/>
      <c r="C960" s="383"/>
      <c r="D960" s="94" t="str">
        <f>IF(ISERROR(VLOOKUP($AB960,tic,W960,FALSE)),"",IF(VLOOKUP($AB960,tic,W960,FALSE)=0,"",VLOOKUP($AB960,tic,W960,FALSE)))</f>
        <v/>
      </c>
      <c r="E960" s="94" t="str">
        <f>IF(ISERROR(VLOOKUP($AB960,tic,X960,FALSE)),"",IF(VLOOKUP($AB960,tic,X960,FALSE)=0,"",VLOOKUP($AB960,tic,X960,FALSE)))</f>
        <v/>
      </c>
      <c r="F960" s="94" t="str">
        <f>IF(ISERROR(VLOOKUP($AB960,tic,Y960,FALSE)),"",IF(VLOOKUP($AB960,tic,Y960,FALSE)=0,"",VLOOKUP($AB960,tic,Y960,FALSE)))</f>
        <v/>
      </c>
      <c r="G960" s="95" t="str">
        <f>IF(ISERROR(VLOOKUP($AB960,tic,Z960,FALSE)),"",IF(VLOOKUP($AB960,tic,Z960,FALSE)=0,"",VLOOKUP($AB960,tic,Z960,FALSE)))</f>
        <v/>
      </c>
      <c r="H960" s="96" t="str">
        <f ca="1">IF(ISERROR(VLOOKUP($AB960,tic,AA960,FALSE)),"",IF(VLOOKUP($AB960,tic,AA960,FALSE)=0,"",VLOOKUP($AB960,tic,AA960,FALSE)))</f>
        <v/>
      </c>
      <c r="I960" s="307"/>
      <c r="J960" s="308"/>
      <c r="W960" s="14">
        <v>3</v>
      </c>
      <c r="X960" s="14">
        <v>9</v>
      </c>
      <c r="Y960" s="14">
        <v>15</v>
      </c>
      <c r="Z960" s="14">
        <v>21</v>
      </c>
      <c r="AA960" s="14">
        <v>31</v>
      </c>
      <c r="AB960" s="14" t="str">
        <f>IF(C908="","",C908)</f>
        <v>DEL POZO VILLANO, Victor Benito</v>
      </c>
    </row>
    <row r="961" spans="1:28" ht="5.25" customHeight="1" thickTop="1" thickBot="1" x14ac:dyDescent="0.3"/>
    <row r="962" spans="1:28" ht="17.25" customHeight="1" thickBot="1" x14ac:dyDescent="0.3">
      <c r="A962" s="233" t="s">
        <v>154</v>
      </c>
      <c r="B962" s="233"/>
      <c r="C962" s="246" t="str">
        <f>IF(C908="","",IF(VLOOKUP(C908,DATOS!$B$17:$F$61,4,FALSE)=0,"",VLOOKUP(C908,DATOS!$B$17:$F$61,4,FALSE)&amp;" "&amp;VLOOKUP(C908,DATOS!$B$17:$F$61,5,FALSE)))</f>
        <v/>
      </c>
      <c r="D962" s="247"/>
      <c r="E962" s="248"/>
      <c r="F962" s="233" t="str">
        <f>"N° Áreas desaprobadas "&amp;DATOS!$B$6&amp;" :"</f>
        <v>N° Áreas desaprobadas 2019 :</v>
      </c>
      <c r="G962" s="233"/>
      <c r="H962" s="233"/>
      <c r="I962" s="233"/>
      <c r="J962" s="97" t="str">
        <f ca="1">IF(C908="","",IF((DATOS!$W$14-TODAY())&gt;0,"",VLOOKUP(C908,anual,18,FALSE)))</f>
        <v/>
      </c>
    </row>
    <row r="963" spans="1:28" ht="3" customHeight="1" thickBot="1" x14ac:dyDescent="0.3">
      <c r="A963" s="46"/>
      <c r="B963" s="46"/>
      <c r="C963" s="98"/>
      <c r="D963" s="98"/>
      <c r="E963" s="98"/>
      <c r="F963" s="46"/>
      <c r="G963" s="46"/>
      <c r="H963" s="46"/>
      <c r="I963" s="46"/>
    </row>
    <row r="964" spans="1:28" ht="17.25" customHeight="1" thickBot="1" x14ac:dyDescent="0.3">
      <c r="A964" s="420" t="str">
        <f>IF(C908="","",C908)</f>
        <v>DEL POZO VILLANO, Victor Benito</v>
      </c>
      <c r="B964" s="420"/>
      <c r="C964" s="420"/>
      <c r="F964" s="233" t="s">
        <v>155</v>
      </c>
      <c r="G964" s="233"/>
      <c r="H964" s="233"/>
      <c r="I964" s="395" t="str">
        <f ca="1">IF(C908="","",IF((DATOS!$W$14-TODAY())&gt;0,"",VLOOKUP(C908,anual2,20,FALSE)))</f>
        <v/>
      </c>
      <c r="J964" s="396"/>
    </row>
    <row r="965" spans="1:28" ht="15.75" thickBot="1" x14ac:dyDescent="0.3">
      <c r="A965" s="16" t="s">
        <v>54</v>
      </c>
    </row>
    <row r="966" spans="1:28" ht="16.5" thickTop="1" thickBot="1" x14ac:dyDescent="0.3">
      <c r="A966" s="99" t="s">
        <v>55</v>
      </c>
      <c r="B966" s="100" t="s">
        <v>56</v>
      </c>
      <c r="C966" s="279" t="s">
        <v>152</v>
      </c>
      <c r="D966" s="280"/>
      <c r="E966" s="279" t="s">
        <v>57</v>
      </c>
      <c r="F966" s="281"/>
      <c r="G966" s="281"/>
      <c r="H966" s="281"/>
      <c r="I966" s="281"/>
      <c r="J966" s="282"/>
    </row>
    <row r="967" spans="1:28" ht="20.25" customHeight="1" thickTop="1" x14ac:dyDescent="0.25">
      <c r="A967" s="101">
        <v>1</v>
      </c>
      <c r="B967" s="102" t="str">
        <f t="shared" ref="B967:D970" si="234">IF(ISERROR(VLOOKUP($AB967,comportamiento,W967,FALSE)),"",IF(VLOOKUP($AB967,comportamiento,W967,FALSE)=0,"",VLOOKUP($AB967,comportamiento,W967,FALSE)))</f>
        <v/>
      </c>
      <c r="C967" s="273" t="str">
        <f t="shared" ca="1" si="234"/>
        <v/>
      </c>
      <c r="D967" s="274" t="str">
        <f t="shared" si="234"/>
        <v/>
      </c>
      <c r="E967" s="283"/>
      <c r="F967" s="283"/>
      <c r="G967" s="283"/>
      <c r="H967" s="283"/>
      <c r="I967" s="283"/>
      <c r="J967" s="284"/>
      <c r="W967" s="14">
        <v>7</v>
      </c>
      <c r="X967" s="14">
        <v>31</v>
      </c>
      <c r="AB967" s="14" t="str">
        <f>IF(C908="","",C908)</f>
        <v>DEL POZO VILLANO, Victor Benito</v>
      </c>
    </row>
    <row r="968" spans="1:28" ht="20.25" customHeight="1" x14ac:dyDescent="0.25">
      <c r="A968" s="103">
        <v>2</v>
      </c>
      <c r="B968" s="104" t="str">
        <f t="shared" si="234"/>
        <v/>
      </c>
      <c r="C968" s="275" t="str">
        <f t="shared" si="234"/>
        <v/>
      </c>
      <c r="D968" s="276" t="str">
        <f t="shared" si="234"/>
        <v/>
      </c>
      <c r="E968" s="269"/>
      <c r="F968" s="269"/>
      <c r="G968" s="269"/>
      <c r="H968" s="269"/>
      <c r="I968" s="269"/>
      <c r="J968" s="270"/>
      <c r="W968" s="14">
        <v>13</v>
      </c>
      <c r="AB968" s="14" t="str">
        <f>IF(C908="","",C908)</f>
        <v>DEL POZO VILLANO, Victor Benito</v>
      </c>
    </row>
    <row r="969" spans="1:28" ht="20.25" customHeight="1" x14ac:dyDescent="0.25">
      <c r="A969" s="103">
        <v>3</v>
      </c>
      <c r="B969" s="104" t="str">
        <f t="shared" si="234"/>
        <v/>
      </c>
      <c r="C969" s="275" t="str">
        <f t="shared" si="234"/>
        <v/>
      </c>
      <c r="D969" s="276" t="str">
        <f t="shared" si="234"/>
        <v/>
      </c>
      <c r="E969" s="269"/>
      <c r="F969" s="269"/>
      <c r="G969" s="269"/>
      <c r="H969" s="269"/>
      <c r="I969" s="269"/>
      <c r="J969" s="270"/>
      <c r="W969" s="14">
        <v>19</v>
      </c>
      <c r="AB969" s="14" t="str">
        <f>IF(C908="","",C908)</f>
        <v>DEL POZO VILLANO, Victor Benito</v>
      </c>
    </row>
    <row r="970" spans="1:28" ht="20.25" customHeight="1" thickBot="1" x14ac:dyDescent="0.3">
      <c r="A970" s="105">
        <v>4</v>
      </c>
      <c r="B970" s="106" t="str">
        <f t="shared" si="234"/>
        <v/>
      </c>
      <c r="C970" s="277" t="str">
        <f t="shared" si="234"/>
        <v/>
      </c>
      <c r="D970" s="278" t="str">
        <f t="shared" si="234"/>
        <v/>
      </c>
      <c r="E970" s="271"/>
      <c r="F970" s="271"/>
      <c r="G970" s="271"/>
      <c r="H970" s="271"/>
      <c r="I970" s="271"/>
      <c r="J970" s="272"/>
      <c r="W970" s="14">
        <v>25</v>
      </c>
      <c r="AB970" s="14" t="str">
        <f>IF(C908="","",C908)</f>
        <v>DEL POZO VILLANO, Victor Benito</v>
      </c>
    </row>
    <row r="971" spans="1:28" ht="6.75" customHeight="1" thickTop="1" thickBot="1" x14ac:dyDescent="0.3">
      <c r="W971" s="14">
        <v>7</v>
      </c>
    </row>
    <row r="972" spans="1:28" ht="14.25" customHeight="1" thickTop="1" thickBot="1" x14ac:dyDescent="0.3">
      <c r="B972" s="358" t="s">
        <v>208</v>
      </c>
      <c r="C972" s="359"/>
      <c r="D972" s="359" t="s">
        <v>209</v>
      </c>
      <c r="E972" s="359"/>
      <c r="F972" s="360"/>
    </row>
    <row r="973" spans="1:28" ht="14.25" customHeight="1" thickTop="1" x14ac:dyDescent="0.25">
      <c r="B973" s="107" t="str">
        <f>IF(DATOS!$B$12="","",IF(DATOS!$B$12="Bimestre","I Bimestre","I Trimestre"))</f>
        <v>I Trimestre</v>
      </c>
      <c r="C973" s="108" t="str">
        <f>IF(C908="","",VLOOKUP(C908,periodo1,20,FALSE)&amp;"°")</f>
        <v>500°</v>
      </c>
      <c r="D973" s="221">
        <f>IF(C908="","",VLOOKUP(C908,periodo1,18,FALSE))</f>
        <v>0</v>
      </c>
      <c r="E973" s="221"/>
      <c r="F973" s="361"/>
      <c r="H973" s="406" t="str">
        <f>"Orden de mérito año escolar "&amp;DATOS!$B$6&amp;":"</f>
        <v>Orden de mérito año escolar 2019:</v>
      </c>
      <c r="I973" s="407"/>
      <c r="J973" s="412" t="str">
        <f ca="1">IF(C908="","",IF((DATOS!$W$14-TODAY())&gt;0,"",VLOOKUP(C908,anual,20,FALSE)&amp;"°"))</f>
        <v/>
      </c>
    </row>
    <row r="974" spans="1:28" ht="14.25" customHeight="1" x14ac:dyDescent="0.25">
      <c r="B974" s="109" t="str">
        <f>IF(DATOS!$B$12="","",IF(DATOS!$B$12="Bimestre","II Bimestre","II Trimestre"))</f>
        <v>II Trimestre</v>
      </c>
      <c r="C974" s="110" t="str">
        <f ca="1">IF(C908="","",IF((DATOS!$X$14-TODAY())&gt;0,"",VLOOKUP(C908,periodo2,20,FALSE)&amp;"°"))</f>
        <v/>
      </c>
      <c r="D974" s="225" t="str">
        <f ca="1">IF(C908="","",IF(C974="","",VLOOKUP(C908,periodo2,18,FALSE)))</f>
        <v/>
      </c>
      <c r="E974" s="225"/>
      <c r="F974" s="362"/>
      <c r="H974" s="408"/>
      <c r="I974" s="409"/>
      <c r="J974" s="413"/>
    </row>
    <row r="975" spans="1:28" ht="14.25" customHeight="1" thickBot="1" x14ac:dyDescent="0.3">
      <c r="A975" s="111"/>
      <c r="B975" s="112" t="str">
        <f>IF(DATOS!$B$12="","",IF(DATOS!$B$12="Bimestre","III Bimestre","III Trimestre"))</f>
        <v>III Trimestre</v>
      </c>
      <c r="C975" s="113" t="str">
        <f ca="1">IF(C908="","",IF((DATOS!$Y$14-TODAY())&gt;0,"",VLOOKUP(C908,periodo3,20,FALSE)&amp;"°"))</f>
        <v/>
      </c>
      <c r="D975" s="363" t="str">
        <f ca="1">IF(C908="","",IF(C975="","",VLOOKUP(C908,periodo3,18,FALSE)))</f>
        <v/>
      </c>
      <c r="E975" s="363"/>
      <c r="F975" s="364"/>
      <c r="G975" s="111"/>
      <c r="H975" s="410"/>
      <c r="I975" s="411"/>
      <c r="J975" s="414"/>
    </row>
    <row r="976" spans="1:28" ht="14.25" customHeight="1" thickTop="1" thickBot="1" x14ac:dyDescent="0.3">
      <c r="B976" s="114" t="str">
        <f>IF(DATOS!$B$12="","",IF(DATOS!$B$12="Bimestre","IV Bimestre",""))</f>
        <v/>
      </c>
      <c r="C976" s="115" t="str">
        <f ca="1">IF(C908="","",IF((DATOS!$W$14-TODAY())&gt;0,"",VLOOKUP(C908,periodo4,20,FALSE)&amp;"°"))</f>
        <v/>
      </c>
      <c r="D976" s="214" t="str">
        <f ca="1">IF(C908="","",IF(C976="","",VLOOKUP(C908,periodo4,18,FALSE)))</f>
        <v/>
      </c>
      <c r="E976" s="214"/>
      <c r="F976" s="405"/>
    </row>
    <row r="977" spans="1:10" ht="16.5" thickTop="1" thickBot="1" x14ac:dyDescent="0.3">
      <c r="A977" s="16" t="s">
        <v>192</v>
      </c>
    </row>
    <row r="978" spans="1:10" ht="15.75" thickTop="1" x14ac:dyDescent="0.25">
      <c r="A978" s="397" t="s">
        <v>55</v>
      </c>
      <c r="B978" s="399" t="s">
        <v>193</v>
      </c>
      <c r="C978" s="288"/>
      <c r="D978" s="288"/>
      <c r="E978" s="289"/>
      <c r="F978" s="399" t="s">
        <v>194</v>
      </c>
      <c r="G978" s="288"/>
      <c r="H978" s="288"/>
      <c r="I978" s="289"/>
    </row>
    <row r="979" spans="1:10" x14ac:dyDescent="0.25">
      <c r="A979" s="398"/>
      <c r="B979" s="116" t="s">
        <v>195</v>
      </c>
      <c r="C979" s="400" t="s">
        <v>196</v>
      </c>
      <c r="D979" s="400"/>
      <c r="E979" s="401"/>
      <c r="F979" s="402" t="s">
        <v>195</v>
      </c>
      <c r="G979" s="400"/>
      <c r="H979" s="400"/>
      <c r="I979" s="117" t="s">
        <v>196</v>
      </c>
    </row>
    <row r="980" spans="1:10" x14ac:dyDescent="0.25">
      <c r="A980" s="118">
        <v>1</v>
      </c>
      <c r="B980" s="125"/>
      <c r="C980" s="403"/>
      <c r="D980" s="366"/>
      <c r="E980" s="404"/>
      <c r="F980" s="365"/>
      <c r="G980" s="366"/>
      <c r="H980" s="367"/>
      <c r="I980" s="127"/>
    </row>
    <row r="981" spans="1:10" x14ac:dyDescent="0.25">
      <c r="A981" s="118">
        <v>2</v>
      </c>
      <c r="B981" s="125"/>
      <c r="C981" s="403"/>
      <c r="D981" s="366"/>
      <c r="E981" s="404"/>
      <c r="F981" s="365"/>
      <c r="G981" s="366"/>
      <c r="H981" s="367"/>
      <c r="I981" s="127"/>
    </row>
    <row r="982" spans="1:10" x14ac:dyDescent="0.25">
      <c r="A982" s="118">
        <v>3</v>
      </c>
      <c r="B982" s="125"/>
      <c r="C982" s="403"/>
      <c r="D982" s="366"/>
      <c r="E982" s="404"/>
      <c r="F982" s="365"/>
      <c r="G982" s="366"/>
      <c r="H982" s="367"/>
      <c r="I982" s="127"/>
    </row>
    <row r="983" spans="1:10" ht="15.75" thickBot="1" x14ac:dyDescent="0.3">
      <c r="A983" s="119">
        <v>4</v>
      </c>
      <c r="B983" s="128"/>
      <c r="C983" s="368"/>
      <c r="D983" s="369"/>
      <c r="E983" s="370"/>
      <c r="F983" s="371"/>
      <c r="G983" s="369"/>
      <c r="H983" s="372"/>
      <c r="I983" s="130"/>
    </row>
    <row r="984" spans="1:10" ht="16.5" thickTop="1" thickBot="1" x14ac:dyDescent="0.3">
      <c r="A984" s="120" t="s">
        <v>197</v>
      </c>
      <c r="B984" s="121" t="str">
        <f>IF(C908="","",IF(SUM(B980:B983)=0,"",SUM(B980:B983)))</f>
        <v/>
      </c>
      <c r="C984" s="373" t="str">
        <f>IF(C908="","",IF(SUM(C980:C983)=0,"",SUM(C980:C983)))</f>
        <v/>
      </c>
      <c r="D984" s="373" t="str">
        <f t="shared" ref="D984" si="235">IF(E908="","",IF(SUM(D980:D983)=0,"",SUM(D980:D983)))</f>
        <v/>
      </c>
      <c r="E984" s="374" t="str">
        <f t="shared" ref="E984" si="236">IF(F908="","",IF(SUM(E980:E983)=0,"",SUM(E980:E983)))</f>
        <v/>
      </c>
      <c r="F984" s="375" t="str">
        <f>IF(C908="","",IF(SUM(F980:F983)=0,"",SUM(F980:F983)))</f>
        <v/>
      </c>
      <c r="G984" s="373" t="str">
        <f t="shared" ref="G984" si="237">IF(H908="","",IF(SUM(G980:G983)=0,"",SUM(G980:G983)))</f>
        <v/>
      </c>
      <c r="H984" s="373" t="str">
        <f t="shared" ref="H984" si="238">IF(I908="","",IF(SUM(H980:H983)=0,"",SUM(H980:H983)))</f>
        <v/>
      </c>
      <c r="I984" s="122" t="str">
        <f>IF(C908="","",IF(SUM(I980:I983)=0,"",SUM(I980:I983)))</f>
        <v/>
      </c>
    </row>
    <row r="985" spans="1:10" ht="15.75" thickTop="1" x14ac:dyDescent="0.25"/>
    <row r="988" spans="1:10" x14ac:dyDescent="0.25">
      <c r="A988" s="416"/>
      <c r="B988" s="416"/>
      <c r="G988" s="123"/>
      <c r="H988" s="123"/>
      <c r="I988" s="123"/>
      <c r="J988" s="123"/>
    </row>
    <row r="989" spans="1:10" x14ac:dyDescent="0.25">
      <c r="A989" s="415" t="str">
        <f>IF(DATOS!$F$9="","",DATOS!$F$9)</f>
        <v/>
      </c>
      <c r="B989" s="415"/>
      <c r="G989" s="415" t="str">
        <f>IF(DATOS!$F$10="","",DATOS!$F$10)</f>
        <v/>
      </c>
      <c r="H989" s="415"/>
      <c r="I989" s="415"/>
      <c r="J989" s="415"/>
    </row>
    <row r="990" spans="1:10" x14ac:dyDescent="0.25">
      <c r="A990" s="415" t="s">
        <v>143</v>
      </c>
      <c r="B990" s="415"/>
      <c r="G990" s="415" t="s">
        <v>142</v>
      </c>
      <c r="H990" s="415"/>
      <c r="I990" s="415"/>
      <c r="J990" s="415"/>
    </row>
    <row r="991" spans="1:10" ht="17.25" x14ac:dyDescent="0.3">
      <c r="A991" s="285" t="str">
        <f>"INFORME DE PROGRESO DEL APRENDIZAJE DEL ESTUDIANTE - "&amp;DATOS!$B$6</f>
        <v>INFORME DE PROGRESO DEL APRENDIZAJE DEL ESTUDIANTE - 2019</v>
      </c>
      <c r="B991" s="285"/>
      <c r="C991" s="285"/>
      <c r="D991" s="285"/>
      <c r="E991" s="285"/>
      <c r="F991" s="285"/>
      <c r="G991" s="285"/>
      <c r="H991" s="285"/>
      <c r="I991" s="285"/>
      <c r="J991" s="285"/>
    </row>
    <row r="992" spans="1:10" ht="4.5" customHeight="1" thickBot="1" x14ac:dyDescent="0.3"/>
    <row r="993" spans="1:32" ht="15.75" thickTop="1" x14ac:dyDescent="0.25">
      <c r="A993" s="292"/>
      <c r="B993" s="62" t="s">
        <v>45</v>
      </c>
      <c r="C993" s="314" t="str">
        <f>IF(DATOS!$B$4="","",DATOS!$B$4)</f>
        <v>Apurímac</v>
      </c>
      <c r="D993" s="314"/>
      <c r="E993" s="314"/>
      <c r="F993" s="314"/>
      <c r="G993" s="313" t="s">
        <v>47</v>
      </c>
      <c r="H993" s="313"/>
      <c r="I993" s="63" t="str">
        <f>IF(DATOS!$B$5="","",DATOS!$B$5)</f>
        <v/>
      </c>
      <c r="J993" s="295" t="s">
        <v>520</v>
      </c>
    </row>
    <row r="994" spans="1:32" x14ac:dyDescent="0.25">
      <c r="A994" s="293"/>
      <c r="B994" s="64" t="s">
        <v>46</v>
      </c>
      <c r="C994" s="311" t="str">
        <f>IF(DATOS!$B$7="","",UPPER(DATOS!$B$7))</f>
        <v/>
      </c>
      <c r="D994" s="311"/>
      <c r="E994" s="311"/>
      <c r="F994" s="311"/>
      <c r="G994" s="311"/>
      <c r="H994" s="311"/>
      <c r="I994" s="312"/>
      <c r="J994" s="296"/>
    </row>
    <row r="995" spans="1:32" x14ac:dyDescent="0.25">
      <c r="A995" s="293"/>
      <c r="B995" s="64" t="s">
        <v>49</v>
      </c>
      <c r="C995" s="315" t="str">
        <f>IF(DATOS!$B$8="","",DATOS!$B$8)</f>
        <v/>
      </c>
      <c r="D995" s="315"/>
      <c r="E995" s="315"/>
      <c r="F995" s="315"/>
      <c r="G995" s="286" t="s">
        <v>100</v>
      </c>
      <c r="H995" s="287"/>
      <c r="I995" s="65" t="str">
        <f>IF(DATOS!$B$9="","",DATOS!$B$9)</f>
        <v/>
      </c>
      <c r="J995" s="296"/>
    </row>
    <row r="996" spans="1:32" x14ac:dyDescent="0.25">
      <c r="A996" s="293"/>
      <c r="B996" s="64" t="s">
        <v>60</v>
      </c>
      <c r="C996" s="311" t="str">
        <f>IF(DATOS!$B$10="","",DATOS!$B$10)</f>
        <v/>
      </c>
      <c r="D996" s="311"/>
      <c r="E996" s="311"/>
      <c r="F996" s="311"/>
      <c r="G996" s="317" t="s">
        <v>50</v>
      </c>
      <c r="H996" s="317"/>
      <c r="I996" s="65" t="str">
        <f>IF(DATOS!$B$11="","",DATOS!$B$11)</f>
        <v/>
      </c>
      <c r="J996" s="296"/>
    </row>
    <row r="997" spans="1:32" x14ac:dyDescent="0.25">
      <c r="A997" s="293"/>
      <c r="B997" s="64" t="s">
        <v>59</v>
      </c>
      <c r="C997" s="316" t="str">
        <f>IF(ISERROR(VLOOKUP(C998,DATOS!$B$17:$C$61,2,FALSE)),"No encontrado",IF(VLOOKUP(C998,DATOS!$B$17:$C$61,2,FALSE)=0,"No encontrado",VLOOKUP(C998,DATOS!$B$17:$C$61,2,FALSE)))</f>
        <v>No encontrado</v>
      </c>
      <c r="D997" s="316"/>
      <c r="E997" s="316"/>
      <c r="F997" s="316"/>
      <c r="G997" s="298"/>
      <c r="H997" s="299"/>
      <c r="I997" s="300"/>
      <c r="J997" s="296"/>
    </row>
    <row r="998" spans="1:32" ht="28.5" customHeight="1" thickBot="1" x14ac:dyDescent="0.3">
      <c r="A998" s="294"/>
      <c r="B998" s="66" t="s">
        <v>58</v>
      </c>
      <c r="C998" s="309" t="str">
        <f>IF(INDEX(alumnos,AE998,AF998)=0,"",INDEX(alumnos,AE998,AF998))</f>
        <v>DIAZ RIVAS, Andrea Paola</v>
      </c>
      <c r="D998" s="309"/>
      <c r="E998" s="309"/>
      <c r="F998" s="309"/>
      <c r="G998" s="309"/>
      <c r="H998" s="309"/>
      <c r="I998" s="310"/>
      <c r="J998" s="297"/>
      <c r="AE998" s="14">
        <f>AE908+1</f>
        <v>12</v>
      </c>
      <c r="AF998" s="14">
        <v>2</v>
      </c>
    </row>
    <row r="999" spans="1:32" ht="5.25" customHeight="1" thickTop="1" thickBot="1" x14ac:dyDescent="0.3"/>
    <row r="1000" spans="1:32" ht="27" customHeight="1" thickTop="1" x14ac:dyDescent="0.25">
      <c r="A1000" s="318" t="s">
        <v>0</v>
      </c>
      <c r="B1000" s="328" t="s">
        <v>1</v>
      </c>
      <c r="C1000" s="329"/>
      <c r="D1000" s="325" t="s">
        <v>139</v>
      </c>
      <c r="E1000" s="326"/>
      <c r="F1000" s="326"/>
      <c r="G1000" s="327"/>
      <c r="H1000" s="320" t="s">
        <v>2</v>
      </c>
      <c r="I1000" s="301" t="s">
        <v>3</v>
      </c>
      <c r="J1000" s="302"/>
      <c r="K1000" s="67"/>
    </row>
    <row r="1001" spans="1:32" ht="15" customHeight="1" thickBot="1" x14ac:dyDescent="0.3">
      <c r="A1001" s="319"/>
      <c r="B1001" s="330"/>
      <c r="C1001" s="331"/>
      <c r="D1001" s="68">
        <v>1</v>
      </c>
      <c r="E1001" s="68">
        <v>2</v>
      </c>
      <c r="F1001" s="68">
        <v>3</v>
      </c>
      <c r="G1001" s="68">
        <v>4</v>
      </c>
      <c r="H1001" s="321"/>
      <c r="I1001" s="303"/>
      <c r="J1001" s="304"/>
      <c r="K1001" s="67"/>
    </row>
    <row r="1002" spans="1:32" ht="17.25" customHeight="1" thickTop="1" x14ac:dyDescent="0.25">
      <c r="A1002" s="322" t="s">
        <v>8</v>
      </c>
      <c r="B1002" s="334" t="s">
        <v>26</v>
      </c>
      <c r="C1002" s="334"/>
      <c r="D1002" s="69" t="str">
        <f t="shared" ref="D1002:H1006" si="239">IF(ISERROR(VLOOKUP($AB1002,matematica,W1002,FALSE)),"",IF(VLOOKUP($AB1002,matematica,W1002,FALSE)=0,"",VLOOKUP($AB1002,matematica,W1002,FALSE)))</f>
        <v/>
      </c>
      <c r="E1002" s="69" t="str">
        <f t="shared" si="239"/>
        <v/>
      </c>
      <c r="F1002" s="69" t="str">
        <f t="shared" si="239"/>
        <v/>
      </c>
      <c r="G1002" s="69" t="str">
        <f t="shared" si="239"/>
        <v/>
      </c>
      <c r="H1002" s="343" t="str">
        <f t="shared" ca="1" si="239"/>
        <v/>
      </c>
      <c r="I1002" s="337"/>
      <c r="J1002" s="338"/>
      <c r="W1002" s="14">
        <v>3</v>
      </c>
      <c r="X1002" s="14">
        <v>9</v>
      </c>
      <c r="Y1002" s="14">
        <v>15</v>
      </c>
      <c r="Z1002" s="14">
        <v>21</v>
      </c>
      <c r="AA1002" s="14">
        <v>31</v>
      </c>
      <c r="AB1002" s="14" t="str">
        <f>IF(C998="","",C998)</f>
        <v>DIAZ RIVAS, Andrea Paola</v>
      </c>
    </row>
    <row r="1003" spans="1:32" ht="27.75" customHeight="1" x14ac:dyDescent="0.25">
      <c r="A1003" s="323"/>
      <c r="B1003" s="335" t="s">
        <v>27</v>
      </c>
      <c r="C1003" s="335"/>
      <c r="D1003" s="70" t="str">
        <f t="shared" si="239"/>
        <v/>
      </c>
      <c r="E1003" s="70" t="str">
        <f t="shared" si="239"/>
        <v/>
      </c>
      <c r="F1003" s="70" t="str">
        <f t="shared" si="239"/>
        <v/>
      </c>
      <c r="G1003" s="70" t="str">
        <f t="shared" si="239"/>
        <v/>
      </c>
      <c r="H1003" s="344" t="str">
        <f t="shared" si="239"/>
        <v/>
      </c>
      <c r="I1003" s="339"/>
      <c r="J1003" s="340"/>
      <c r="M1003" s="14" t="str">
        <f>IF(INDEX(alumnos,35,2)=0,"",INDEX(alumnos,35,2))</f>
        <v/>
      </c>
      <c r="W1003" s="14">
        <v>4</v>
      </c>
      <c r="X1003" s="14">
        <v>10</v>
      </c>
      <c r="Y1003" s="14">
        <v>16</v>
      </c>
      <c r="Z1003" s="14">
        <v>22</v>
      </c>
      <c r="AB1003" s="14" t="str">
        <f>IF(C998="","",C998)</f>
        <v>DIAZ RIVAS, Andrea Paola</v>
      </c>
    </row>
    <row r="1004" spans="1:32" ht="26.25" customHeight="1" x14ac:dyDescent="0.25">
      <c r="A1004" s="323"/>
      <c r="B1004" s="335" t="s">
        <v>28</v>
      </c>
      <c r="C1004" s="335"/>
      <c r="D1004" s="70" t="str">
        <f t="shared" si="239"/>
        <v/>
      </c>
      <c r="E1004" s="70" t="str">
        <f t="shared" si="239"/>
        <v/>
      </c>
      <c r="F1004" s="70" t="str">
        <f t="shared" si="239"/>
        <v/>
      </c>
      <c r="G1004" s="70" t="str">
        <f t="shared" si="239"/>
        <v/>
      </c>
      <c r="H1004" s="344" t="str">
        <f t="shared" si="239"/>
        <v/>
      </c>
      <c r="I1004" s="339"/>
      <c r="J1004" s="340"/>
      <c r="W1004" s="14">
        <v>5</v>
      </c>
      <c r="X1004" s="14">
        <v>11</v>
      </c>
      <c r="Y1004" s="14">
        <v>17</v>
      </c>
      <c r="Z1004" s="14">
        <v>23</v>
      </c>
      <c r="AB1004" s="14" t="str">
        <f>IF(C998="","",C998)</f>
        <v>DIAZ RIVAS, Andrea Paola</v>
      </c>
    </row>
    <row r="1005" spans="1:32" ht="24.75" customHeight="1" x14ac:dyDescent="0.25">
      <c r="A1005" s="323"/>
      <c r="B1005" s="335" t="s">
        <v>29</v>
      </c>
      <c r="C1005" s="335"/>
      <c r="D1005" s="70" t="str">
        <f t="shared" si="239"/>
        <v/>
      </c>
      <c r="E1005" s="70" t="str">
        <f t="shared" si="239"/>
        <v/>
      </c>
      <c r="F1005" s="70" t="str">
        <f t="shared" si="239"/>
        <v/>
      </c>
      <c r="G1005" s="70" t="str">
        <f t="shared" si="239"/>
        <v/>
      </c>
      <c r="H1005" s="344" t="str">
        <f t="shared" si="239"/>
        <v/>
      </c>
      <c r="I1005" s="339"/>
      <c r="J1005" s="340"/>
      <c r="W1005" s="14">
        <v>6</v>
      </c>
      <c r="X1005" s="14">
        <v>12</v>
      </c>
      <c r="Y1005" s="14">
        <v>18</v>
      </c>
      <c r="Z1005" s="14">
        <v>24</v>
      </c>
      <c r="AB1005" s="14" t="str">
        <f>IF(C998="","",C998)</f>
        <v>DIAZ RIVAS, Andrea Paola</v>
      </c>
    </row>
    <row r="1006" spans="1:32" ht="16.5" customHeight="1" thickBot="1" x14ac:dyDescent="0.3">
      <c r="A1006" s="324"/>
      <c r="B1006" s="336" t="s">
        <v>188</v>
      </c>
      <c r="C1006" s="336"/>
      <c r="D1006" s="71" t="str">
        <f t="shared" si="239"/>
        <v/>
      </c>
      <c r="E1006" s="71" t="str">
        <f t="shared" si="239"/>
        <v/>
      </c>
      <c r="F1006" s="71" t="str">
        <f t="shared" si="239"/>
        <v/>
      </c>
      <c r="G1006" s="71" t="str">
        <f t="shared" si="239"/>
        <v/>
      </c>
      <c r="H1006" s="345" t="str">
        <f t="shared" si="239"/>
        <v/>
      </c>
      <c r="I1006" s="341"/>
      <c r="J1006" s="342"/>
      <c r="W1006" s="14">
        <v>7</v>
      </c>
      <c r="X1006" s="14">
        <v>13</v>
      </c>
      <c r="Y1006" s="14">
        <v>19</v>
      </c>
      <c r="Z1006" s="14">
        <v>25</v>
      </c>
      <c r="AB1006" s="14" t="str">
        <f>IF(C998="","",C998)</f>
        <v>DIAZ RIVAS, Andrea Paola</v>
      </c>
    </row>
    <row r="1007" spans="1:32" ht="1.5" customHeight="1" thickTop="1" thickBot="1" x14ac:dyDescent="0.3">
      <c r="A1007" s="72"/>
      <c r="B1007" s="73"/>
      <c r="C1007" s="74"/>
      <c r="D1007" s="74"/>
      <c r="E1007" s="74"/>
      <c r="F1007" s="74"/>
      <c r="G1007" s="74"/>
      <c r="H1007" s="75"/>
      <c r="I1007" s="124"/>
      <c r="J1007" s="124"/>
    </row>
    <row r="1008" spans="1:32" ht="28.5" customHeight="1" thickTop="1" x14ac:dyDescent="0.25">
      <c r="A1008" s="322" t="s">
        <v>151</v>
      </c>
      <c r="B1008" s="334" t="s">
        <v>191</v>
      </c>
      <c r="C1008" s="334" t="str">
        <f t="shared" ref="C1008:C1010" si="240">IF(ISERROR(VLOOKUP($C$8,comunicacion,W1008,FALSE)),"",IF(VLOOKUP($C$8,comunicacion,W1008,FALSE)=0,"",VLOOKUP($C$8,comunicacion,W1008,FALSE)))</f>
        <v/>
      </c>
      <c r="D1008" s="76" t="str">
        <f t="shared" ref="D1008:H1011" si="241">IF(ISERROR(VLOOKUP($AB1008,comunicacion,W1008,FALSE)),"",IF(VLOOKUP($AB1008,comunicacion,W1008,FALSE)=0,"",VLOOKUP($AB1008,comunicacion,W1008,FALSE)))</f>
        <v/>
      </c>
      <c r="E1008" s="76" t="str">
        <f t="shared" si="241"/>
        <v/>
      </c>
      <c r="F1008" s="76" t="str">
        <f t="shared" si="241"/>
        <v/>
      </c>
      <c r="G1008" s="69" t="str">
        <f t="shared" si="241"/>
        <v/>
      </c>
      <c r="H1008" s="346" t="str">
        <f t="shared" ca="1" si="241"/>
        <v/>
      </c>
      <c r="I1008" s="349"/>
      <c r="J1008" s="350"/>
      <c r="W1008" s="14">
        <v>3</v>
      </c>
      <c r="X1008" s="14">
        <v>9</v>
      </c>
      <c r="Y1008" s="14">
        <v>15</v>
      </c>
      <c r="Z1008" s="14">
        <v>21</v>
      </c>
      <c r="AA1008" s="14">
        <v>31</v>
      </c>
      <c r="AB1008" s="14" t="str">
        <f>IF(C998="","",C998)</f>
        <v>DIAZ RIVAS, Andrea Paola</v>
      </c>
    </row>
    <row r="1009" spans="1:28" ht="28.5" customHeight="1" x14ac:dyDescent="0.25">
      <c r="A1009" s="323"/>
      <c r="B1009" s="335" t="s">
        <v>190</v>
      </c>
      <c r="C1009" s="335" t="str">
        <f t="shared" si="240"/>
        <v/>
      </c>
      <c r="D1009" s="77" t="str">
        <f t="shared" si="241"/>
        <v/>
      </c>
      <c r="E1009" s="77" t="str">
        <f t="shared" si="241"/>
        <v/>
      </c>
      <c r="F1009" s="77" t="str">
        <f t="shared" si="241"/>
        <v/>
      </c>
      <c r="G1009" s="70" t="str">
        <f t="shared" si="241"/>
        <v/>
      </c>
      <c r="H1009" s="347" t="str">
        <f t="shared" si="241"/>
        <v/>
      </c>
      <c r="I1009" s="351"/>
      <c r="J1009" s="352"/>
      <c r="W1009" s="14">
        <v>4</v>
      </c>
      <c r="X1009" s="14">
        <v>10</v>
      </c>
      <c r="Y1009" s="14">
        <v>16</v>
      </c>
      <c r="Z1009" s="14">
        <v>22</v>
      </c>
      <c r="AB1009" s="14" t="str">
        <f>IF(C998="","",C998)</f>
        <v>DIAZ RIVAS, Andrea Paola</v>
      </c>
    </row>
    <row r="1010" spans="1:28" ht="28.5" customHeight="1" x14ac:dyDescent="0.25">
      <c r="A1010" s="323"/>
      <c r="B1010" s="335" t="s">
        <v>189</v>
      </c>
      <c r="C1010" s="335" t="str">
        <f t="shared" si="240"/>
        <v/>
      </c>
      <c r="D1010" s="77" t="str">
        <f t="shared" si="241"/>
        <v/>
      </c>
      <c r="E1010" s="77" t="str">
        <f t="shared" si="241"/>
        <v/>
      </c>
      <c r="F1010" s="77" t="str">
        <f t="shared" si="241"/>
        <v/>
      </c>
      <c r="G1010" s="70" t="str">
        <f t="shared" si="241"/>
        <v/>
      </c>
      <c r="H1010" s="347" t="str">
        <f t="shared" si="241"/>
        <v/>
      </c>
      <c r="I1010" s="351"/>
      <c r="J1010" s="352"/>
      <c r="W1010" s="14">
        <v>5</v>
      </c>
      <c r="X1010" s="14">
        <v>11</v>
      </c>
      <c r="Y1010" s="14">
        <v>17</v>
      </c>
      <c r="Z1010" s="14">
        <v>23</v>
      </c>
      <c r="AB1010" s="14" t="str">
        <f>IF(C998="","",C998)</f>
        <v>DIAZ RIVAS, Andrea Paola</v>
      </c>
    </row>
    <row r="1011" spans="1:28" ht="16.5" customHeight="1" thickBot="1" x14ac:dyDescent="0.3">
      <c r="A1011" s="324"/>
      <c r="B1011" s="336" t="s">
        <v>188</v>
      </c>
      <c r="C1011" s="336"/>
      <c r="D1011" s="71" t="str">
        <f t="shared" si="241"/>
        <v/>
      </c>
      <c r="E1011" s="71" t="str">
        <f t="shared" si="241"/>
        <v/>
      </c>
      <c r="F1011" s="71" t="str">
        <f t="shared" si="241"/>
        <v/>
      </c>
      <c r="G1011" s="71" t="str">
        <f t="shared" si="241"/>
        <v/>
      </c>
      <c r="H1011" s="348" t="str">
        <f t="shared" si="241"/>
        <v/>
      </c>
      <c r="I1011" s="353"/>
      <c r="J1011" s="354"/>
      <c r="W1011" s="14">
        <v>7</v>
      </c>
      <c r="X1011" s="14">
        <v>13</v>
      </c>
      <c r="Y1011" s="14">
        <v>19</v>
      </c>
      <c r="Z1011" s="14">
        <v>25</v>
      </c>
      <c r="AB1011" s="14" t="str">
        <f>IF(C998="","",C998)</f>
        <v>DIAZ RIVAS, Andrea Paola</v>
      </c>
    </row>
    <row r="1012" spans="1:28" ht="2.25" customHeight="1" thickTop="1" thickBot="1" x14ac:dyDescent="0.3">
      <c r="A1012" s="72"/>
      <c r="B1012" s="73"/>
      <c r="C1012" s="78"/>
      <c r="D1012" s="78"/>
      <c r="E1012" s="78"/>
      <c r="F1012" s="78"/>
      <c r="G1012" s="78"/>
      <c r="H1012" s="75"/>
      <c r="I1012" s="124"/>
      <c r="J1012" s="124"/>
    </row>
    <row r="1013" spans="1:28" ht="28.5" customHeight="1" thickTop="1" x14ac:dyDescent="0.25">
      <c r="A1013" s="322" t="s">
        <v>150</v>
      </c>
      <c r="B1013" s="334" t="s">
        <v>30</v>
      </c>
      <c r="C1013" s="334" t="str">
        <f t="shared" ref="C1013:C1015" si="242">IF(ISERROR(VLOOKUP($C$8,ingles,W1013,FALSE)),"",IF(VLOOKUP($C$8,ingles,W1013,FALSE)=0,"",VLOOKUP($C$8,ingles,W1013,FALSE)))</f>
        <v/>
      </c>
      <c r="D1013" s="76" t="str">
        <f t="shared" ref="D1013:H1016" si="243">IF(ISERROR(VLOOKUP($AB1013,ingles,W1013,FALSE)),"",IF(VLOOKUP($AB1013,ingles,W1013,FALSE)=0,"",VLOOKUP($AB1013,ingles,W1013,FALSE)))</f>
        <v/>
      </c>
      <c r="E1013" s="76" t="str">
        <f t="shared" si="243"/>
        <v/>
      </c>
      <c r="F1013" s="76" t="str">
        <f t="shared" si="243"/>
        <v/>
      </c>
      <c r="G1013" s="69" t="str">
        <f t="shared" si="243"/>
        <v/>
      </c>
      <c r="H1013" s="346" t="str">
        <f t="shared" ca="1" si="243"/>
        <v/>
      </c>
      <c r="I1013" s="349"/>
      <c r="J1013" s="350"/>
      <c r="W1013" s="14">
        <v>3</v>
      </c>
      <c r="X1013" s="14">
        <v>9</v>
      </c>
      <c r="Y1013" s="14">
        <v>15</v>
      </c>
      <c r="Z1013" s="14">
        <v>21</v>
      </c>
      <c r="AA1013" s="14">
        <v>31</v>
      </c>
      <c r="AB1013" s="14" t="str">
        <f>IF(C998="","",C998)</f>
        <v>DIAZ RIVAS, Andrea Paola</v>
      </c>
    </row>
    <row r="1014" spans="1:28" ht="28.5" customHeight="1" x14ac:dyDescent="0.25">
      <c r="A1014" s="323"/>
      <c r="B1014" s="335" t="s">
        <v>31</v>
      </c>
      <c r="C1014" s="335" t="str">
        <f t="shared" si="242"/>
        <v/>
      </c>
      <c r="D1014" s="77" t="str">
        <f t="shared" si="243"/>
        <v/>
      </c>
      <c r="E1014" s="77" t="str">
        <f t="shared" si="243"/>
        <v/>
      </c>
      <c r="F1014" s="77" t="str">
        <f t="shared" si="243"/>
        <v/>
      </c>
      <c r="G1014" s="70" t="str">
        <f t="shared" si="243"/>
        <v/>
      </c>
      <c r="H1014" s="347" t="str">
        <f t="shared" si="243"/>
        <v/>
      </c>
      <c r="I1014" s="351"/>
      <c r="J1014" s="352"/>
      <c r="W1014" s="14">
        <v>4</v>
      </c>
      <c r="X1014" s="14">
        <v>10</v>
      </c>
      <c r="Y1014" s="14">
        <v>16</v>
      </c>
      <c r="Z1014" s="14">
        <v>22</v>
      </c>
      <c r="AB1014" s="14" t="str">
        <f>IF(C998="","",C998)</f>
        <v>DIAZ RIVAS, Andrea Paola</v>
      </c>
    </row>
    <row r="1015" spans="1:28" ht="28.5" customHeight="1" x14ac:dyDescent="0.25">
      <c r="A1015" s="323"/>
      <c r="B1015" s="335" t="s">
        <v>32</v>
      </c>
      <c r="C1015" s="335" t="str">
        <f t="shared" si="242"/>
        <v/>
      </c>
      <c r="D1015" s="77" t="str">
        <f t="shared" si="243"/>
        <v/>
      </c>
      <c r="E1015" s="77" t="str">
        <f t="shared" si="243"/>
        <v/>
      </c>
      <c r="F1015" s="77" t="str">
        <f t="shared" si="243"/>
        <v/>
      </c>
      <c r="G1015" s="70" t="str">
        <f t="shared" si="243"/>
        <v/>
      </c>
      <c r="H1015" s="347" t="str">
        <f t="shared" si="243"/>
        <v/>
      </c>
      <c r="I1015" s="351"/>
      <c r="J1015" s="352"/>
      <c r="W1015" s="14">
        <v>5</v>
      </c>
      <c r="X1015" s="14">
        <v>11</v>
      </c>
      <c r="Y1015" s="14">
        <v>17</v>
      </c>
      <c r="Z1015" s="14">
        <v>23</v>
      </c>
      <c r="AB1015" s="14" t="str">
        <f>IF(C998="","",C998)</f>
        <v>DIAZ RIVAS, Andrea Paola</v>
      </c>
    </row>
    <row r="1016" spans="1:28" ht="16.5" customHeight="1" thickBot="1" x14ac:dyDescent="0.3">
      <c r="A1016" s="324"/>
      <c r="B1016" s="336" t="s">
        <v>188</v>
      </c>
      <c r="C1016" s="336"/>
      <c r="D1016" s="71" t="str">
        <f t="shared" si="243"/>
        <v/>
      </c>
      <c r="E1016" s="71" t="str">
        <f t="shared" si="243"/>
        <v/>
      </c>
      <c r="F1016" s="71" t="str">
        <f t="shared" si="243"/>
        <v/>
      </c>
      <c r="G1016" s="71" t="str">
        <f t="shared" si="243"/>
        <v/>
      </c>
      <c r="H1016" s="348" t="str">
        <f t="shared" si="243"/>
        <v/>
      </c>
      <c r="I1016" s="353"/>
      <c r="J1016" s="354"/>
      <c r="W1016" s="14">
        <v>7</v>
      </c>
      <c r="X1016" s="14">
        <v>13</v>
      </c>
      <c r="Y1016" s="14">
        <v>19</v>
      </c>
      <c r="Z1016" s="14">
        <v>25</v>
      </c>
      <c r="AB1016" s="14" t="str">
        <f>IF(C998="","",C998)</f>
        <v>DIAZ RIVAS, Andrea Paola</v>
      </c>
    </row>
    <row r="1017" spans="1:28" ht="2.25" customHeight="1" thickTop="1" thickBot="1" x14ac:dyDescent="0.3">
      <c r="A1017" s="72"/>
      <c r="B1017" s="73"/>
      <c r="C1017" s="78"/>
      <c r="D1017" s="78"/>
      <c r="E1017" s="78"/>
      <c r="F1017" s="78"/>
      <c r="G1017" s="78"/>
      <c r="H1017" s="75"/>
      <c r="I1017" s="124"/>
      <c r="J1017" s="124"/>
    </row>
    <row r="1018" spans="1:28" ht="27" customHeight="1" thickTop="1" x14ac:dyDescent="0.25">
      <c r="A1018" s="322" t="s">
        <v>7</v>
      </c>
      <c r="B1018" s="334" t="s">
        <v>33</v>
      </c>
      <c r="C1018" s="334" t="str">
        <f t="shared" ref="C1018" si="244">IF(ISERROR(VLOOKUP($C$8,arte,W1018,FALSE)),"",IF(VLOOKUP($C$8,arte,W1018,FALSE)=0,"",VLOOKUP($C$8,arte,W1018,FALSE)))</f>
        <v/>
      </c>
      <c r="D1018" s="76" t="str">
        <f t="shared" ref="D1018:H1020" si="245">IF(ISERROR(VLOOKUP($AB1018,arte,W1018,FALSE)),"",IF(VLOOKUP($AB1018,arte,W1018,FALSE)=0,"",VLOOKUP($AB1018,arte,W1018,FALSE)))</f>
        <v/>
      </c>
      <c r="E1018" s="76" t="str">
        <f t="shared" si="245"/>
        <v/>
      </c>
      <c r="F1018" s="76" t="str">
        <f t="shared" si="245"/>
        <v/>
      </c>
      <c r="G1018" s="69" t="str">
        <f t="shared" si="245"/>
        <v/>
      </c>
      <c r="H1018" s="343" t="str">
        <f t="shared" ca="1" si="245"/>
        <v/>
      </c>
      <c r="I1018" s="337"/>
      <c r="J1018" s="338"/>
      <c r="W1018" s="14">
        <v>3</v>
      </c>
      <c r="X1018" s="14">
        <v>9</v>
      </c>
      <c r="Y1018" s="14">
        <v>15</v>
      </c>
      <c r="Z1018" s="14">
        <v>21</v>
      </c>
      <c r="AA1018" s="14">
        <v>31</v>
      </c>
      <c r="AB1018" s="14" t="str">
        <f>IF(C998="","",C998)</f>
        <v>DIAZ RIVAS, Andrea Paola</v>
      </c>
    </row>
    <row r="1019" spans="1:28" ht="27" customHeight="1" x14ac:dyDescent="0.25">
      <c r="A1019" s="323"/>
      <c r="B1019" s="335" t="s">
        <v>34</v>
      </c>
      <c r="C1019" s="335" t="str">
        <f>IF(ISERROR(VLOOKUP($C$8,arte,W1019,FALSE)),"",IF(VLOOKUP($C$8,arte,W1019,FALSE)=0,"",VLOOKUP($C$8,arte,W1019,FALSE)))</f>
        <v/>
      </c>
      <c r="D1019" s="77" t="str">
        <f t="shared" si="245"/>
        <v/>
      </c>
      <c r="E1019" s="77" t="str">
        <f t="shared" si="245"/>
        <v/>
      </c>
      <c r="F1019" s="77" t="str">
        <f t="shared" si="245"/>
        <v/>
      </c>
      <c r="G1019" s="70" t="str">
        <f t="shared" si="245"/>
        <v/>
      </c>
      <c r="H1019" s="344" t="str">
        <f t="shared" si="245"/>
        <v/>
      </c>
      <c r="I1019" s="339"/>
      <c r="J1019" s="340"/>
      <c r="W1019" s="14">
        <v>4</v>
      </c>
      <c r="X1019" s="14">
        <v>10</v>
      </c>
      <c r="Y1019" s="14">
        <v>16</v>
      </c>
      <c r="Z1019" s="14">
        <v>22</v>
      </c>
      <c r="AB1019" s="14" t="str">
        <f>IF(C998="","",C998)</f>
        <v>DIAZ RIVAS, Andrea Paola</v>
      </c>
    </row>
    <row r="1020" spans="1:28" ht="16.5" customHeight="1" thickBot="1" x14ac:dyDescent="0.3">
      <c r="A1020" s="324"/>
      <c r="B1020" s="336" t="s">
        <v>188</v>
      </c>
      <c r="C1020" s="336"/>
      <c r="D1020" s="71" t="str">
        <f t="shared" si="245"/>
        <v/>
      </c>
      <c r="E1020" s="71" t="str">
        <f t="shared" si="245"/>
        <v/>
      </c>
      <c r="F1020" s="71" t="str">
        <f t="shared" si="245"/>
        <v/>
      </c>
      <c r="G1020" s="71" t="str">
        <f t="shared" si="245"/>
        <v/>
      </c>
      <c r="H1020" s="345" t="str">
        <f t="shared" si="245"/>
        <v/>
      </c>
      <c r="I1020" s="341"/>
      <c r="J1020" s="342"/>
      <c r="W1020" s="14">
        <v>7</v>
      </c>
      <c r="X1020" s="14">
        <v>13</v>
      </c>
      <c r="Y1020" s="14">
        <v>19</v>
      </c>
      <c r="Z1020" s="14">
        <v>25</v>
      </c>
      <c r="AB1020" s="14" t="str">
        <f>IF(C998="","",C998)</f>
        <v>DIAZ RIVAS, Andrea Paola</v>
      </c>
    </row>
    <row r="1021" spans="1:28" ht="2.25" customHeight="1" thickTop="1" thickBot="1" x14ac:dyDescent="0.3">
      <c r="A1021" s="72"/>
      <c r="B1021" s="73"/>
      <c r="C1021" s="79"/>
      <c r="D1021" s="74"/>
      <c r="E1021" s="74"/>
      <c r="F1021" s="74"/>
      <c r="G1021" s="74"/>
      <c r="H1021" s="80" t="str">
        <f>IF(ISERROR(VLOOKUP($C$8,ingles,AA1021,FALSE)),"",IF(VLOOKUP($C$8,ingles,AA1021,FALSE)=0,"",VLOOKUP($C$8,ingles,AA1021,FALSE)))</f>
        <v/>
      </c>
      <c r="I1021" s="124"/>
      <c r="J1021" s="124"/>
    </row>
    <row r="1022" spans="1:28" ht="21" customHeight="1" thickTop="1" x14ac:dyDescent="0.25">
      <c r="A1022" s="322" t="s">
        <v>5</v>
      </c>
      <c r="B1022" s="334" t="s">
        <v>35</v>
      </c>
      <c r="C1022" s="334" t="str">
        <f t="shared" ref="C1022:C1024" si="246">IF(ISERROR(VLOOKUP($C$8,sociales,W1022,FALSE)),"",IF(VLOOKUP($C$8,sociales,W1022,FALSE)=0,"",VLOOKUP($C$8,sociales,W1022,FALSE)))</f>
        <v/>
      </c>
      <c r="D1022" s="76" t="str">
        <f t="shared" ref="D1022:H1025" si="247">IF(ISERROR(VLOOKUP($AB1022,sociales,W1022,FALSE)),"",IF(VLOOKUP($AB1022,sociales,W1022,FALSE)=0,"",VLOOKUP($AB1022,sociales,W1022,FALSE)))</f>
        <v/>
      </c>
      <c r="E1022" s="76" t="str">
        <f t="shared" si="247"/>
        <v/>
      </c>
      <c r="F1022" s="76" t="str">
        <f t="shared" si="247"/>
        <v/>
      </c>
      <c r="G1022" s="69" t="str">
        <f t="shared" si="247"/>
        <v/>
      </c>
      <c r="H1022" s="346" t="str">
        <f t="shared" ca="1" si="247"/>
        <v/>
      </c>
      <c r="I1022" s="349"/>
      <c r="J1022" s="350"/>
      <c r="W1022" s="14">
        <v>3</v>
      </c>
      <c r="X1022" s="14">
        <v>9</v>
      </c>
      <c r="Y1022" s="14">
        <v>15</v>
      </c>
      <c r="Z1022" s="14">
        <v>21</v>
      </c>
      <c r="AA1022" s="14">
        <v>31</v>
      </c>
      <c r="AB1022" s="14" t="str">
        <f>IF(C998="","",C998)</f>
        <v>DIAZ RIVAS, Andrea Paola</v>
      </c>
    </row>
    <row r="1023" spans="1:28" ht="27" customHeight="1" x14ac:dyDescent="0.25">
      <c r="A1023" s="323"/>
      <c r="B1023" s="335" t="s">
        <v>36</v>
      </c>
      <c r="C1023" s="335" t="str">
        <f t="shared" si="246"/>
        <v/>
      </c>
      <c r="D1023" s="77" t="str">
        <f t="shared" si="247"/>
        <v/>
      </c>
      <c r="E1023" s="77" t="str">
        <f t="shared" si="247"/>
        <v/>
      </c>
      <c r="F1023" s="77" t="str">
        <f t="shared" si="247"/>
        <v/>
      </c>
      <c r="G1023" s="70" t="str">
        <f t="shared" si="247"/>
        <v/>
      </c>
      <c r="H1023" s="347" t="str">
        <f t="shared" si="247"/>
        <v/>
      </c>
      <c r="I1023" s="351"/>
      <c r="J1023" s="352"/>
      <c r="W1023" s="14">
        <v>4</v>
      </c>
      <c r="X1023" s="14">
        <v>10</v>
      </c>
      <c r="Y1023" s="14">
        <v>16</v>
      </c>
      <c r="Z1023" s="14">
        <v>22</v>
      </c>
      <c r="AB1023" s="14" t="str">
        <f>IF(C998="","",C998)</f>
        <v>DIAZ RIVAS, Andrea Paola</v>
      </c>
    </row>
    <row r="1024" spans="1:28" ht="27" customHeight="1" x14ac:dyDescent="0.25">
      <c r="A1024" s="323"/>
      <c r="B1024" s="335" t="s">
        <v>37</v>
      </c>
      <c r="C1024" s="335" t="str">
        <f t="shared" si="246"/>
        <v/>
      </c>
      <c r="D1024" s="77" t="str">
        <f t="shared" si="247"/>
        <v/>
      </c>
      <c r="E1024" s="77" t="str">
        <f t="shared" si="247"/>
        <v/>
      </c>
      <c r="F1024" s="77" t="str">
        <f t="shared" si="247"/>
        <v/>
      </c>
      <c r="G1024" s="70" t="str">
        <f t="shared" si="247"/>
        <v/>
      </c>
      <c r="H1024" s="347" t="str">
        <f t="shared" si="247"/>
        <v/>
      </c>
      <c r="I1024" s="351"/>
      <c r="J1024" s="352"/>
      <c r="W1024" s="14">
        <v>5</v>
      </c>
      <c r="X1024" s="14">
        <v>11</v>
      </c>
      <c r="Y1024" s="14">
        <v>17</v>
      </c>
      <c r="Z1024" s="14">
        <v>23</v>
      </c>
      <c r="AB1024" s="14" t="str">
        <f>IF(C998="","",C998)</f>
        <v>DIAZ RIVAS, Andrea Paola</v>
      </c>
    </row>
    <row r="1025" spans="1:28" ht="16.5" customHeight="1" thickBot="1" x14ac:dyDescent="0.3">
      <c r="A1025" s="324"/>
      <c r="B1025" s="336" t="s">
        <v>188</v>
      </c>
      <c r="C1025" s="336"/>
      <c r="D1025" s="71" t="str">
        <f t="shared" si="247"/>
        <v/>
      </c>
      <c r="E1025" s="71" t="str">
        <f t="shared" si="247"/>
        <v/>
      </c>
      <c r="F1025" s="71" t="str">
        <f t="shared" si="247"/>
        <v/>
      </c>
      <c r="G1025" s="71" t="str">
        <f t="shared" si="247"/>
        <v/>
      </c>
      <c r="H1025" s="348" t="str">
        <f t="shared" si="247"/>
        <v/>
      </c>
      <c r="I1025" s="353"/>
      <c r="J1025" s="354"/>
      <c r="W1025" s="14">
        <v>7</v>
      </c>
      <c r="X1025" s="14">
        <v>13</v>
      </c>
      <c r="Y1025" s="14">
        <v>19</v>
      </c>
      <c r="Z1025" s="14">
        <v>25</v>
      </c>
      <c r="AB1025" s="14" t="str">
        <f>IF(C998="","",C998)</f>
        <v>DIAZ RIVAS, Andrea Paola</v>
      </c>
    </row>
    <row r="1026" spans="1:28" ht="2.25" customHeight="1" thickTop="1" thickBot="1" x14ac:dyDescent="0.3">
      <c r="A1026" s="72"/>
      <c r="B1026" s="73"/>
      <c r="C1026" s="78"/>
      <c r="D1026" s="78"/>
      <c r="E1026" s="78"/>
      <c r="F1026" s="78"/>
      <c r="G1026" s="78"/>
      <c r="H1026" s="75"/>
      <c r="I1026" s="124"/>
      <c r="J1026" s="124"/>
    </row>
    <row r="1027" spans="1:28" ht="16.5" customHeight="1" thickTop="1" x14ac:dyDescent="0.25">
      <c r="A1027" s="355" t="s">
        <v>4</v>
      </c>
      <c r="B1027" s="334" t="s">
        <v>24</v>
      </c>
      <c r="C1027" s="334" t="str">
        <f t="shared" ref="C1027:C1028" si="248">IF(ISERROR(VLOOKUP($C$8,desarrollo,W1027,FALSE)),"",IF(VLOOKUP($C$8,desarrollo,W1027,FALSE)=0,"",VLOOKUP($C$8,desarrollo,W1027,FALSE)))</f>
        <v/>
      </c>
      <c r="D1027" s="76" t="str">
        <f t="shared" ref="D1027:H1029" si="249">IF(ISERROR(VLOOKUP($AB1027,desarrollo,W1027,FALSE)),"",IF(VLOOKUP($AB1027,desarrollo,W1027,FALSE)=0,"",VLOOKUP($AB1027,desarrollo,W1027,FALSE)))</f>
        <v/>
      </c>
      <c r="E1027" s="76" t="str">
        <f t="shared" si="249"/>
        <v/>
      </c>
      <c r="F1027" s="76" t="str">
        <f t="shared" si="249"/>
        <v/>
      </c>
      <c r="G1027" s="69" t="str">
        <f t="shared" si="249"/>
        <v/>
      </c>
      <c r="H1027" s="343" t="str">
        <f t="shared" ca="1" si="249"/>
        <v/>
      </c>
      <c r="I1027" s="337"/>
      <c r="J1027" s="338"/>
      <c r="W1027" s="14">
        <v>3</v>
      </c>
      <c r="X1027" s="14">
        <v>9</v>
      </c>
      <c r="Y1027" s="14">
        <v>15</v>
      </c>
      <c r="Z1027" s="14">
        <v>21</v>
      </c>
      <c r="AA1027" s="14">
        <v>31</v>
      </c>
      <c r="AB1027" s="14" t="str">
        <f>IF(C998="","",C998)</f>
        <v>DIAZ RIVAS, Andrea Paola</v>
      </c>
    </row>
    <row r="1028" spans="1:28" ht="27" customHeight="1" x14ac:dyDescent="0.25">
      <c r="A1028" s="356"/>
      <c r="B1028" s="335" t="s">
        <v>25</v>
      </c>
      <c r="C1028" s="335" t="str">
        <f t="shared" si="248"/>
        <v/>
      </c>
      <c r="D1028" s="77" t="str">
        <f t="shared" si="249"/>
        <v/>
      </c>
      <c r="E1028" s="77" t="str">
        <f t="shared" si="249"/>
        <v/>
      </c>
      <c r="F1028" s="77" t="str">
        <f t="shared" si="249"/>
        <v/>
      </c>
      <c r="G1028" s="70" t="str">
        <f t="shared" si="249"/>
        <v/>
      </c>
      <c r="H1028" s="344" t="str">
        <f t="shared" si="249"/>
        <v/>
      </c>
      <c r="I1028" s="339"/>
      <c r="J1028" s="340"/>
      <c r="W1028" s="14">
        <v>4</v>
      </c>
      <c r="X1028" s="14">
        <v>10</v>
      </c>
      <c r="Y1028" s="14">
        <v>16</v>
      </c>
      <c r="Z1028" s="14">
        <v>22</v>
      </c>
      <c r="AB1028" s="14" t="str">
        <f>IF(C998="","",C998)</f>
        <v>DIAZ RIVAS, Andrea Paola</v>
      </c>
    </row>
    <row r="1029" spans="1:28" ht="16.5" customHeight="1" thickBot="1" x14ac:dyDescent="0.3">
      <c r="A1029" s="357"/>
      <c r="B1029" s="336" t="s">
        <v>188</v>
      </c>
      <c r="C1029" s="336"/>
      <c r="D1029" s="71" t="str">
        <f t="shared" si="249"/>
        <v/>
      </c>
      <c r="E1029" s="71" t="str">
        <f t="shared" si="249"/>
        <v/>
      </c>
      <c r="F1029" s="71" t="str">
        <f t="shared" si="249"/>
        <v/>
      </c>
      <c r="G1029" s="71" t="str">
        <f t="shared" si="249"/>
        <v/>
      </c>
      <c r="H1029" s="345" t="str">
        <f t="shared" si="249"/>
        <v/>
      </c>
      <c r="I1029" s="341"/>
      <c r="J1029" s="342"/>
      <c r="W1029" s="14">
        <v>7</v>
      </c>
      <c r="X1029" s="14">
        <v>13</v>
      </c>
      <c r="Y1029" s="14">
        <v>19</v>
      </c>
      <c r="Z1029" s="14">
        <v>25</v>
      </c>
      <c r="AB1029" s="14" t="str">
        <f>IF(C998="","",C998)</f>
        <v>DIAZ RIVAS, Andrea Paola</v>
      </c>
    </row>
    <row r="1030" spans="1:28" ht="2.25" customHeight="1" thickTop="1" thickBot="1" x14ac:dyDescent="0.3">
      <c r="A1030" s="81"/>
      <c r="B1030" s="73"/>
      <c r="C1030" s="78"/>
      <c r="D1030" s="78"/>
      <c r="E1030" s="78"/>
      <c r="F1030" s="78"/>
      <c r="G1030" s="78"/>
      <c r="H1030" s="82"/>
      <c r="I1030" s="124"/>
      <c r="J1030" s="124"/>
    </row>
    <row r="1031" spans="1:28" ht="24" customHeight="1" thickTop="1" x14ac:dyDescent="0.25">
      <c r="A1031" s="322" t="s">
        <v>6</v>
      </c>
      <c r="B1031" s="334" t="s">
        <v>52</v>
      </c>
      <c r="C1031" s="334" t="str">
        <f t="shared" ref="C1031:C1033" si="250">IF(ISERROR(VLOOKUP($C$8,fisica,W1031,FALSE)),"",IF(VLOOKUP($C$8,fisica,W1031,FALSE)=0,"",VLOOKUP($C$8,fisica,W1031,FALSE)))</f>
        <v/>
      </c>
      <c r="D1031" s="76" t="str">
        <f t="shared" ref="D1031:H1034" si="251">IF(ISERROR(VLOOKUP($AB1031,fisica,W1031,FALSE)),"",IF(VLOOKUP($AB1031,fisica,W1031,FALSE)=0,"",VLOOKUP($AB1031,fisica,W1031,FALSE)))</f>
        <v/>
      </c>
      <c r="E1031" s="76" t="str">
        <f t="shared" si="251"/>
        <v/>
      </c>
      <c r="F1031" s="76" t="str">
        <f t="shared" si="251"/>
        <v/>
      </c>
      <c r="G1031" s="69" t="str">
        <f t="shared" si="251"/>
        <v/>
      </c>
      <c r="H1031" s="346" t="str">
        <f t="shared" ca="1" si="251"/>
        <v/>
      </c>
      <c r="I1031" s="349"/>
      <c r="J1031" s="350"/>
      <c r="W1031" s="14">
        <v>3</v>
      </c>
      <c r="X1031" s="14">
        <v>9</v>
      </c>
      <c r="Y1031" s="14">
        <v>15</v>
      </c>
      <c r="Z1031" s="14">
        <v>21</v>
      </c>
      <c r="AA1031" s="14">
        <v>31</v>
      </c>
      <c r="AB1031" s="14" t="str">
        <f>IF(C998="","",C998)</f>
        <v>DIAZ RIVAS, Andrea Paola</v>
      </c>
    </row>
    <row r="1032" spans="1:28" ht="18.75" customHeight="1" x14ac:dyDescent="0.25">
      <c r="A1032" s="323"/>
      <c r="B1032" s="335" t="s">
        <v>38</v>
      </c>
      <c r="C1032" s="335" t="str">
        <f t="shared" si="250"/>
        <v/>
      </c>
      <c r="D1032" s="77" t="str">
        <f t="shared" si="251"/>
        <v/>
      </c>
      <c r="E1032" s="77" t="str">
        <f t="shared" si="251"/>
        <v/>
      </c>
      <c r="F1032" s="77" t="str">
        <f t="shared" si="251"/>
        <v/>
      </c>
      <c r="G1032" s="70" t="str">
        <f t="shared" si="251"/>
        <v/>
      </c>
      <c r="H1032" s="347" t="str">
        <f t="shared" si="251"/>
        <v/>
      </c>
      <c r="I1032" s="351"/>
      <c r="J1032" s="352"/>
      <c r="W1032" s="14">
        <v>4</v>
      </c>
      <c r="X1032" s="14">
        <v>10</v>
      </c>
      <c r="Y1032" s="14">
        <v>16</v>
      </c>
      <c r="Z1032" s="14">
        <v>22</v>
      </c>
      <c r="AB1032" s="14" t="str">
        <f>IF(C998="","",C998)</f>
        <v>DIAZ RIVAS, Andrea Paola</v>
      </c>
    </row>
    <row r="1033" spans="1:28" ht="27" customHeight="1" x14ac:dyDescent="0.25">
      <c r="A1033" s="323"/>
      <c r="B1033" s="335" t="s">
        <v>39</v>
      </c>
      <c r="C1033" s="335" t="str">
        <f t="shared" si="250"/>
        <v/>
      </c>
      <c r="D1033" s="77" t="str">
        <f t="shared" si="251"/>
        <v/>
      </c>
      <c r="E1033" s="77" t="str">
        <f t="shared" si="251"/>
        <v/>
      </c>
      <c r="F1033" s="77" t="str">
        <f t="shared" si="251"/>
        <v/>
      </c>
      <c r="G1033" s="70" t="str">
        <f t="shared" si="251"/>
        <v/>
      </c>
      <c r="H1033" s="347" t="str">
        <f t="shared" si="251"/>
        <v/>
      </c>
      <c r="I1033" s="351"/>
      <c r="J1033" s="352"/>
      <c r="W1033" s="14">
        <v>5</v>
      </c>
      <c r="X1033" s="14">
        <v>11</v>
      </c>
      <c r="Y1033" s="14">
        <v>17</v>
      </c>
      <c r="Z1033" s="14">
        <v>23</v>
      </c>
      <c r="AB1033" s="14" t="str">
        <f>IF(C998="","",C998)</f>
        <v>DIAZ RIVAS, Andrea Paola</v>
      </c>
    </row>
    <row r="1034" spans="1:28" ht="16.5" customHeight="1" thickBot="1" x14ac:dyDescent="0.3">
      <c r="A1034" s="324"/>
      <c r="B1034" s="336" t="s">
        <v>188</v>
      </c>
      <c r="C1034" s="336"/>
      <c r="D1034" s="71" t="str">
        <f t="shared" si="251"/>
        <v/>
      </c>
      <c r="E1034" s="71" t="str">
        <f t="shared" si="251"/>
        <v/>
      </c>
      <c r="F1034" s="71" t="str">
        <f t="shared" si="251"/>
        <v/>
      </c>
      <c r="G1034" s="71" t="str">
        <f t="shared" si="251"/>
        <v/>
      </c>
      <c r="H1034" s="348" t="str">
        <f t="shared" si="251"/>
        <v/>
      </c>
      <c r="I1034" s="353"/>
      <c r="J1034" s="354"/>
      <c r="W1034" s="14">
        <v>7</v>
      </c>
      <c r="X1034" s="14">
        <v>13</v>
      </c>
      <c r="Y1034" s="14">
        <v>19</v>
      </c>
      <c r="Z1034" s="14">
        <v>25</v>
      </c>
      <c r="AB1034" s="14" t="str">
        <f>IF(C998="","",C998)</f>
        <v>DIAZ RIVAS, Andrea Paola</v>
      </c>
    </row>
    <row r="1035" spans="1:28" ht="2.25" customHeight="1" thickTop="1" thickBot="1" x14ac:dyDescent="0.3">
      <c r="A1035" s="72"/>
      <c r="B1035" s="73"/>
      <c r="C1035" s="78"/>
      <c r="D1035" s="78"/>
      <c r="E1035" s="78"/>
      <c r="F1035" s="78"/>
      <c r="G1035" s="78"/>
      <c r="H1035" s="82"/>
      <c r="I1035" s="124"/>
      <c r="J1035" s="124"/>
    </row>
    <row r="1036" spans="1:28" ht="36" customHeight="1" thickTop="1" x14ac:dyDescent="0.25">
      <c r="A1036" s="322" t="s">
        <v>11</v>
      </c>
      <c r="B1036" s="334" t="s">
        <v>40</v>
      </c>
      <c r="C1036" s="334" t="str">
        <f t="shared" ref="C1036:C1037" si="252">IF(ISERROR(VLOOKUP($C$8,religion,W1036,FALSE)),"",IF(VLOOKUP($C$8,religion,W1036,FALSE)=0,"",VLOOKUP($C$8,religion,W1036,FALSE)))</f>
        <v/>
      </c>
      <c r="D1036" s="76" t="str">
        <f t="shared" ref="D1036:H1038" si="253">IF(ISERROR(VLOOKUP($AB1036,religion,W1036,FALSE)),"",IF(VLOOKUP($AB1036,religion,W1036,FALSE)=0,"",VLOOKUP($AB1036,religion,W1036,FALSE)))</f>
        <v/>
      </c>
      <c r="E1036" s="76" t="str">
        <f t="shared" si="253"/>
        <v/>
      </c>
      <c r="F1036" s="76" t="str">
        <f t="shared" si="253"/>
        <v/>
      </c>
      <c r="G1036" s="69" t="str">
        <f t="shared" si="253"/>
        <v/>
      </c>
      <c r="H1036" s="343" t="str">
        <f t="shared" ca="1" si="253"/>
        <v/>
      </c>
      <c r="I1036" s="337"/>
      <c r="J1036" s="338"/>
      <c r="W1036" s="14">
        <v>3</v>
      </c>
      <c r="X1036" s="14">
        <v>9</v>
      </c>
      <c r="Y1036" s="14">
        <v>15</v>
      </c>
      <c r="Z1036" s="14">
        <v>21</v>
      </c>
      <c r="AA1036" s="14">
        <v>31</v>
      </c>
      <c r="AB1036" s="14" t="str">
        <f>IF(C998="","",C998)</f>
        <v>DIAZ RIVAS, Andrea Paola</v>
      </c>
    </row>
    <row r="1037" spans="1:28" ht="27" customHeight="1" x14ac:dyDescent="0.25">
      <c r="A1037" s="323"/>
      <c r="B1037" s="335" t="s">
        <v>41</v>
      </c>
      <c r="C1037" s="335" t="str">
        <f t="shared" si="252"/>
        <v/>
      </c>
      <c r="D1037" s="77" t="str">
        <f t="shared" si="253"/>
        <v/>
      </c>
      <c r="E1037" s="77" t="str">
        <f t="shared" si="253"/>
        <v/>
      </c>
      <c r="F1037" s="77" t="str">
        <f t="shared" si="253"/>
        <v/>
      </c>
      <c r="G1037" s="70" t="str">
        <f t="shared" si="253"/>
        <v/>
      </c>
      <c r="H1037" s="344" t="str">
        <f t="shared" si="253"/>
        <v/>
      </c>
      <c r="I1037" s="339"/>
      <c r="J1037" s="340"/>
      <c r="W1037" s="14">
        <v>4</v>
      </c>
      <c r="X1037" s="14">
        <v>10</v>
      </c>
      <c r="Y1037" s="14">
        <v>16</v>
      </c>
      <c r="Z1037" s="14">
        <v>22</v>
      </c>
      <c r="AB1037" s="14" t="str">
        <f>IF(C998="","",C998)</f>
        <v>DIAZ RIVAS, Andrea Paola</v>
      </c>
    </row>
    <row r="1038" spans="1:28" ht="16.5" customHeight="1" thickBot="1" x14ac:dyDescent="0.3">
      <c r="A1038" s="324"/>
      <c r="B1038" s="336" t="s">
        <v>188</v>
      </c>
      <c r="C1038" s="336"/>
      <c r="D1038" s="71" t="str">
        <f t="shared" si="253"/>
        <v/>
      </c>
      <c r="E1038" s="71" t="str">
        <f t="shared" si="253"/>
        <v/>
      </c>
      <c r="F1038" s="71" t="str">
        <f t="shared" si="253"/>
        <v/>
      </c>
      <c r="G1038" s="71" t="str">
        <f t="shared" si="253"/>
        <v/>
      </c>
      <c r="H1038" s="345" t="str">
        <f t="shared" si="253"/>
        <v/>
      </c>
      <c r="I1038" s="341"/>
      <c r="J1038" s="342"/>
      <c r="W1038" s="14">
        <v>7</v>
      </c>
      <c r="X1038" s="14">
        <v>13</v>
      </c>
      <c r="Y1038" s="14">
        <v>19</v>
      </c>
      <c r="Z1038" s="14">
        <v>25</v>
      </c>
      <c r="AB1038" s="14" t="str">
        <f>IF(C998="","",C998)</f>
        <v>DIAZ RIVAS, Andrea Paola</v>
      </c>
    </row>
    <row r="1039" spans="1:28" ht="2.25" customHeight="1" thickTop="1" thickBot="1" x14ac:dyDescent="0.3">
      <c r="A1039" s="72"/>
      <c r="B1039" s="73"/>
      <c r="C1039" s="78"/>
      <c r="D1039" s="78"/>
      <c r="E1039" s="78"/>
      <c r="F1039" s="78"/>
      <c r="G1039" s="78"/>
      <c r="H1039" s="82"/>
      <c r="I1039" s="124"/>
      <c r="J1039" s="124"/>
    </row>
    <row r="1040" spans="1:28" ht="28.5" customHeight="1" thickTop="1" x14ac:dyDescent="0.25">
      <c r="A1040" s="322" t="s">
        <v>10</v>
      </c>
      <c r="B1040" s="334" t="s">
        <v>42</v>
      </c>
      <c r="C1040" s="334" t="str">
        <f t="shared" ref="C1040:C1042" si="254">IF(ISERROR(VLOOKUP($C$8,ciencia,W1040,FALSE)),"",IF(VLOOKUP($C$8,ciencia,W1040,FALSE)=0,"",VLOOKUP($C$8,ciencia,W1040,FALSE)))</f>
        <v/>
      </c>
      <c r="D1040" s="76" t="str">
        <f t="shared" ref="D1040:H1043" si="255">IF(ISERROR(VLOOKUP($AB1040,ciencia,W1040,FALSE)),"",IF(VLOOKUP($AB1040,ciencia,W1040,FALSE)=0,"",VLOOKUP($AB1040,ciencia,W1040,FALSE)))</f>
        <v/>
      </c>
      <c r="E1040" s="76" t="str">
        <f t="shared" si="255"/>
        <v/>
      </c>
      <c r="F1040" s="76" t="str">
        <f t="shared" si="255"/>
        <v/>
      </c>
      <c r="G1040" s="69" t="str">
        <f t="shared" si="255"/>
        <v/>
      </c>
      <c r="H1040" s="346" t="str">
        <f t="shared" ca="1" si="255"/>
        <v/>
      </c>
      <c r="I1040" s="349"/>
      <c r="J1040" s="350"/>
      <c r="W1040" s="14">
        <v>3</v>
      </c>
      <c r="X1040" s="14">
        <v>9</v>
      </c>
      <c r="Y1040" s="14">
        <v>15</v>
      </c>
      <c r="Z1040" s="14">
        <v>21</v>
      </c>
      <c r="AA1040" s="14">
        <v>31</v>
      </c>
      <c r="AB1040" s="14" t="str">
        <f>IF(C998="","",C998)</f>
        <v>DIAZ RIVAS, Andrea Paola</v>
      </c>
    </row>
    <row r="1041" spans="1:28" ht="47.25" customHeight="1" x14ac:dyDescent="0.25">
      <c r="A1041" s="323"/>
      <c r="B1041" s="335" t="s">
        <v>9</v>
      </c>
      <c r="C1041" s="335" t="str">
        <f t="shared" si="254"/>
        <v/>
      </c>
      <c r="D1041" s="77" t="str">
        <f t="shared" si="255"/>
        <v/>
      </c>
      <c r="E1041" s="77" t="str">
        <f t="shared" si="255"/>
        <v/>
      </c>
      <c r="F1041" s="77" t="str">
        <f t="shared" si="255"/>
        <v/>
      </c>
      <c r="G1041" s="70" t="str">
        <f t="shared" si="255"/>
        <v/>
      </c>
      <c r="H1041" s="347" t="str">
        <f t="shared" si="255"/>
        <v/>
      </c>
      <c r="I1041" s="351"/>
      <c r="J1041" s="352"/>
      <c r="W1041" s="14">
        <v>4</v>
      </c>
      <c r="X1041" s="14">
        <v>10</v>
      </c>
      <c r="Y1041" s="14">
        <v>16</v>
      </c>
      <c r="Z1041" s="14">
        <v>22</v>
      </c>
      <c r="AB1041" s="14" t="str">
        <f>IF(C998="","",C998)</f>
        <v>DIAZ RIVAS, Andrea Paola</v>
      </c>
    </row>
    <row r="1042" spans="1:28" ht="36.75" customHeight="1" x14ac:dyDescent="0.25">
      <c r="A1042" s="323"/>
      <c r="B1042" s="335" t="s">
        <v>43</v>
      </c>
      <c r="C1042" s="335" t="str">
        <f t="shared" si="254"/>
        <v/>
      </c>
      <c r="D1042" s="77" t="str">
        <f t="shared" si="255"/>
        <v/>
      </c>
      <c r="E1042" s="77" t="str">
        <f t="shared" si="255"/>
        <v/>
      </c>
      <c r="F1042" s="77" t="str">
        <f t="shared" si="255"/>
        <v/>
      </c>
      <c r="G1042" s="70" t="str">
        <f t="shared" si="255"/>
        <v/>
      </c>
      <c r="H1042" s="347" t="str">
        <f t="shared" si="255"/>
        <v/>
      </c>
      <c r="I1042" s="351"/>
      <c r="J1042" s="352"/>
      <c r="W1042" s="14">
        <v>5</v>
      </c>
      <c r="X1042" s="14">
        <v>11</v>
      </c>
      <c r="Y1042" s="14">
        <v>17</v>
      </c>
      <c r="Z1042" s="14">
        <v>23</v>
      </c>
      <c r="AB1042" s="14" t="str">
        <f>IF(C998="","",C998)</f>
        <v>DIAZ RIVAS, Andrea Paola</v>
      </c>
    </row>
    <row r="1043" spans="1:28" ht="16.5" customHeight="1" thickBot="1" x14ac:dyDescent="0.3">
      <c r="A1043" s="324"/>
      <c r="B1043" s="336" t="s">
        <v>188</v>
      </c>
      <c r="C1043" s="336"/>
      <c r="D1043" s="71" t="str">
        <f t="shared" si="255"/>
        <v/>
      </c>
      <c r="E1043" s="71" t="str">
        <f t="shared" si="255"/>
        <v/>
      </c>
      <c r="F1043" s="71" t="str">
        <f t="shared" si="255"/>
        <v/>
      </c>
      <c r="G1043" s="71" t="str">
        <f t="shared" si="255"/>
        <v/>
      </c>
      <c r="H1043" s="348" t="str">
        <f t="shared" si="255"/>
        <v/>
      </c>
      <c r="I1043" s="353"/>
      <c r="J1043" s="354"/>
      <c r="W1043" s="14">
        <v>7</v>
      </c>
      <c r="X1043" s="14">
        <v>13</v>
      </c>
      <c r="Y1043" s="14">
        <v>19</v>
      </c>
      <c r="Z1043" s="14">
        <v>25</v>
      </c>
      <c r="AB1043" s="14" t="str">
        <f>IF(C998="","",C998)</f>
        <v>DIAZ RIVAS, Andrea Paola</v>
      </c>
    </row>
    <row r="1044" spans="1:28" ht="2.25" customHeight="1" thickTop="1" thickBot="1" x14ac:dyDescent="0.3">
      <c r="A1044" s="72"/>
      <c r="B1044" s="73"/>
      <c r="C1044" s="78"/>
      <c r="D1044" s="78"/>
      <c r="E1044" s="78"/>
      <c r="F1044" s="78"/>
      <c r="G1044" s="78"/>
      <c r="H1044" s="82"/>
      <c r="I1044" s="124"/>
      <c r="J1044" s="124"/>
    </row>
    <row r="1045" spans="1:28" ht="44.25" customHeight="1" thickTop="1" thickBot="1" x14ac:dyDescent="0.3">
      <c r="A1045" s="83" t="s">
        <v>12</v>
      </c>
      <c r="B1045" s="376" t="s">
        <v>44</v>
      </c>
      <c r="C1045" s="377"/>
      <c r="D1045" s="84" t="str">
        <f>IF(ISERROR(VLOOKUP($AB1045,trabajo,W1045,FALSE)),"",IF(VLOOKUP($AB1045,trabajo,W1045,FALSE)=0,"",VLOOKUP($AB1045,trabajo,W1045,FALSE)))</f>
        <v/>
      </c>
      <c r="E1045" s="84" t="str">
        <f>IF(ISERROR(VLOOKUP($AB1045,trabajo,X1045,FALSE)),"",IF(VLOOKUP($AB1045,trabajo,X1045,FALSE)=0,"",VLOOKUP($AB1045,trabajo,X1045,FALSE)))</f>
        <v/>
      </c>
      <c r="F1045" s="84" t="str">
        <f>IF(ISERROR(VLOOKUP($AB1045,trabajo,Y1045,FALSE)),"",IF(VLOOKUP($AB1045,trabajo,Y1045,FALSE)=0,"",VLOOKUP($AB1045,trabajo,Y1045,FALSE)))</f>
        <v/>
      </c>
      <c r="G1045" s="85" t="str">
        <f>IF(ISERROR(VLOOKUP($AB1045,trabajo,Z1045,FALSE)),"",IF(VLOOKUP($AB1045,trabajo,Z1045,FALSE)=0,"",VLOOKUP($AB1045,trabajo,Z1045,FALSE)))</f>
        <v/>
      </c>
      <c r="H1045" s="86" t="str">
        <f ca="1">IF(ISERROR(VLOOKUP($AB1045,trabajo,AA1045,FALSE)),"",IF(VLOOKUP($AB1045,trabajo,AA1045,FALSE)=0,"",VLOOKUP($AB1045,trabajo,AA1045,FALSE)))</f>
        <v/>
      </c>
      <c r="I1045" s="332"/>
      <c r="J1045" s="333"/>
      <c r="W1045" s="14">
        <v>3</v>
      </c>
      <c r="X1045" s="14">
        <v>9</v>
      </c>
      <c r="Y1045" s="14">
        <v>15</v>
      </c>
      <c r="Z1045" s="14">
        <v>21</v>
      </c>
      <c r="AA1045" s="14">
        <v>31</v>
      </c>
      <c r="AB1045" s="14" t="str">
        <f>IF(C998="","",C998)</f>
        <v>DIAZ RIVAS, Andrea Paola</v>
      </c>
    </row>
    <row r="1046" spans="1:28" ht="9.75" customHeight="1" thickTop="1" thickBot="1" x14ac:dyDescent="0.3">
      <c r="A1046" s="87"/>
      <c r="B1046" s="73"/>
      <c r="C1046" s="79"/>
      <c r="D1046" s="79"/>
      <c r="E1046" s="79"/>
      <c r="F1046" s="79"/>
      <c r="G1046" s="79"/>
      <c r="I1046" s="88"/>
      <c r="J1046" s="88"/>
    </row>
    <row r="1047" spans="1:28" ht="18.75" customHeight="1" thickTop="1" x14ac:dyDescent="0.25">
      <c r="A1047" s="389" t="s">
        <v>14</v>
      </c>
      <c r="B1047" s="390"/>
      <c r="C1047" s="391"/>
      <c r="D1047" s="386" t="s">
        <v>53</v>
      </c>
      <c r="E1047" s="387"/>
      <c r="F1047" s="387"/>
      <c r="G1047" s="388"/>
      <c r="H1047" s="384" t="s">
        <v>2</v>
      </c>
      <c r="I1047" s="288" t="s">
        <v>17</v>
      </c>
      <c r="J1047" s="289"/>
    </row>
    <row r="1048" spans="1:28" ht="18.75" customHeight="1" thickBot="1" x14ac:dyDescent="0.3">
      <c r="A1048" s="392"/>
      <c r="B1048" s="393"/>
      <c r="C1048" s="394"/>
      <c r="D1048" s="89">
        <v>1</v>
      </c>
      <c r="E1048" s="89">
        <v>2</v>
      </c>
      <c r="F1048" s="89">
        <v>3</v>
      </c>
      <c r="G1048" s="90">
        <v>4</v>
      </c>
      <c r="H1048" s="385"/>
      <c r="I1048" s="290"/>
      <c r="J1048" s="291"/>
    </row>
    <row r="1049" spans="1:28" ht="22.5" customHeight="1" thickTop="1" x14ac:dyDescent="0.25">
      <c r="A1049" s="378" t="s">
        <v>15</v>
      </c>
      <c r="B1049" s="379"/>
      <c r="C1049" s="380"/>
      <c r="D1049" s="91" t="str">
        <f>IF(ISERROR(VLOOKUP($AB1049,autonomo,W1049,FALSE)),"",IF(VLOOKUP($AB1049,autonomo,W1049,FALSE)=0,"",VLOOKUP($AB1049,autonomo,W1049,FALSE)))</f>
        <v/>
      </c>
      <c r="E1049" s="91" t="str">
        <f>IF(ISERROR(VLOOKUP($AB1049,autonomo,X1049,FALSE)),"",IF(VLOOKUP($AB1049,autonomo,X1049,FALSE)=0,"",VLOOKUP($AB1049,autonomo,X1049,FALSE)))</f>
        <v/>
      </c>
      <c r="F1049" s="91" t="str">
        <f>IF(ISERROR(VLOOKUP($AB1049,autonomo,Y1049,FALSE)),"",IF(VLOOKUP($AB1049,autonomo,Y1049,FALSE)=0,"",VLOOKUP($AB1049,autonomo,Y1049,FALSE)))</f>
        <v/>
      </c>
      <c r="G1049" s="92" t="str">
        <f>IF(ISERROR(VLOOKUP($AB1049,autonomo,Z1049,FALSE)),"",IF(VLOOKUP($AB1049,autonomo,Z1049,FALSE)=0,"",VLOOKUP($AB1049,autonomo,Z1049,FALSE)))</f>
        <v/>
      </c>
      <c r="H1049" s="93" t="str">
        <f ca="1">IF(ISERROR(VLOOKUP($AB1049,autonomo,AA1049,FALSE)),"",IF(VLOOKUP($AB1049,autonomo,AA1049,FALSE)=0,"",VLOOKUP($AB1049,autonomo,AA1049,FALSE)))</f>
        <v/>
      </c>
      <c r="I1049" s="305"/>
      <c r="J1049" s="306"/>
      <c r="W1049" s="14">
        <v>3</v>
      </c>
      <c r="X1049" s="14">
        <v>9</v>
      </c>
      <c r="Y1049" s="14">
        <v>15</v>
      </c>
      <c r="Z1049" s="14">
        <v>21</v>
      </c>
      <c r="AA1049" s="14">
        <v>31</v>
      </c>
      <c r="AB1049" s="14" t="str">
        <f>IF(C998="","",C998)</f>
        <v>DIAZ RIVAS, Andrea Paola</v>
      </c>
    </row>
    <row r="1050" spans="1:28" ht="24" customHeight="1" thickBot="1" x14ac:dyDescent="0.3">
      <c r="A1050" s="381" t="s">
        <v>16</v>
      </c>
      <c r="B1050" s="382"/>
      <c r="C1050" s="383"/>
      <c r="D1050" s="94" t="str">
        <f>IF(ISERROR(VLOOKUP($AB1050,tic,W1050,FALSE)),"",IF(VLOOKUP($AB1050,tic,W1050,FALSE)=0,"",VLOOKUP($AB1050,tic,W1050,FALSE)))</f>
        <v/>
      </c>
      <c r="E1050" s="94" t="str">
        <f>IF(ISERROR(VLOOKUP($AB1050,tic,X1050,FALSE)),"",IF(VLOOKUP($AB1050,tic,X1050,FALSE)=0,"",VLOOKUP($AB1050,tic,X1050,FALSE)))</f>
        <v/>
      </c>
      <c r="F1050" s="94" t="str">
        <f>IF(ISERROR(VLOOKUP($AB1050,tic,Y1050,FALSE)),"",IF(VLOOKUP($AB1050,tic,Y1050,FALSE)=0,"",VLOOKUP($AB1050,tic,Y1050,FALSE)))</f>
        <v/>
      </c>
      <c r="G1050" s="95" t="str">
        <f>IF(ISERROR(VLOOKUP($AB1050,tic,Z1050,FALSE)),"",IF(VLOOKUP($AB1050,tic,Z1050,FALSE)=0,"",VLOOKUP($AB1050,tic,Z1050,FALSE)))</f>
        <v/>
      </c>
      <c r="H1050" s="96" t="str">
        <f ca="1">IF(ISERROR(VLOOKUP($AB1050,tic,AA1050,FALSE)),"",IF(VLOOKUP($AB1050,tic,AA1050,FALSE)=0,"",VLOOKUP($AB1050,tic,AA1050,FALSE)))</f>
        <v/>
      </c>
      <c r="I1050" s="307"/>
      <c r="J1050" s="308"/>
      <c r="W1050" s="14">
        <v>3</v>
      </c>
      <c r="X1050" s="14">
        <v>9</v>
      </c>
      <c r="Y1050" s="14">
        <v>15</v>
      </c>
      <c r="Z1050" s="14">
        <v>21</v>
      </c>
      <c r="AA1050" s="14">
        <v>31</v>
      </c>
      <c r="AB1050" s="14" t="str">
        <f>IF(C998="","",C998)</f>
        <v>DIAZ RIVAS, Andrea Paola</v>
      </c>
    </row>
    <row r="1051" spans="1:28" ht="5.25" customHeight="1" thickTop="1" thickBot="1" x14ac:dyDescent="0.3"/>
    <row r="1052" spans="1:28" ht="17.25" customHeight="1" thickBot="1" x14ac:dyDescent="0.3">
      <c r="A1052" s="233" t="s">
        <v>154</v>
      </c>
      <c r="B1052" s="233"/>
      <c r="C1052" s="246" t="str">
        <f>IF(C998="","",IF(VLOOKUP(C998,DATOS!$B$17:$F$61,4,FALSE)=0,"",VLOOKUP(C998,DATOS!$B$17:$F$61,4,FALSE)&amp;" "&amp;VLOOKUP(C998,DATOS!$B$17:$F$61,5,FALSE)))</f>
        <v/>
      </c>
      <c r="D1052" s="247"/>
      <c r="E1052" s="248"/>
      <c r="F1052" s="233" t="str">
        <f>"N° Áreas desaprobadas "&amp;DATOS!$B$6&amp;" :"</f>
        <v>N° Áreas desaprobadas 2019 :</v>
      </c>
      <c r="G1052" s="233"/>
      <c r="H1052" s="233"/>
      <c r="I1052" s="233"/>
      <c r="J1052" s="97" t="str">
        <f ca="1">IF(C998="","",IF((DATOS!$W$14-TODAY())&gt;0,"",VLOOKUP(C998,anual,18,FALSE)))</f>
        <v/>
      </c>
    </row>
    <row r="1053" spans="1:28" ht="3" customHeight="1" thickBot="1" x14ac:dyDescent="0.3">
      <c r="A1053" s="46"/>
      <c r="B1053" s="46"/>
      <c r="C1053" s="98"/>
      <c r="D1053" s="98"/>
      <c r="E1053" s="98"/>
      <c r="F1053" s="46"/>
      <c r="G1053" s="46"/>
      <c r="H1053" s="46"/>
      <c r="I1053" s="46"/>
    </row>
    <row r="1054" spans="1:28" ht="17.25" customHeight="1" thickBot="1" x14ac:dyDescent="0.3">
      <c r="A1054" s="420" t="str">
        <f>IF(C998="","",C998)</f>
        <v>DIAZ RIVAS, Andrea Paola</v>
      </c>
      <c r="B1054" s="420"/>
      <c r="C1054" s="420"/>
      <c r="F1054" s="233" t="s">
        <v>155</v>
      </c>
      <c r="G1054" s="233"/>
      <c r="H1054" s="233"/>
      <c r="I1054" s="395" t="str">
        <f ca="1">IF(C998="","",IF((DATOS!$W$14-TODAY())&gt;0,"",VLOOKUP(C998,anual2,20,FALSE)))</f>
        <v/>
      </c>
      <c r="J1054" s="396"/>
    </row>
    <row r="1055" spans="1:28" ht="15.75" thickBot="1" x14ac:dyDescent="0.3">
      <c r="A1055" s="16" t="s">
        <v>54</v>
      </c>
    </row>
    <row r="1056" spans="1:28" ht="16.5" thickTop="1" thickBot="1" x14ac:dyDescent="0.3">
      <c r="A1056" s="99" t="s">
        <v>55</v>
      </c>
      <c r="B1056" s="100" t="s">
        <v>56</v>
      </c>
      <c r="C1056" s="279" t="s">
        <v>152</v>
      </c>
      <c r="D1056" s="280"/>
      <c r="E1056" s="279" t="s">
        <v>57</v>
      </c>
      <c r="F1056" s="281"/>
      <c r="G1056" s="281"/>
      <c r="H1056" s="281"/>
      <c r="I1056" s="281"/>
      <c r="J1056" s="282"/>
    </row>
    <row r="1057" spans="1:28" ht="20.25" customHeight="1" thickTop="1" x14ac:dyDescent="0.25">
      <c r="A1057" s="101">
        <v>1</v>
      </c>
      <c r="B1057" s="102" t="str">
        <f t="shared" ref="B1057:D1060" si="256">IF(ISERROR(VLOOKUP($AB1057,comportamiento,W1057,FALSE)),"",IF(VLOOKUP($AB1057,comportamiento,W1057,FALSE)=0,"",VLOOKUP($AB1057,comportamiento,W1057,FALSE)))</f>
        <v/>
      </c>
      <c r="C1057" s="273" t="str">
        <f t="shared" ca="1" si="256"/>
        <v/>
      </c>
      <c r="D1057" s="274" t="str">
        <f t="shared" si="256"/>
        <v/>
      </c>
      <c r="E1057" s="283"/>
      <c r="F1057" s="283"/>
      <c r="G1057" s="283"/>
      <c r="H1057" s="283"/>
      <c r="I1057" s="283"/>
      <c r="J1057" s="284"/>
      <c r="W1057" s="14">
        <v>7</v>
      </c>
      <c r="X1057" s="14">
        <v>31</v>
      </c>
      <c r="AB1057" s="14" t="str">
        <f>IF(C998="","",C998)</f>
        <v>DIAZ RIVAS, Andrea Paola</v>
      </c>
    </row>
    <row r="1058" spans="1:28" ht="20.25" customHeight="1" x14ac:dyDescent="0.25">
      <c r="A1058" s="103">
        <v>2</v>
      </c>
      <c r="B1058" s="104" t="str">
        <f t="shared" si="256"/>
        <v/>
      </c>
      <c r="C1058" s="275" t="str">
        <f t="shared" si="256"/>
        <v/>
      </c>
      <c r="D1058" s="276" t="str">
        <f t="shared" si="256"/>
        <v/>
      </c>
      <c r="E1058" s="269"/>
      <c r="F1058" s="269"/>
      <c r="G1058" s="269"/>
      <c r="H1058" s="269"/>
      <c r="I1058" s="269"/>
      <c r="J1058" s="270"/>
      <c r="W1058" s="14">
        <v>13</v>
      </c>
      <c r="AB1058" s="14" t="str">
        <f>IF(C998="","",C998)</f>
        <v>DIAZ RIVAS, Andrea Paola</v>
      </c>
    </row>
    <row r="1059" spans="1:28" ht="20.25" customHeight="1" x14ac:dyDescent="0.25">
      <c r="A1059" s="103">
        <v>3</v>
      </c>
      <c r="B1059" s="104" t="str">
        <f t="shared" si="256"/>
        <v/>
      </c>
      <c r="C1059" s="275" t="str">
        <f t="shared" si="256"/>
        <v/>
      </c>
      <c r="D1059" s="276" t="str">
        <f t="shared" si="256"/>
        <v/>
      </c>
      <c r="E1059" s="269"/>
      <c r="F1059" s="269"/>
      <c r="G1059" s="269"/>
      <c r="H1059" s="269"/>
      <c r="I1059" s="269"/>
      <c r="J1059" s="270"/>
      <c r="W1059" s="14">
        <v>19</v>
      </c>
      <c r="AB1059" s="14" t="str">
        <f>IF(C998="","",C998)</f>
        <v>DIAZ RIVAS, Andrea Paola</v>
      </c>
    </row>
    <row r="1060" spans="1:28" ht="20.25" customHeight="1" thickBot="1" x14ac:dyDescent="0.3">
      <c r="A1060" s="105">
        <v>4</v>
      </c>
      <c r="B1060" s="106" t="str">
        <f t="shared" si="256"/>
        <v/>
      </c>
      <c r="C1060" s="277" t="str">
        <f t="shared" si="256"/>
        <v/>
      </c>
      <c r="D1060" s="278" t="str">
        <f t="shared" si="256"/>
        <v/>
      </c>
      <c r="E1060" s="271"/>
      <c r="F1060" s="271"/>
      <c r="G1060" s="271"/>
      <c r="H1060" s="271"/>
      <c r="I1060" s="271"/>
      <c r="J1060" s="272"/>
      <c r="W1060" s="14">
        <v>25</v>
      </c>
      <c r="AB1060" s="14" t="str">
        <f>IF(C998="","",C998)</f>
        <v>DIAZ RIVAS, Andrea Paola</v>
      </c>
    </row>
    <row r="1061" spans="1:28" ht="6.75" customHeight="1" thickTop="1" thickBot="1" x14ac:dyDescent="0.3">
      <c r="W1061" s="14">
        <v>7</v>
      </c>
    </row>
    <row r="1062" spans="1:28" ht="14.25" customHeight="1" thickTop="1" thickBot="1" x14ac:dyDescent="0.3">
      <c r="B1062" s="358" t="s">
        <v>208</v>
      </c>
      <c r="C1062" s="359"/>
      <c r="D1062" s="359" t="s">
        <v>209</v>
      </c>
      <c r="E1062" s="359"/>
      <c r="F1062" s="360"/>
    </row>
    <row r="1063" spans="1:28" ht="14.25" customHeight="1" thickTop="1" x14ac:dyDescent="0.25">
      <c r="B1063" s="107" t="str">
        <f>IF(DATOS!$B$12="","",IF(DATOS!$B$12="Bimestre","I Bimestre","I Trimestre"))</f>
        <v>I Trimestre</v>
      </c>
      <c r="C1063" s="108" t="str">
        <f>IF(C998="","",VLOOKUP(C998,periodo1,20,FALSE)&amp;"°")</f>
        <v>500°</v>
      </c>
      <c r="D1063" s="221">
        <f>IF(C998="","",VLOOKUP(C998,periodo1,18,FALSE))</f>
        <v>0</v>
      </c>
      <c r="E1063" s="221"/>
      <c r="F1063" s="361"/>
      <c r="H1063" s="406" t="str">
        <f>"Orden de mérito año escolar "&amp;DATOS!$B$6&amp;":"</f>
        <v>Orden de mérito año escolar 2019:</v>
      </c>
      <c r="I1063" s="407"/>
      <c r="J1063" s="412" t="str">
        <f ca="1">IF(C998="","",IF((DATOS!$W$14-TODAY())&gt;0,"",VLOOKUP(C998,anual,20,FALSE)&amp;"°"))</f>
        <v/>
      </c>
    </row>
    <row r="1064" spans="1:28" ht="14.25" customHeight="1" x14ac:dyDescent="0.25">
      <c r="B1064" s="109" t="str">
        <f>IF(DATOS!$B$12="","",IF(DATOS!$B$12="Bimestre","II Bimestre","II Trimestre"))</f>
        <v>II Trimestre</v>
      </c>
      <c r="C1064" s="110" t="str">
        <f ca="1">IF(C998="","",IF((DATOS!$X$14-TODAY())&gt;0,"",VLOOKUP(C998,periodo2,20,FALSE)&amp;"°"))</f>
        <v/>
      </c>
      <c r="D1064" s="225" t="str">
        <f ca="1">IF(C998="","",IF(C1064="","",VLOOKUP(C998,periodo2,18,FALSE)))</f>
        <v/>
      </c>
      <c r="E1064" s="225"/>
      <c r="F1064" s="362"/>
      <c r="H1064" s="408"/>
      <c r="I1064" s="409"/>
      <c r="J1064" s="413"/>
    </row>
    <row r="1065" spans="1:28" ht="14.25" customHeight="1" thickBot="1" x14ac:dyDescent="0.3">
      <c r="A1065" s="111"/>
      <c r="B1065" s="112" t="str">
        <f>IF(DATOS!$B$12="","",IF(DATOS!$B$12="Bimestre","III Bimestre","III Trimestre"))</f>
        <v>III Trimestre</v>
      </c>
      <c r="C1065" s="113" t="str">
        <f ca="1">IF(C998="","",IF((DATOS!$Y$14-TODAY())&gt;0,"",VLOOKUP(C998,periodo3,20,FALSE)&amp;"°"))</f>
        <v/>
      </c>
      <c r="D1065" s="363" t="str">
        <f ca="1">IF(C998="","",IF(C1065="","",VLOOKUP(C998,periodo3,18,FALSE)))</f>
        <v/>
      </c>
      <c r="E1065" s="363"/>
      <c r="F1065" s="364"/>
      <c r="G1065" s="111"/>
      <c r="H1065" s="410"/>
      <c r="I1065" s="411"/>
      <c r="J1065" s="414"/>
    </row>
    <row r="1066" spans="1:28" ht="14.25" customHeight="1" thickTop="1" thickBot="1" x14ac:dyDescent="0.3">
      <c r="B1066" s="114" t="str">
        <f>IF(DATOS!$B$12="","",IF(DATOS!$B$12="Bimestre","IV Bimestre",""))</f>
        <v/>
      </c>
      <c r="C1066" s="115" t="str">
        <f ca="1">IF(C998="","",IF((DATOS!$W$14-TODAY())&gt;0,"",VLOOKUP(C998,periodo4,20,FALSE)&amp;"°"))</f>
        <v/>
      </c>
      <c r="D1066" s="214" t="str">
        <f ca="1">IF(C998="","",IF(C1066="","",VLOOKUP(C998,periodo4,18,FALSE)))</f>
        <v/>
      </c>
      <c r="E1066" s="214"/>
      <c r="F1066" s="405"/>
    </row>
    <row r="1067" spans="1:28" ht="16.5" thickTop="1" thickBot="1" x14ac:dyDescent="0.3">
      <c r="A1067" s="16" t="s">
        <v>192</v>
      </c>
    </row>
    <row r="1068" spans="1:28" ht="15.75" thickTop="1" x14ac:dyDescent="0.25">
      <c r="A1068" s="397" t="s">
        <v>55</v>
      </c>
      <c r="B1068" s="399" t="s">
        <v>193</v>
      </c>
      <c r="C1068" s="288"/>
      <c r="D1068" s="288"/>
      <c r="E1068" s="289"/>
      <c r="F1068" s="399" t="s">
        <v>194</v>
      </c>
      <c r="G1068" s="288"/>
      <c r="H1068" s="288"/>
      <c r="I1068" s="289"/>
    </row>
    <row r="1069" spans="1:28" x14ac:dyDescent="0.25">
      <c r="A1069" s="398"/>
      <c r="B1069" s="116" t="s">
        <v>195</v>
      </c>
      <c r="C1069" s="400" t="s">
        <v>196</v>
      </c>
      <c r="D1069" s="400"/>
      <c r="E1069" s="401"/>
      <c r="F1069" s="402" t="s">
        <v>195</v>
      </c>
      <c r="G1069" s="400"/>
      <c r="H1069" s="400"/>
      <c r="I1069" s="117" t="s">
        <v>196</v>
      </c>
    </row>
    <row r="1070" spans="1:28" x14ac:dyDescent="0.25">
      <c r="A1070" s="118">
        <v>1</v>
      </c>
      <c r="B1070" s="126"/>
      <c r="C1070" s="403"/>
      <c r="D1070" s="366"/>
      <c r="E1070" s="404"/>
      <c r="F1070" s="365"/>
      <c r="G1070" s="366"/>
      <c r="H1070" s="367"/>
      <c r="I1070" s="127"/>
    </row>
    <row r="1071" spans="1:28" x14ac:dyDescent="0.25">
      <c r="A1071" s="118">
        <v>2</v>
      </c>
      <c r="B1071" s="126"/>
      <c r="C1071" s="403"/>
      <c r="D1071" s="366"/>
      <c r="E1071" s="404"/>
      <c r="F1071" s="365"/>
      <c r="G1071" s="366"/>
      <c r="H1071" s="367"/>
      <c r="I1071" s="127"/>
    </row>
    <row r="1072" spans="1:28" x14ac:dyDescent="0.25">
      <c r="A1072" s="118">
        <v>3</v>
      </c>
      <c r="B1072" s="126"/>
      <c r="C1072" s="403"/>
      <c r="D1072" s="366"/>
      <c r="E1072" s="404"/>
      <c r="F1072" s="365"/>
      <c r="G1072" s="366"/>
      <c r="H1072" s="367"/>
      <c r="I1072" s="127"/>
    </row>
    <row r="1073" spans="1:32" ht="15.75" thickBot="1" x14ac:dyDescent="0.3">
      <c r="A1073" s="119">
        <v>4</v>
      </c>
      <c r="B1073" s="129"/>
      <c r="C1073" s="368"/>
      <c r="D1073" s="369"/>
      <c r="E1073" s="370"/>
      <c r="F1073" s="371"/>
      <c r="G1073" s="369"/>
      <c r="H1073" s="372"/>
      <c r="I1073" s="130"/>
    </row>
    <row r="1074" spans="1:32" ht="16.5" thickTop="1" thickBot="1" x14ac:dyDescent="0.3">
      <c r="A1074" s="120" t="s">
        <v>197</v>
      </c>
      <c r="B1074" s="121" t="str">
        <f>IF(C998="","",IF(SUM(B1070:B1073)=0,"",SUM(B1070:B1073)))</f>
        <v/>
      </c>
      <c r="C1074" s="373" t="str">
        <f>IF(C998="","",IF(SUM(C1070:C1073)=0,"",SUM(C1070:C1073)))</f>
        <v/>
      </c>
      <c r="D1074" s="373" t="str">
        <f t="shared" ref="D1074" si="257">IF(E998="","",IF(SUM(D1070:D1073)=0,"",SUM(D1070:D1073)))</f>
        <v/>
      </c>
      <c r="E1074" s="374" t="str">
        <f t="shared" ref="E1074" si="258">IF(F998="","",IF(SUM(E1070:E1073)=0,"",SUM(E1070:E1073)))</f>
        <v/>
      </c>
      <c r="F1074" s="375" t="str">
        <f>IF(C998="","",IF(SUM(F1070:F1073)=0,"",SUM(F1070:F1073)))</f>
        <v/>
      </c>
      <c r="G1074" s="373" t="str">
        <f t="shared" ref="G1074" si="259">IF(H998="","",IF(SUM(G1070:G1073)=0,"",SUM(G1070:G1073)))</f>
        <v/>
      </c>
      <c r="H1074" s="373" t="str">
        <f t="shared" ref="H1074" si="260">IF(I998="","",IF(SUM(H1070:H1073)=0,"",SUM(H1070:H1073)))</f>
        <v/>
      </c>
      <c r="I1074" s="122" t="str">
        <f>IF(C998="","",IF(SUM(I1070:I1073)=0,"",SUM(I1070:I1073)))</f>
        <v/>
      </c>
    </row>
    <row r="1075" spans="1:32" ht="15.75" thickTop="1" x14ac:dyDescent="0.25"/>
    <row r="1078" spans="1:32" x14ac:dyDescent="0.25">
      <c r="A1078" s="416"/>
      <c r="B1078" s="416"/>
      <c r="G1078" s="123"/>
      <c r="H1078" s="123"/>
      <c r="I1078" s="123"/>
      <c r="J1078" s="123"/>
    </row>
    <row r="1079" spans="1:32" x14ac:dyDescent="0.25">
      <c r="A1079" s="415" t="str">
        <f>IF(DATOS!$F$9="","",DATOS!$F$9)</f>
        <v/>
      </c>
      <c r="B1079" s="415"/>
      <c r="G1079" s="415" t="str">
        <f>IF(DATOS!$F$10="","",DATOS!$F$10)</f>
        <v/>
      </c>
      <c r="H1079" s="415"/>
      <c r="I1079" s="415"/>
      <c r="J1079" s="415"/>
    </row>
    <row r="1080" spans="1:32" x14ac:dyDescent="0.25">
      <c r="A1080" s="415" t="s">
        <v>143</v>
      </c>
      <c r="B1080" s="415"/>
      <c r="G1080" s="415" t="s">
        <v>142</v>
      </c>
      <c r="H1080" s="415"/>
      <c r="I1080" s="415"/>
      <c r="J1080" s="415"/>
    </row>
    <row r="1081" spans="1:32" ht="17.25" x14ac:dyDescent="0.3">
      <c r="A1081" s="285" t="str">
        <f>"INFORME DE PROGRESO DEL APRENDIZAJE DEL ESTUDIANTE - "&amp;DATOS!$B$6</f>
        <v>INFORME DE PROGRESO DEL APRENDIZAJE DEL ESTUDIANTE - 2019</v>
      </c>
      <c r="B1081" s="285"/>
      <c r="C1081" s="285"/>
      <c r="D1081" s="285"/>
      <c r="E1081" s="285"/>
      <c r="F1081" s="285"/>
      <c r="G1081" s="285"/>
      <c r="H1081" s="285"/>
      <c r="I1081" s="285"/>
      <c r="J1081" s="285"/>
    </row>
    <row r="1082" spans="1:32" ht="4.5" customHeight="1" thickBot="1" x14ac:dyDescent="0.3"/>
    <row r="1083" spans="1:32" ht="15.75" thickTop="1" x14ac:dyDescent="0.25">
      <c r="A1083" s="292"/>
      <c r="B1083" s="62" t="s">
        <v>45</v>
      </c>
      <c r="C1083" s="314" t="str">
        <f>IF(DATOS!$B$4="","",DATOS!$B$4)</f>
        <v>Apurímac</v>
      </c>
      <c r="D1083" s="314"/>
      <c r="E1083" s="314"/>
      <c r="F1083" s="314"/>
      <c r="G1083" s="313" t="s">
        <v>47</v>
      </c>
      <c r="H1083" s="313"/>
      <c r="I1083" s="63" t="str">
        <f>IF(DATOS!$B$5="","",DATOS!$B$5)</f>
        <v/>
      </c>
      <c r="J1083" s="295" t="s">
        <v>520</v>
      </c>
    </row>
    <row r="1084" spans="1:32" x14ac:dyDescent="0.25">
      <c r="A1084" s="293"/>
      <c r="B1084" s="64" t="s">
        <v>46</v>
      </c>
      <c r="C1084" s="311" t="str">
        <f>IF(DATOS!$B$7="","",UPPER(DATOS!$B$7))</f>
        <v/>
      </c>
      <c r="D1084" s="311"/>
      <c r="E1084" s="311"/>
      <c r="F1084" s="311"/>
      <c r="G1084" s="311"/>
      <c r="H1084" s="311"/>
      <c r="I1084" s="312"/>
      <c r="J1084" s="296"/>
    </row>
    <row r="1085" spans="1:32" x14ac:dyDescent="0.25">
      <c r="A1085" s="293"/>
      <c r="B1085" s="64" t="s">
        <v>49</v>
      </c>
      <c r="C1085" s="315" t="str">
        <f>IF(DATOS!$B$8="","",DATOS!$B$8)</f>
        <v/>
      </c>
      <c r="D1085" s="315"/>
      <c r="E1085" s="315"/>
      <c r="F1085" s="315"/>
      <c r="G1085" s="286" t="s">
        <v>100</v>
      </c>
      <c r="H1085" s="287"/>
      <c r="I1085" s="65" t="str">
        <f>IF(DATOS!$B$9="","",DATOS!$B$9)</f>
        <v/>
      </c>
      <c r="J1085" s="296"/>
    </row>
    <row r="1086" spans="1:32" x14ac:dyDescent="0.25">
      <c r="A1086" s="293"/>
      <c r="B1086" s="64" t="s">
        <v>60</v>
      </c>
      <c r="C1086" s="311" t="str">
        <f>IF(DATOS!$B$10="","",DATOS!$B$10)</f>
        <v/>
      </c>
      <c r="D1086" s="311"/>
      <c r="E1086" s="311"/>
      <c r="F1086" s="311"/>
      <c r="G1086" s="317" t="s">
        <v>50</v>
      </c>
      <c r="H1086" s="317"/>
      <c r="I1086" s="65" t="str">
        <f>IF(DATOS!$B$11="","",DATOS!$B$11)</f>
        <v/>
      </c>
      <c r="J1086" s="296"/>
    </row>
    <row r="1087" spans="1:32" x14ac:dyDescent="0.25">
      <c r="A1087" s="293"/>
      <c r="B1087" s="64" t="s">
        <v>59</v>
      </c>
      <c r="C1087" s="316" t="str">
        <f>IF(ISERROR(VLOOKUP(C1088,DATOS!$B$17:$C$61,2,FALSE)),"No encontrado",IF(VLOOKUP(C1088,DATOS!$B$17:$C$61,2,FALSE)=0,"No encontrado",VLOOKUP(C1088,DATOS!$B$17:$C$61,2,FALSE)))</f>
        <v>No encontrado</v>
      </c>
      <c r="D1087" s="316"/>
      <c r="E1087" s="316"/>
      <c r="F1087" s="316"/>
      <c r="G1087" s="298"/>
      <c r="H1087" s="299"/>
      <c r="I1087" s="300"/>
      <c r="J1087" s="296"/>
    </row>
    <row r="1088" spans="1:32" ht="28.5" customHeight="1" thickBot="1" x14ac:dyDescent="0.3">
      <c r="A1088" s="294"/>
      <c r="B1088" s="66" t="s">
        <v>58</v>
      </c>
      <c r="C1088" s="309" t="str">
        <f>IF(INDEX(alumnos,AE1088,AF1088)=0,"",INDEX(alumnos,AE1088,AF1088))</f>
        <v>ESPINOZA FRANCO, Flor Thalia</v>
      </c>
      <c r="D1088" s="309"/>
      <c r="E1088" s="309"/>
      <c r="F1088" s="309"/>
      <c r="G1088" s="309"/>
      <c r="H1088" s="309"/>
      <c r="I1088" s="310"/>
      <c r="J1088" s="297"/>
      <c r="AE1088" s="14">
        <f>AE998+1</f>
        <v>13</v>
      </c>
      <c r="AF1088" s="14">
        <v>2</v>
      </c>
    </row>
    <row r="1089" spans="1:28" ht="5.25" customHeight="1" thickTop="1" thickBot="1" x14ac:dyDescent="0.3"/>
    <row r="1090" spans="1:28" ht="27" customHeight="1" thickTop="1" x14ac:dyDescent="0.25">
      <c r="A1090" s="318" t="s">
        <v>0</v>
      </c>
      <c r="B1090" s="328" t="s">
        <v>1</v>
      </c>
      <c r="C1090" s="329"/>
      <c r="D1090" s="325" t="s">
        <v>139</v>
      </c>
      <c r="E1090" s="326"/>
      <c r="F1090" s="326"/>
      <c r="G1090" s="327"/>
      <c r="H1090" s="320" t="s">
        <v>2</v>
      </c>
      <c r="I1090" s="301" t="s">
        <v>3</v>
      </c>
      <c r="J1090" s="302"/>
      <c r="K1090" s="67"/>
    </row>
    <row r="1091" spans="1:28" ht="15" customHeight="1" thickBot="1" x14ac:dyDescent="0.3">
      <c r="A1091" s="319"/>
      <c r="B1091" s="330"/>
      <c r="C1091" s="331"/>
      <c r="D1091" s="68">
        <v>1</v>
      </c>
      <c r="E1091" s="68">
        <v>2</v>
      </c>
      <c r="F1091" s="68">
        <v>3</v>
      </c>
      <c r="G1091" s="68">
        <v>4</v>
      </c>
      <c r="H1091" s="321"/>
      <c r="I1091" s="303"/>
      <c r="J1091" s="304"/>
      <c r="K1091" s="67"/>
    </row>
    <row r="1092" spans="1:28" ht="17.25" customHeight="1" thickTop="1" x14ac:dyDescent="0.25">
      <c r="A1092" s="322" t="s">
        <v>8</v>
      </c>
      <c r="B1092" s="334" t="s">
        <v>26</v>
      </c>
      <c r="C1092" s="334"/>
      <c r="D1092" s="69" t="str">
        <f t="shared" ref="D1092:H1096" si="261">IF(ISERROR(VLOOKUP($AB1092,matematica,W1092,FALSE)),"",IF(VLOOKUP($AB1092,matematica,W1092,FALSE)=0,"",VLOOKUP($AB1092,matematica,W1092,FALSE)))</f>
        <v/>
      </c>
      <c r="E1092" s="69" t="str">
        <f t="shared" si="261"/>
        <v/>
      </c>
      <c r="F1092" s="69" t="str">
        <f t="shared" si="261"/>
        <v/>
      </c>
      <c r="G1092" s="69" t="str">
        <f t="shared" si="261"/>
        <v/>
      </c>
      <c r="H1092" s="343" t="str">
        <f t="shared" ca="1" si="261"/>
        <v/>
      </c>
      <c r="I1092" s="337"/>
      <c r="J1092" s="338"/>
      <c r="W1092" s="14">
        <v>3</v>
      </c>
      <c r="X1092" s="14">
        <v>9</v>
      </c>
      <c r="Y1092" s="14">
        <v>15</v>
      </c>
      <c r="Z1092" s="14">
        <v>21</v>
      </c>
      <c r="AA1092" s="14">
        <v>31</v>
      </c>
      <c r="AB1092" s="14" t="str">
        <f>IF(C1088="","",C1088)</f>
        <v>ESPINOZA FRANCO, Flor Thalia</v>
      </c>
    </row>
    <row r="1093" spans="1:28" ht="27.75" customHeight="1" x14ac:dyDescent="0.25">
      <c r="A1093" s="323"/>
      <c r="B1093" s="335" t="s">
        <v>27</v>
      </c>
      <c r="C1093" s="335"/>
      <c r="D1093" s="70" t="str">
        <f t="shared" si="261"/>
        <v/>
      </c>
      <c r="E1093" s="70" t="str">
        <f t="shared" si="261"/>
        <v/>
      </c>
      <c r="F1093" s="70" t="str">
        <f t="shared" si="261"/>
        <v/>
      </c>
      <c r="G1093" s="70" t="str">
        <f t="shared" si="261"/>
        <v/>
      </c>
      <c r="H1093" s="344" t="str">
        <f t="shared" si="261"/>
        <v/>
      </c>
      <c r="I1093" s="339"/>
      <c r="J1093" s="340"/>
      <c r="M1093" s="14" t="str">
        <f>IF(INDEX(alumnos,35,2)=0,"",INDEX(alumnos,35,2))</f>
        <v/>
      </c>
      <c r="W1093" s="14">
        <v>4</v>
      </c>
      <c r="X1093" s="14">
        <v>10</v>
      </c>
      <c r="Y1093" s="14">
        <v>16</v>
      </c>
      <c r="Z1093" s="14">
        <v>22</v>
      </c>
      <c r="AB1093" s="14" t="str">
        <f>IF(C1088="","",C1088)</f>
        <v>ESPINOZA FRANCO, Flor Thalia</v>
      </c>
    </row>
    <row r="1094" spans="1:28" ht="26.25" customHeight="1" x14ac:dyDescent="0.25">
      <c r="A1094" s="323"/>
      <c r="B1094" s="335" t="s">
        <v>28</v>
      </c>
      <c r="C1094" s="335"/>
      <c r="D1094" s="70" t="str">
        <f t="shared" si="261"/>
        <v/>
      </c>
      <c r="E1094" s="70" t="str">
        <f t="shared" si="261"/>
        <v/>
      </c>
      <c r="F1094" s="70" t="str">
        <f t="shared" si="261"/>
        <v/>
      </c>
      <c r="G1094" s="70" t="str">
        <f t="shared" si="261"/>
        <v/>
      </c>
      <c r="H1094" s="344" t="str">
        <f t="shared" si="261"/>
        <v/>
      </c>
      <c r="I1094" s="339"/>
      <c r="J1094" s="340"/>
      <c r="W1094" s="14">
        <v>5</v>
      </c>
      <c r="X1094" s="14">
        <v>11</v>
      </c>
      <c r="Y1094" s="14">
        <v>17</v>
      </c>
      <c r="Z1094" s="14">
        <v>23</v>
      </c>
      <c r="AB1094" s="14" t="str">
        <f>IF(C1088="","",C1088)</f>
        <v>ESPINOZA FRANCO, Flor Thalia</v>
      </c>
    </row>
    <row r="1095" spans="1:28" ht="24.75" customHeight="1" x14ac:dyDescent="0.25">
      <c r="A1095" s="323"/>
      <c r="B1095" s="335" t="s">
        <v>29</v>
      </c>
      <c r="C1095" s="335"/>
      <c r="D1095" s="70" t="str">
        <f t="shared" si="261"/>
        <v/>
      </c>
      <c r="E1095" s="70" t="str">
        <f t="shared" si="261"/>
        <v/>
      </c>
      <c r="F1095" s="70" t="str">
        <f t="shared" si="261"/>
        <v/>
      </c>
      <c r="G1095" s="70" t="str">
        <f t="shared" si="261"/>
        <v/>
      </c>
      <c r="H1095" s="344" t="str">
        <f t="shared" si="261"/>
        <v/>
      </c>
      <c r="I1095" s="339"/>
      <c r="J1095" s="340"/>
      <c r="W1095" s="14">
        <v>6</v>
      </c>
      <c r="X1095" s="14">
        <v>12</v>
      </c>
      <c r="Y1095" s="14">
        <v>18</v>
      </c>
      <c r="Z1095" s="14">
        <v>24</v>
      </c>
      <c r="AB1095" s="14" t="str">
        <f>IF(C1088="","",C1088)</f>
        <v>ESPINOZA FRANCO, Flor Thalia</v>
      </c>
    </row>
    <row r="1096" spans="1:28" ht="16.5" customHeight="1" thickBot="1" x14ac:dyDescent="0.3">
      <c r="A1096" s="324"/>
      <c r="B1096" s="336" t="s">
        <v>188</v>
      </c>
      <c r="C1096" s="336"/>
      <c r="D1096" s="71" t="str">
        <f t="shared" si="261"/>
        <v/>
      </c>
      <c r="E1096" s="71" t="str">
        <f t="shared" si="261"/>
        <v/>
      </c>
      <c r="F1096" s="71" t="str">
        <f t="shared" si="261"/>
        <v/>
      </c>
      <c r="G1096" s="71" t="str">
        <f t="shared" si="261"/>
        <v/>
      </c>
      <c r="H1096" s="345" t="str">
        <f t="shared" si="261"/>
        <v/>
      </c>
      <c r="I1096" s="341"/>
      <c r="J1096" s="342"/>
      <c r="W1096" s="14">
        <v>7</v>
      </c>
      <c r="X1096" s="14">
        <v>13</v>
      </c>
      <c r="Y1096" s="14">
        <v>19</v>
      </c>
      <c r="Z1096" s="14">
        <v>25</v>
      </c>
      <c r="AB1096" s="14" t="str">
        <f>IF(C1088="","",C1088)</f>
        <v>ESPINOZA FRANCO, Flor Thalia</v>
      </c>
    </row>
    <row r="1097" spans="1:28" ht="1.5" customHeight="1" thickTop="1" thickBot="1" x14ac:dyDescent="0.3">
      <c r="A1097" s="72"/>
      <c r="B1097" s="73"/>
      <c r="C1097" s="74"/>
      <c r="D1097" s="74"/>
      <c r="E1097" s="74"/>
      <c r="F1097" s="74"/>
      <c r="G1097" s="74"/>
      <c r="H1097" s="75"/>
      <c r="I1097" s="124"/>
      <c r="J1097" s="124"/>
    </row>
    <row r="1098" spans="1:28" ht="28.5" customHeight="1" thickTop="1" x14ac:dyDescent="0.25">
      <c r="A1098" s="322" t="s">
        <v>151</v>
      </c>
      <c r="B1098" s="334" t="s">
        <v>191</v>
      </c>
      <c r="C1098" s="334" t="str">
        <f t="shared" ref="C1098:C1100" si="262">IF(ISERROR(VLOOKUP($C$8,comunicacion,W1098,FALSE)),"",IF(VLOOKUP($C$8,comunicacion,W1098,FALSE)=0,"",VLOOKUP($C$8,comunicacion,W1098,FALSE)))</f>
        <v/>
      </c>
      <c r="D1098" s="76" t="str">
        <f t="shared" ref="D1098:H1101" si="263">IF(ISERROR(VLOOKUP($AB1098,comunicacion,W1098,FALSE)),"",IF(VLOOKUP($AB1098,comunicacion,W1098,FALSE)=0,"",VLOOKUP($AB1098,comunicacion,W1098,FALSE)))</f>
        <v/>
      </c>
      <c r="E1098" s="76" t="str">
        <f t="shared" si="263"/>
        <v/>
      </c>
      <c r="F1098" s="76" t="str">
        <f t="shared" si="263"/>
        <v/>
      </c>
      <c r="G1098" s="69" t="str">
        <f t="shared" si="263"/>
        <v/>
      </c>
      <c r="H1098" s="346" t="str">
        <f t="shared" ca="1" si="263"/>
        <v/>
      </c>
      <c r="I1098" s="349"/>
      <c r="J1098" s="350"/>
      <c r="W1098" s="14">
        <v>3</v>
      </c>
      <c r="X1098" s="14">
        <v>9</v>
      </c>
      <c r="Y1098" s="14">
        <v>15</v>
      </c>
      <c r="Z1098" s="14">
        <v>21</v>
      </c>
      <c r="AA1098" s="14">
        <v>31</v>
      </c>
      <c r="AB1098" s="14" t="str">
        <f>IF(C1088="","",C1088)</f>
        <v>ESPINOZA FRANCO, Flor Thalia</v>
      </c>
    </row>
    <row r="1099" spans="1:28" ht="28.5" customHeight="1" x14ac:dyDescent="0.25">
      <c r="A1099" s="323"/>
      <c r="B1099" s="335" t="s">
        <v>190</v>
      </c>
      <c r="C1099" s="335" t="str">
        <f t="shared" si="262"/>
        <v/>
      </c>
      <c r="D1099" s="77" t="str">
        <f t="shared" si="263"/>
        <v/>
      </c>
      <c r="E1099" s="77" t="str">
        <f t="shared" si="263"/>
        <v/>
      </c>
      <c r="F1099" s="77" t="str">
        <f t="shared" si="263"/>
        <v/>
      </c>
      <c r="G1099" s="70" t="str">
        <f t="shared" si="263"/>
        <v/>
      </c>
      <c r="H1099" s="347" t="str">
        <f t="shared" si="263"/>
        <v/>
      </c>
      <c r="I1099" s="351"/>
      <c r="J1099" s="352"/>
      <c r="W1099" s="14">
        <v>4</v>
      </c>
      <c r="X1099" s="14">
        <v>10</v>
      </c>
      <c r="Y1099" s="14">
        <v>16</v>
      </c>
      <c r="Z1099" s="14">
        <v>22</v>
      </c>
      <c r="AB1099" s="14" t="str">
        <f>IF(C1088="","",C1088)</f>
        <v>ESPINOZA FRANCO, Flor Thalia</v>
      </c>
    </row>
    <row r="1100" spans="1:28" ht="28.5" customHeight="1" x14ac:dyDescent="0.25">
      <c r="A1100" s="323"/>
      <c r="B1100" s="335" t="s">
        <v>189</v>
      </c>
      <c r="C1100" s="335" t="str">
        <f t="shared" si="262"/>
        <v/>
      </c>
      <c r="D1100" s="77" t="str">
        <f t="shared" si="263"/>
        <v/>
      </c>
      <c r="E1100" s="77" t="str">
        <f t="shared" si="263"/>
        <v/>
      </c>
      <c r="F1100" s="77" t="str">
        <f t="shared" si="263"/>
        <v/>
      </c>
      <c r="G1100" s="70" t="str">
        <f t="shared" si="263"/>
        <v/>
      </c>
      <c r="H1100" s="347" t="str">
        <f t="shared" si="263"/>
        <v/>
      </c>
      <c r="I1100" s="351"/>
      <c r="J1100" s="352"/>
      <c r="W1100" s="14">
        <v>5</v>
      </c>
      <c r="X1100" s="14">
        <v>11</v>
      </c>
      <c r="Y1100" s="14">
        <v>17</v>
      </c>
      <c r="Z1100" s="14">
        <v>23</v>
      </c>
      <c r="AB1100" s="14" t="str">
        <f>IF(C1088="","",C1088)</f>
        <v>ESPINOZA FRANCO, Flor Thalia</v>
      </c>
    </row>
    <row r="1101" spans="1:28" ht="16.5" customHeight="1" thickBot="1" x14ac:dyDescent="0.3">
      <c r="A1101" s="324"/>
      <c r="B1101" s="336" t="s">
        <v>188</v>
      </c>
      <c r="C1101" s="336"/>
      <c r="D1101" s="71" t="str">
        <f t="shared" si="263"/>
        <v/>
      </c>
      <c r="E1101" s="71" t="str">
        <f t="shared" si="263"/>
        <v/>
      </c>
      <c r="F1101" s="71" t="str">
        <f t="shared" si="263"/>
        <v/>
      </c>
      <c r="G1101" s="71" t="str">
        <f t="shared" si="263"/>
        <v/>
      </c>
      <c r="H1101" s="348" t="str">
        <f t="shared" si="263"/>
        <v/>
      </c>
      <c r="I1101" s="353"/>
      <c r="J1101" s="354"/>
      <c r="W1101" s="14">
        <v>7</v>
      </c>
      <c r="X1101" s="14">
        <v>13</v>
      </c>
      <c r="Y1101" s="14">
        <v>19</v>
      </c>
      <c r="Z1101" s="14">
        <v>25</v>
      </c>
      <c r="AB1101" s="14" t="str">
        <f>IF(C1088="","",C1088)</f>
        <v>ESPINOZA FRANCO, Flor Thalia</v>
      </c>
    </row>
    <row r="1102" spans="1:28" ht="2.25" customHeight="1" thickTop="1" thickBot="1" x14ac:dyDescent="0.3">
      <c r="A1102" s="72"/>
      <c r="B1102" s="73"/>
      <c r="C1102" s="78"/>
      <c r="D1102" s="78"/>
      <c r="E1102" s="78"/>
      <c r="F1102" s="78"/>
      <c r="G1102" s="78"/>
      <c r="H1102" s="75"/>
      <c r="I1102" s="124"/>
      <c r="J1102" s="124"/>
    </row>
    <row r="1103" spans="1:28" ht="28.5" customHeight="1" thickTop="1" x14ac:dyDescent="0.25">
      <c r="A1103" s="322" t="s">
        <v>150</v>
      </c>
      <c r="B1103" s="334" t="s">
        <v>30</v>
      </c>
      <c r="C1103" s="334" t="str">
        <f t="shared" ref="C1103:C1105" si="264">IF(ISERROR(VLOOKUP($C$8,ingles,W1103,FALSE)),"",IF(VLOOKUP($C$8,ingles,W1103,FALSE)=0,"",VLOOKUP($C$8,ingles,W1103,FALSE)))</f>
        <v/>
      </c>
      <c r="D1103" s="76" t="str">
        <f t="shared" ref="D1103:H1106" si="265">IF(ISERROR(VLOOKUP($AB1103,ingles,W1103,FALSE)),"",IF(VLOOKUP($AB1103,ingles,W1103,FALSE)=0,"",VLOOKUP($AB1103,ingles,W1103,FALSE)))</f>
        <v/>
      </c>
      <c r="E1103" s="76" t="str">
        <f t="shared" si="265"/>
        <v/>
      </c>
      <c r="F1103" s="76" t="str">
        <f t="shared" si="265"/>
        <v/>
      </c>
      <c r="G1103" s="69" t="str">
        <f t="shared" si="265"/>
        <v/>
      </c>
      <c r="H1103" s="346" t="str">
        <f t="shared" ca="1" si="265"/>
        <v/>
      </c>
      <c r="I1103" s="349"/>
      <c r="J1103" s="350"/>
      <c r="W1103" s="14">
        <v>3</v>
      </c>
      <c r="X1103" s="14">
        <v>9</v>
      </c>
      <c r="Y1103" s="14">
        <v>15</v>
      </c>
      <c r="Z1103" s="14">
        <v>21</v>
      </c>
      <c r="AA1103" s="14">
        <v>31</v>
      </c>
      <c r="AB1103" s="14" t="str">
        <f>IF(C1088="","",C1088)</f>
        <v>ESPINOZA FRANCO, Flor Thalia</v>
      </c>
    </row>
    <row r="1104" spans="1:28" ht="28.5" customHeight="1" x14ac:dyDescent="0.25">
      <c r="A1104" s="323"/>
      <c r="B1104" s="335" t="s">
        <v>31</v>
      </c>
      <c r="C1104" s="335" t="str">
        <f t="shared" si="264"/>
        <v/>
      </c>
      <c r="D1104" s="77" t="str">
        <f t="shared" si="265"/>
        <v/>
      </c>
      <c r="E1104" s="77" t="str">
        <f t="shared" si="265"/>
        <v/>
      </c>
      <c r="F1104" s="77" t="str">
        <f t="shared" si="265"/>
        <v/>
      </c>
      <c r="G1104" s="70" t="str">
        <f t="shared" si="265"/>
        <v/>
      </c>
      <c r="H1104" s="347" t="str">
        <f t="shared" si="265"/>
        <v/>
      </c>
      <c r="I1104" s="351"/>
      <c r="J1104" s="352"/>
      <c r="W1104" s="14">
        <v>4</v>
      </c>
      <c r="X1104" s="14">
        <v>10</v>
      </c>
      <c r="Y1104" s="14">
        <v>16</v>
      </c>
      <c r="Z1104" s="14">
        <v>22</v>
      </c>
      <c r="AB1104" s="14" t="str">
        <f>IF(C1088="","",C1088)</f>
        <v>ESPINOZA FRANCO, Flor Thalia</v>
      </c>
    </row>
    <row r="1105" spans="1:28" ht="28.5" customHeight="1" x14ac:dyDescent="0.25">
      <c r="A1105" s="323"/>
      <c r="B1105" s="335" t="s">
        <v>32</v>
      </c>
      <c r="C1105" s="335" t="str">
        <f t="shared" si="264"/>
        <v/>
      </c>
      <c r="D1105" s="77" t="str">
        <f t="shared" si="265"/>
        <v/>
      </c>
      <c r="E1105" s="77" t="str">
        <f t="shared" si="265"/>
        <v/>
      </c>
      <c r="F1105" s="77" t="str">
        <f t="shared" si="265"/>
        <v/>
      </c>
      <c r="G1105" s="70" t="str">
        <f t="shared" si="265"/>
        <v/>
      </c>
      <c r="H1105" s="347" t="str">
        <f t="shared" si="265"/>
        <v/>
      </c>
      <c r="I1105" s="351"/>
      <c r="J1105" s="352"/>
      <c r="W1105" s="14">
        <v>5</v>
      </c>
      <c r="X1105" s="14">
        <v>11</v>
      </c>
      <c r="Y1105" s="14">
        <v>17</v>
      </c>
      <c r="Z1105" s="14">
        <v>23</v>
      </c>
      <c r="AB1105" s="14" t="str">
        <f>IF(C1088="","",C1088)</f>
        <v>ESPINOZA FRANCO, Flor Thalia</v>
      </c>
    </row>
    <row r="1106" spans="1:28" ht="16.5" customHeight="1" thickBot="1" x14ac:dyDescent="0.3">
      <c r="A1106" s="324"/>
      <c r="B1106" s="336" t="s">
        <v>188</v>
      </c>
      <c r="C1106" s="336"/>
      <c r="D1106" s="71" t="str">
        <f t="shared" si="265"/>
        <v/>
      </c>
      <c r="E1106" s="71" t="str">
        <f t="shared" si="265"/>
        <v/>
      </c>
      <c r="F1106" s="71" t="str">
        <f t="shared" si="265"/>
        <v/>
      </c>
      <c r="G1106" s="71" t="str">
        <f t="shared" si="265"/>
        <v/>
      </c>
      <c r="H1106" s="348" t="str">
        <f t="shared" si="265"/>
        <v/>
      </c>
      <c r="I1106" s="353"/>
      <c r="J1106" s="354"/>
      <c r="W1106" s="14">
        <v>7</v>
      </c>
      <c r="X1106" s="14">
        <v>13</v>
      </c>
      <c r="Y1106" s="14">
        <v>19</v>
      </c>
      <c r="Z1106" s="14">
        <v>25</v>
      </c>
      <c r="AB1106" s="14" t="str">
        <f>IF(C1088="","",C1088)</f>
        <v>ESPINOZA FRANCO, Flor Thalia</v>
      </c>
    </row>
    <row r="1107" spans="1:28" ht="2.25" customHeight="1" thickTop="1" thickBot="1" x14ac:dyDescent="0.3">
      <c r="A1107" s="72"/>
      <c r="B1107" s="73"/>
      <c r="C1107" s="78"/>
      <c r="D1107" s="78"/>
      <c r="E1107" s="78"/>
      <c r="F1107" s="78"/>
      <c r="G1107" s="78"/>
      <c r="H1107" s="75"/>
      <c r="I1107" s="124"/>
      <c r="J1107" s="124"/>
    </row>
    <row r="1108" spans="1:28" ht="27" customHeight="1" thickTop="1" x14ac:dyDescent="0.25">
      <c r="A1108" s="322" t="s">
        <v>7</v>
      </c>
      <c r="B1108" s="334" t="s">
        <v>33</v>
      </c>
      <c r="C1108" s="334" t="str">
        <f t="shared" ref="C1108" si="266">IF(ISERROR(VLOOKUP($C$8,arte,W1108,FALSE)),"",IF(VLOOKUP($C$8,arte,W1108,FALSE)=0,"",VLOOKUP($C$8,arte,W1108,FALSE)))</f>
        <v/>
      </c>
      <c r="D1108" s="76" t="str">
        <f t="shared" ref="D1108:H1110" si="267">IF(ISERROR(VLOOKUP($AB1108,arte,W1108,FALSE)),"",IF(VLOOKUP($AB1108,arte,W1108,FALSE)=0,"",VLOOKUP($AB1108,arte,W1108,FALSE)))</f>
        <v/>
      </c>
      <c r="E1108" s="76" t="str">
        <f t="shared" si="267"/>
        <v/>
      </c>
      <c r="F1108" s="76" t="str">
        <f t="shared" si="267"/>
        <v/>
      </c>
      <c r="G1108" s="69" t="str">
        <f t="shared" si="267"/>
        <v/>
      </c>
      <c r="H1108" s="343" t="str">
        <f t="shared" ca="1" si="267"/>
        <v/>
      </c>
      <c r="I1108" s="337"/>
      <c r="J1108" s="338"/>
      <c r="W1108" s="14">
        <v>3</v>
      </c>
      <c r="X1108" s="14">
        <v>9</v>
      </c>
      <c r="Y1108" s="14">
        <v>15</v>
      </c>
      <c r="Z1108" s="14">
        <v>21</v>
      </c>
      <c r="AA1108" s="14">
        <v>31</v>
      </c>
      <c r="AB1108" s="14" t="str">
        <f>IF(C1088="","",C1088)</f>
        <v>ESPINOZA FRANCO, Flor Thalia</v>
      </c>
    </row>
    <row r="1109" spans="1:28" ht="27" customHeight="1" x14ac:dyDescent="0.25">
      <c r="A1109" s="323"/>
      <c r="B1109" s="335" t="s">
        <v>34</v>
      </c>
      <c r="C1109" s="335" t="str">
        <f>IF(ISERROR(VLOOKUP($C$8,arte,W1109,FALSE)),"",IF(VLOOKUP($C$8,arte,W1109,FALSE)=0,"",VLOOKUP($C$8,arte,W1109,FALSE)))</f>
        <v/>
      </c>
      <c r="D1109" s="77" t="str">
        <f t="shared" si="267"/>
        <v/>
      </c>
      <c r="E1109" s="77" t="str">
        <f t="shared" si="267"/>
        <v/>
      </c>
      <c r="F1109" s="77" t="str">
        <f t="shared" si="267"/>
        <v/>
      </c>
      <c r="G1109" s="70" t="str">
        <f t="shared" si="267"/>
        <v/>
      </c>
      <c r="H1109" s="344" t="str">
        <f t="shared" si="267"/>
        <v/>
      </c>
      <c r="I1109" s="339"/>
      <c r="J1109" s="340"/>
      <c r="W1109" s="14">
        <v>4</v>
      </c>
      <c r="X1109" s="14">
        <v>10</v>
      </c>
      <c r="Y1109" s="14">
        <v>16</v>
      </c>
      <c r="Z1109" s="14">
        <v>22</v>
      </c>
      <c r="AB1109" s="14" t="str">
        <f>IF(C1088="","",C1088)</f>
        <v>ESPINOZA FRANCO, Flor Thalia</v>
      </c>
    </row>
    <row r="1110" spans="1:28" ht="16.5" customHeight="1" thickBot="1" x14ac:dyDescent="0.3">
      <c r="A1110" s="324"/>
      <c r="B1110" s="336" t="s">
        <v>188</v>
      </c>
      <c r="C1110" s="336"/>
      <c r="D1110" s="71" t="str">
        <f t="shared" si="267"/>
        <v/>
      </c>
      <c r="E1110" s="71" t="str">
        <f t="shared" si="267"/>
        <v/>
      </c>
      <c r="F1110" s="71" t="str">
        <f t="shared" si="267"/>
        <v/>
      </c>
      <c r="G1110" s="71" t="str">
        <f t="shared" si="267"/>
        <v/>
      </c>
      <c r="H1110" s="345" t="str">
        <f t="shared" si="267"/>
        <v/>
      </c>
      <c r="I1110" s="341"/>
      <c r="J1110" s="342"/>
      <c r="W1110" s="14">
        <v>7</v>
      </c>
      <c r="X1110" s="14">
        <v>13</v>
      </c>
      <c r="Y1110" s="14">
        <v>19</v>
      </c>
      <c r="Z1110" s="14">
        <v>25</v>
      </c>
      <c r="AB1110" s="14" t="str">
        <f>IF(C1088="","",C1088)</f>
        <v>ESPINOZA FRANCO, Flor Thalia</v>
      </c>
    </row>
    <row r="1111" spans="1:28" ht="2.25" customHeight="1" thickTop="1" thickBot="1" x14ac:dyDescent="0.3">
      <c r="A1111" s="72"/>
      <c r="B1111" s="73"/>
      <c r="C1111" s="79"/>
      <c r="D1111" s="74"/>
      <c r="E1111" s="74"/>
      <c r="F1111" s="74"/>
      <c r="G1111" s="74"/>
      <c r="H1111" s="80" t="str">
        <f>IF(ISERROR(VLOOKUP($C$8,ingles,AA1111,FALSE)),"",IF(VLOOKUP($C$8,ingles,AA1111,FALSE)=0,"",VLOOKUP($C$8,ingles,AA1111,FALSE)))</f>
        <v/>
      </c>
      <c r="I1111" s="124"/>
      <c r="J1111" s="124"/>
    </row>
    <row r="1112" spans="1:28" ht="21" customHeight="1" thickTop="1" x14ac:dyDescent="0.25">
      <c r="A1112" s="322" t="s">
        <v>5</v>
      </c>
      <c r="B1112" s="334" t="s">
        <v>35</v>
      </c>
      <c r="C1112" s="334" t="str">
        <f t="shared" ref="C1112:C1114" si="268">IF(ISERROR(VLOOKUP($C$8,sociales,W1112,FALSE)),"",IF(VLOOKUP($C$8,sociales,W1112,FALSE)=0,"",VLOOKUP($C$8,sociales,W1112,FALSE)))</f>
        <v/>
      </c>
      <c r="D1112" s="76" t="str">
        <f t="shared" ref="D1112:H1115" si="269">IF(ISERROR(VLOOKUP($AB1112,sociales,W1112,FALSE)),"",IF(VLOOKUP($AB1112,sociales,W1112,FALSE)=0,"",VLOOKUP($AB1112,sociales,W1112,FALSE)))</f>
        <v/>
      </c>
      <c r="E1112" s="76" t="str">
        <f t="shared" si="269"/>
        <v/>
      </c>
      <c r="F1112" s="76" t="str">
        <f t="shared" si="269"/>
        <v/>
      </c>
      <c r="G1112" s="69" t="str">
        <f t="shared" si="269"/>
        <v/>
      </c>
      <c r="H1112" s="346" t="str">
        <f t="shared" ca="1" si="269"/>
        <v/>
      </c>
      <c r="I1112" s="349"/>
      <c r="J1112" s="350"/>
      <c r="W1112" s="14">
        <v>3</v>
      </c>
      <c r="X1112" s="14">
        <v>9</v>
      </c>
      <c r="Y1112" s="14">
        <v>15</v>
      </c>
      <c r="Z1112" s="14">
        <v>21</v>
      </c>
      <c r="AA1112" s="14">
        <v>31</v>
      </c>
      <c r="AB1112" s="14" t="str">
        <f>IF(C1088="","",C1088)</f>
        <v>ESPINOZA FRANCO, Flor Thalia</v>
      </c>
    </row>
    <row r="1113" spans="1:28" ht="27" customHeight="1" x14ac:dyDescent="0.25">
      <c r="A1113" s="323"/>
      <c r="B1113" s="335" t="s">
        <v>36</v>
      </c>
      <c r="C1113" s="335" t="str">
        <f t="shared" si="268"/>
        <v/>
      </c>
      <c r="D1113" s="77" t="str">
        <f t="shared" si="269"/>
        <v/>
      </c>
      <c r="E1113" s="77" t="str">
        <f t="shared" si="269"/>
        <v/>
      </c>
      <c r="F1113" s="77" t="str">
        <f t="shared" si="269"/>
        <v/>
      </c>
      <c r="G1113" s="70" t="str">
        <f t="shared" si="269"/>
        <v/>
      </c>
      <c r="H1113" s="347" t="str">
        <f t="shared" si="269"/>
        <v/>
      </c>
      <c r="I1113" s="351"/>
      <c r="J1113" s="352"/>
      <c r="W1113" s="14">
        <v>4</v>
      </c>
      <c r="X1113" s="14">
        <v>10</v>
      </c>
      <c r="Y1113" s="14">
        <v>16</v>
      </c>
      <c r="Z1113" s="14">
        <v>22</v>
      </c>
      <c r="AB1113" s="14" t="str">
        <f>IF(C1088="","",C1088)</f>
        <v>ESPINOZA FRANCO, Flor Thalia</v>
      </c>
    </row>
    <row r="1114" spans="1:28" ht="27" customHeight="1" x14ac:dyDescent="0.25">
      <c r="A1114" s="323"/>
      <c r="B1114" s="335" t="s">
        <v>37</v>
      </c>
      <c r="C1114" s="335" t="str">
        <f t="shared" si="268"/>
        <v/>
      </c>
      <c r="D1114" s="77" t="str">
        <f t="shared" si="269"/>
        <v/>
      </c>
      <c r="E1114" s="77" t="str">
        <f t="shared" si="269"/>
        <v/>
      </c>
      <c r="F1114" s="77" t="str">
        <f t="shared" si="269"/>
        <v/>
      </c>
      <c r="G1114" s="70" t="str">
        <f t="shared" si="269"/>
        <v/>
      </c>
      <c r="H1114" s="347" t="str">
        <f t="shared" si="269"/>
        <v/>
      </c>
      <c r="I1114" s="351"/>
      <c r="J1114" s="352"/>
      <c r="W1114" s="14">
        <v>5</v>
      </c>
      <c r="X1114" s="14">
        <v>11</v>
      </c>
      <c r="Y1114" s="14">
        <v>17</v>
      </c>
      <c r="Z1114" s="14">
        <v>23</v>
      </c>
      <c r="AB1114" s="14" t="str">
        <f>IF(C1088="","",C1088)</f>
        <v>ESPINOZA FRANCO, Flor Thalia</v>
      </c>
    </row>
    <row r="1115" spans="1:28" ht="16.5" customHeight="1" thickBot="1" x14ac:dyDescent="0.3">
      <c r="A1115" s="324"/>
      <c r="B1115" s="336" t="s">
        <v>188</v>
      </c>
      <c r="C1115" s="336"/>
      <c r="D1115" s="71" t="str">
        <f t="shared" si="269"/>
        <v/>
      </c>
      <c r="E1115" s="71" t="str">
        <f t="shared" si="269"/>
        <v/>
      </c>
      <c r="F1115" s="71" t="str">
        <f t="shared" si="269"/>
        <v/>
      </c>
      <c r="G1115" s="71" t="str">
        <f t="shared" si="269"/>
        <v/>
      </c>
      <c r="H1115" s="348" t="str">
        <f t="shared" si="269"/>
        <v/>
      </c>
      <c r="I1115" s="353"/>
      <c r="J1115" s="354"/>
      <c r="W1115" s="14">
        <v>7</v>
      </c>
      <c r="X1115" s="14">
        <v>13</v>
      </c>
      <c r="Y1115" s="14">
        <v>19</v>
      </c>
      <c r="Z1115" s="14">
        <v>25</v>
      </c>
      <c r="AB1115" s="14" t="str">
        <f>IF(C1088="","",C1088)</f>
        <v>ESPINOZA FRANCO, Flor Thalia</v>
      </c>
    </row>
    <row r="1116" spans="1:28" ht="2.25" customHeight="1" thickTop="1" thickBot="1" x14ac:dyDescent="0.3">
      <c r="A1116" s="72"/>
      <c r="B1116" s="73"/>
      <c r="C1116" s="78"/>
      <c r="D1116" s="78"/>
      <c r="E1116" s="78"/>
      <c r="F1116" s="78"/>
      <c r="G1116" s="78"/>
      <c r="H1116" s="75"/>
      <c r="I1116" s="124"/>
      <c r="J1116" s="124"/>
    </row>
    <row r="1117" spans="1:28" ht="16.5" customHeight="1" thickTop="1" x14ac:dyDescent="0.25">
      <c r="A1117" s="355" t="s">
        <v>4</v>
      </c>
      <c r="B1117" s="334" t="s">
        <v>24</v>
      </c>
      <c r="C1117" s="334" t="str">
        <f t="shared" ref="C1117:C1118" si="270">IF(ISERROR(VLOOKUP($C$8,desarrollo,W1117,FALSE)),"",IF(VLOOKUP($C$8,desarrollo,W1117,FALSE)=0,"",VLOOKUP($C$8,desarrollo,W1117,FALSE)))</f>
        <v/>
      </c>
      <c r="D1117" s="76" t="str">
        <f t="shared" ref="D1117:H1119" si="271">IF(ISERROR(VLOOKUP($AB1117,desarrollo,W1117,FALSE)),"",IF(VLOOKUP($AB1117,desarrollo,W1117,FALSE)=0,"",VLOOKUP($AB1117,desarrollo,W1117,FALSE)))</f>
        <v/>
      </c>
      <c r="E1117" s="76" t="str">
        <f t="shared" si="271"/>
        <v/>
      </c>
      <c r="F1117" s="76" t="str">
        <f t="shared" si="271"/>
        <v/>
      </c>
      <c r="G1117" s="69" t="str">
        <f t="shared" si="271"/>
        <v/>
      </c>
      <c r="H1117" s="343" t="str">
        <f t="shared" ca="1" si="271"/>
        <v/>
      </c>
      <c r="I1117" s="337"/>
      <c r="J1117" s="338"/>
      <c r="W1117" s="14">
        <v>3</v>
      </c>
      <c r="X1117" s="14">
        <v>9</v>
      </c>
      <c r="Y1117" s="14">
        <v>15</v>
      </c>
      <c r="Z1117" s="14">
        <v>21</v>
      </c>
      <c r="AA1117" s="14">
        <v>31</v>
      </c>
      <c r="AB1117" s="14" t="str">
        <f>IF(C1088="","",C1088)</f>
        <v>ESPINOZA FRANCO, Flor Thalia</v>
      </c>
    </row>
    <row r="1118" spans="1:28" ht="27" customHeight="1" x14ac:dyDescent="0.25">
      <c r="A1118" s="356"/>
      <c r="B1118" s="335" t="s">
        <v>25</v>
      </c>
      <c r="C1118" s="335" t="str">
        <f t="shared" si="270"/>
        <v/>
      </c>
      <c r="D1118" s="77" t="str">
        <f t="shared" si="271"/>
        <v/>
      </c>
      <c r="E1118" s="77" t="str">
        <f t="shared" si="271"/>
        <v/>
      </c>
      <c r="F1118" s="77" t="str">
        <f t="shared" si="271"/>
        <v/>
      </c>
      <c r="G1118" s="70" t="str">
        <f t="shared" si="271"/>
        <v/>
      </c>
      <c r="H1118" s="344" t="str">
        <f t="shared" si="271"/>
        <v/>
      </c>
      <c r="I1118" s="339"/>
      <c r="J1118" s="340"/>
      <c r="W1118" s="14">
        <v>4</v>
      </c>
      <c r="X1118" s="14">
        <v>10</v>
      </c>
      <c r="Y1118" s="14">
        <v>16</v>
      </c>
      <c r="Z1118" s="14">
        <v>22</v>
      </c>
      <c r="AB1118" s="14" t="str">
        <f>IF(C1088="","",C1088)</f>
        <v>ESPINOZA FRANCO, Flor Thalia</v>
      </c>
    </row>
    <row r="1119" spans="1:28" ht="16.5" customHeight="1" thickBot="1" x14ac:dyDescent="0.3">
      <c r="A1119" s="357"/>
      <c r="B1119" s="336" t="s">
        <v>188</v>
      </c>
      <c r="C1119" s="336"/>
      <c r="D1119" s="71" t="str">
        <f t="shared" si="271"/>
        <v/>
      </c>
      <c r="E1119" s="71" t="str">
        <f t="shared" si="271"/>
        <v/>
      </c>
      <c r="F1119" s="71" t="str">
        <f t="shared" si="271"/>
        <v/>
      </c>
      <c r="G1119" s="71" t="str">
        <f t="shared" si="271"/>
        <v/>
      </c>
      <c r="H1119" s="345" t="str">
        <f t="shared" si="271"/>
        <v/>
      </c>
      <c r="I1119" s="341"/>
      <c r="J1119" s="342"/>
      <c r="W1119" s="14">
        <v>7</v>
      </c>
      <c r="X1119" s="14">
        <v>13</v>
      </c>
      <c r="Y1119" s="14">
        <v>19</v>
      </c>
      <c r="Z1119" s="14">
        <v>25</v>
      </c>
      <c r="AB1119" s="14" t="str">
        <f>IF(C1088="","",C1088)</f>
        <v>ESPINOZA FRANCO, Flor Thalia</v>
      </c>
    </row>
    <row r="1120" spans="1:28" ht="2.25" customHeight="1" thickTop="1" thickBot="1" x14ac:dyDescent="0.3">
      <c r="A1120" s="81"/>
      <c r="B1120" s="73"/>
      <c r="C1120" s="78"/>
      <c r="D1120" s="78"/>
      <c r="E1120" s="78"/>
      <c r="F1120" s="78"/>
      <c r="G1120" s="78"/>
      <c r="H1120" s="82"/>
      <c r="I1120" s="124"/>
      <c r="J1120" s="124"/>
    </row>
    <row r="1121" spans="1:28" ht="24" customHeight="1" thickTop="1" x14ac:dyDescent="0.25">
      <c r="A1121" s="322" t="s">
        <v>6</v>
      </c>
      <c r="B1121" s="334" t="s">
        <v>52</v>
      </c>
      <c r="C1121" s="334" t="str">
        <f t="shared" ref="C1121:C1123" si="272">IF(ISERROR(VLOOKUP($C$8,fisica,W1121,FALSE)),"",IF(VLOOKUP($C$8,fisica,W1121,FALSE)=0,"",VLOOKUP($C$8,fisica,W1121,FALSE)))</f>
        <v/>
      </c>
      <c r="D1121" s="76" t="str">
        <f t="shared" ref="D1121:H1124" si="273">IF(ISERROR(VLOOKUP($AB1121,fisica,W1121,FALSE)),"",IF(VLOOKUP($AB1121,fisica,W1121,FALSE)=0,"",VLOOKUP($AB1121,fisica,W1121,FALSE)))</f>
        <v/>
      </c>
      <c r="E1121" s="76" t="str">
        <f t="shared" si="273"/>
        <v/>
      </c>
      <c r="F1121" s="76" t="str">
        <f t="shared" si="273"/>
        <v/>
      </c>
      <c r="G1121" s="69" t="str">
        <f t="shared" si="273"/>
        <v/>
      </c>
      <c r="H1121" s="346" t="str">
        <f t="shared" ca="1" si="273"/>
        <v/>
      </c>
      <c r="I1121" s="349"/>
      <c r="J1121" s="350"/>
      <c r="W1121" s="14">
        <v>3</v>
      </c>
      <c r="X1121" s="14">
        <v>9</v>
      </c>
      <c r="Y1121" s="14">
        <v>15</v>
      </c>
      <c r="Z1121" s="14">
        <v>21</v>
      </c>
      <c r="AA1121" s="14">
        <v>31</v>
      </c>
      <c r="AB1121" s="14" t="str">
        <f>IF(C1088="","",C1088)</f>
        <v>ESPINOZA FRANCO, Flor Thalia</v>
      </c>
    </row>
    <row r="1122" spans="1:28" ht="18.75" customHeight="1" x14ac:dyDescent="0.25">
      <c r="A1122" s="323"/>
      <c r="B1122" s="335" t="s">
        <v>38</v>
      </c>
      <c r="C1122" s="335" t="str">
        <f t="shared" si="272"/>
        <v/>
      </c>
      <c r="D1122" s="77" t="str">
        <f t="shared" si="273"/>
        <v/>
      </c>
      <c r="E1122" s="77" t="str">
        <f t="shared" si="273"/>
        <v/>
      </c>
      <c r="F1122" s="77" t="str">
        <f t="shared" si="273"/>
        <v/>
      </c>
      <c r="G1122" s="70" t="str">
        <f t="shared" si="273"/>
        <v/>
      </c>
      <c r="H1122" s="347" t="str">
        <f t="shared" si="273"/>
        <v/>
      </c>
      <c r="I1122" s="351"/>
      <c r="J1122" s="352"/>
      <c r="W1122" s="14">
        <v>4</v>
      </c>
      <c r="X1122" s="14">
        <v>10</v>
      </c>
      <c r="Y1122" s="14">
        <v>16</v>
      </c>
      <c r="Z1122" s="14">
        <v>22</v>
      </c>
      <c r="AB1122" s="14" t="str">
        <f>IF(C1088="","",C1088)</f>
        <v>ESPINOZA FRANCO, Flor Thalia</v>
      </c>
    </row>
    <row r="1123" spans="1:28" ht="27" customHeight="1" x14ac:dyDescent="0.25">
      <c r="A1123" s="323"/>
      <c r="B1123" s="335" t="s">
        <v>39</v>
      </c>
      <c r="C1123" s="335" t="str">
        <f t="shared" si="272"/>
        <v/>
      </c>
      <c r="D1123" s="77" t="str">
        <f t="shared" si="273"/>
        <v/>
      </c>
      <c r="E1123" s="77" t="str">
        <f t="shared" si="273"/>
        <v/>
      </c>
      <c r="F1123" s="77" t="str">
        <f t="shared" si="273"/>
        <v/>
      </c>
      <c r="G1123" s="70" t="str">
        <f t="shared" si="273"/>
        <v/>
      </c>
      <c r="H1123" s="347" t="str">
        <f t="shared" si="273"/>
        <v/>
      </c>
      <c r="I1123" s="351"/>
      <c r="J1123" s="352"/>
      <c r="W1123" s="14">
        <v>5</v>
      </c>
      <c r="X1123" s="14">
        <v>11</v>
      </c>
      <c r="Y1123" s="14">
        <v>17</v>
      </c>
      <c r="Z1123" s="14">
        <v>23</v>
      </c>
      <c r="AB1123" s="14" t="str">
        <f>IF(C1088="","",C1088)</f>
        <v>ESPINOZA FRANCO, Flor Thalia</v>
      </c>
    </row>
    <row r="1124" spans="1:28" ht="16.5" customHeight="1" thickBot="1" x14ac:dyDescent="0.3">
      <c r="A1124" s="324"/>
      <c r="B1124" s="336" t="s">
        <v>188</v>
      </c>
      <c r="C1124" s="336"/>
      <c r="D1124" s="71" t="str">
        <f t="shared" si="273"/>
        <v/>
      </c>
      <c r="E1124" s="71" t="str">
        <f t="shared" si="273"/>
        <v/>
      </c>
      <c r="F1124" s="71" t="str">
        <f t="shared" si="273"/>
        <v/>
      </c>
      <c r="G1124" s="71" t="str">
        <f t="shared" si="273"/>
        <v/>
      </c>
      <c r="H1124" s="348" t="str">
        <f t="shared" si="273"/>
        <v/>
      </c>
      <c r="I1124" s="353"/>
      <c r="J1124" s="354"/>
      <c r="W1124" s="14">
        <v>7</v>
      </c>
      <c r="X1124" s="14">
        <v>13</v>
      </c>
      <c r="Y1124" s="14">
        <v>19</v>
      </c>
      <c r="Z1124" s="14">
        <v>25</v>
      </c>
      <c r="AB1124" s="14" t="str">
        <f>IF(C1088="","",C1088)</f>
        <v>ESPINOZA FRANCO, Flor Thalia</v>
      </c>
    </row>
    <row r="1125" spans="1:28" ht="2.25" customHeight="1" thickTop="1" thickBot="1" x14ac:dyDescent="0.3">
      <c r="A1125" s="72"/>
      <c r="B1125" s="73"/>
      <c r="C1125" s="78"/>
      <c r="D1125" s="78"/>
      <c r="E1125" s="78"/>
      <c r="F1125" s="78"/>
      <c r="G1125" s="78"/>
      <c r="H1125" s="82"/>
      <c r="I1125" s="124"/>
      <c r="J1125" s="124"/>
    </row>
    <row r="1126" spans="1:28" ht="36" customHeight="1" thickTop="1" x14ac:dyDescent="0.25">
      <c r="A1126" s="322" t="s">
        <v>11</v>
      </c>
      <c r="B1126" s="334" t="s">
        <v>40</v>
      </c>
      <c r="C1126" s="334" t="str">
        <f t="shared" ref="C1126:C1127" si="274">IF(ISERROR(VLOOKUP($C$8,religion,W1126,FALSE)),"",IF(VLOOKUP($C$8,religion,W1126,FALSE)=0,"",VLOOKUP($C$8,religion,W1126,FALSE)))</f>
        <v/>
      </c>
      <c r="D1126" s="76" t="str">
        <f t="shared" ref="D1126:H1128" si="275">IF(ISERROR(VLOOKUP($AB1126,religion,W1126,FALSE)),"",IF(VLOOKUP($AB1126,religion,W1126,FALSE)=0,"",VLOOKUP($AB1126,religion,W1126,FALSE)))</f>
        <v/>
      </c>
      <c r="E1126" s="76" t="str">
        <f t="shared" si="275"/>
        <v/>
      </c>
      <c r="F1126" s="76" t="str">
        <f t="shared" si="275"/>
        <v/>
      </c>
      <c r="G1126" s="69" t="str">
        <f t="shared" si="275"/>
        <v/>
      </c>
      <c r="H1126" s="343" t="str">
        <f t="shared" ca="1" si="275"/>
        <v/>
      </c>
      <c r="I1126" s="337"/>
      <c r="J1126" s="338"/>
      <c r="W1126" s="14">
        <v>3</v>
      </c>
      <c r="X1126" s="14">
        <v>9</v>
      </c>
      <c r="Y1126" s="14">
        <v>15</v>
      </c>
      <c r="Z1126" s="14">
        <v>21</v>
      </c>
      <c r="AA1126" s="14">
        <v>31</v>
      </c>
      <c r="AB1126" s="14" t="str">
        <f>IF(C1088="","",C1088)</f>
        <v>ESPINOZA FRANCO, Flor Thalia</v>
      </c>
    </row>
    <row r="1127" spans="1:28" ht="27" customHeight="1" x14ac:dyDescent="0.25">
      <c r="A1127" s="323"/>
      <c r="B1127" s="335" t="s">
        <v>41</v>
      </c>
      <c r="C1127" s="335" t="str">
        <f t="shared" si="274"/>
        <v/>
      </c>
      <c r="D1127" s="77" t="str">
        <f t="shared" si="275"/>
        <v/>
      </c>
      <c r="E1127" s="77" t="str">
        <f t="shared" si="275"/>
        <v/>
      </c>
      <c r="F1127" s="77" t="str">
        <f t="shared" si="275"/>
        <v/>
      </c>
      <c r="G1127" s="70" t="str">
        <f t="shared" si="275"/>
        <v/>
      </c>
      <c r="H1127" s="344" t="str">
        <f t="shared" si="275"/>
        <v/>
      </c>
      <c r="I1127" s="339"/>
      <c r="J1127" s="340"/>
      <c r="W1127" s="14">
        <v>4</v>
      </c>
      <c r="X1127" s="14">
        <v>10</v>
      </c>
      <c r="Y1127" s="14">
        <v>16</v>
      </c>
      <c r="Z1127" s="14">
        <v>22</v>
      </c>
      <c r="AB1127" s="14" t="str">
        <f>IF(C1088="","",C1088)</f>
        <v>ESPINOZA FRANCO, Flor Thalia</v>
      </c>
    </row>
    <row r="1128" spans="1:28" ht="16.5" customHeight="1" thickBot="1" x14ac:dyDescent="0.3">
      <c r="A1128" s="324"/>
      <c r="B1128" s="336" t="s">
        <v>188</v>
      </c>
      <c r="C1128" s="336"/>
      <c r="D1128" s="71" t="str">
        <f t="shared" si="275"/>
        <v/>
      </c>
      <c r="E1128" s="71" t="str">
        <f t="shared" si="275"/>
        <v/>
      </c>
      <c r="F1128" s="71" t="str">
        <f t="shared" si="275"/>
        <v/>
      </c>
      <c r="G1128" s="71" t="str">
        <f t="shared" si="275"/>
        <v/>
      </c>
      <c r="H1128" s="345" t="str">
        <f t="shared" si="275"/>
        <v/>
      </c>
      <c r="I1128" s="341"/>
      <c r="J1128" s="342"/>
      <c r="W1128" s="14">
        <v>7</v>
      </c>
      <c r="X1128" s="14">
        <v>13</v>
      </c>
      <c r="Y1128" s="14">
        <v>19</v>
      </c>
      <c r="Z1128" s="14">
        <v>25</v>
      </c>
      <c r="AB1128" s="14" t="str">
        <f>IF(C1088="","",C1088)</f>
        <v>ESPINOZA FRANCO, Flor Thalia</v>
      </c>
    </row>
    <row r="1129" spans="1:28" ht="2.25" customHeight="1" thickTop="1" thickBot="1" x14ac:dyDescent="0.3">
      <c r="A1129" s="72"/>
      <c r="B1129" s="73"/>
      <c r="C1129" s="78"/>
      <c r="D1129" s="78"/>
      <c r="E1129" s="78"/>
      <c r="F1129" s="78"/>
      <c r="G1129" s="78"/>
      <c r="H1129" s="82"/>
      <c r="I1129" s="124"/>
      <c r="J1129" s="124"/>
    </row>
    <row r="1130" spans="1:28" ht="28.5" customHeight="1" thickTop="1" x14ac:dyDescent="0.25">
      <c r="A1130" s="322" t="s">
        <v>10</v>
      </c>
      <c r="B1130" s="334" t="s">
        <v>42</v>
      </c>
      <c r="C1130" s="334" t="str">
        <f t="shared" ref="C1130:C1132" si="276">IF(ISERROR(VLOOKUP($C$8,ciencia,W1130,FALSE)),"",IF(VLOOKUP($C$8,ciencia,W1130,FALSE)=0,"",VLOOKUP($C$8,ciencia,W1130,FALSE)))</f>
        <v/>
      </c>
      <c r="D1130" s="76" t="str">
        <f t="shared" ref="D1130:H1133" si="277">IF(ISERROR(VLOOKUP($AB1130,ciencia,W1130,FALSE)),"",IF(VLOOKUP($AB1130,ciencia,W1130,FALSE)=0,"",VLOOKUP($AB1130,ciencia,W1130,FALSE)))</f>
        <v/>
      </c>
      <c r="E1130" s="76" t="str">
        <f t="shared" si="277"/>
        <v/>
      </c>
      <c r="F1130" s="76" t="str">
        <f t="shared" si="277"/>
        <v/>
      </c>
      <c r="G1130" s="69" t="str">
        <f t="shared" si="277"/>
        <v/>
      </c>
      <c r="H1130" s="346" t="str">
        <f t="shared" ca="1" si="277"/>
        <v/>
      </c>
      <c r="I1130" s="349"/>
      <c r="J1130" s="350"/>
      <c r="W1130" s="14">
        <v>3</v>
      </c>
      <c r="X1130" s="14">
        <v>9</v>
      </c>
      <c r="Y1130" s="14">
        <v>15</v>
      </c>
      <c r="Z1130" s="14">
        <v>21</v>
      </c>
      <c r="AA1130" s="14">
        <v>31</v>
      </c>
      <c r="AB1130" s="14" t="str">
        <f>IF(C1088="","",C1088)</f>
        <v>ESPINOZA FRANCO, Flor Thalia</v>
      </c>
    </row>
    <row r="1131" spans="1:28" ht="47.25" customHeight="1" x14ac:dyDescent="0.25">
      <c r="A1131" s="323"/>
      <c r="B1131" s="335" t="s">
        <v>9</v>
      </c>
      <c r="C1131" s="335" t="str">
        <f t="shared" si="276"/>
        <v/>
      </c>
      <c r="D1131" s="77" t="str">
        <f t="shared" si="277"/>
        <v/>
      </c>
      <c r="E1131" s="77" t="str">
        <f t="shared" si="277"/>
        <v/>
      </c>
      <c r="F1131" s="77" t="str">
        <f t="shared" si="277"/>
        <v/>
      </c>
      <c r="G1131" s="70" t="str">
        <f t="shared" si="277"/>
        <v/>
      </c>
      <c r="H1131" s="347" t="str">
        <f t="shared" si="277"/>
        <v/>
      </c>
      <c r="I1131" s="351"/>
      <c r="J1131" s="352"/>
      <c r="W1131" s="14">
        <v>4</v>
      </c>
      <c r="X1131" s="14">
        <v>10</v>
      </c>
      <c r="Y1131" s="14">
        <v>16</v>
      </c>
      <c r="Z1131" s="14">
        <v>22</v>
      </c>
      <c r="AB1131" s="14" t="str">
        <f>IF(C1088="","",C1088)</f>
        <v>ESPINOZA FRANCO, Flor Thalia</v>
      </c>
    </row>
    <row r="1132" spans="1:28" ht="36.75" customHeight="1" x14ac:dyDescent="0.25">
      <c r="A1132" s="323"/>
      <c r="B1132" s="335" t="s">
        <v>43</v>
      </c>
      <c r="C1132" s="335" t="str">
        <f t="shared" si="276"/>
        <v/>
      </c>
      <c r="D1132" s="77" t="str">
        <f t="shared" si="277"/>
        <v/>
      </c>
      <c r="E1132" s="77" t="str">
        <f t="shared" si="277"/>
        <v/>
      </c>
      <c r="F1132" s="77" t="str">
        <f t="shared" si="277"/>
        <v/>
      </c>
      <c r="G1132" s="70" t="str">
        <f t="shared" si="277"/>
        <v/>
      </c>
      <c r="H1132" s="347" t="str">
        <f t="shared" si="277"/>
        <v/>
      </c>
      <c r="I1132" s="351"/>
      <c r="J1132" s="352"/>
      <c r="W1132" s="14">
        <v>5</v>
      </c>
      <c r="X1132" s="14">
        <v>11</v>
      </c>
      <c r="Y1132" s="14">
        <v>17</v>
      </c>
      <c r="Z1132" s="14">
        <v>23</v>
      </c>
      <c r="AB1132" s="14" t="str">
        <f>IF(C1088="","",C1088)</f>
        <v>ESPINOZA FRANCO, Flor Thalia</v>
      </c>
    </row>
    <row r="1133" spans="1:28" ht="16.5" customHeight="1" thickBot="1" x14ac:dyDescent="0.3">
      <c r="A1133" s="324"/>
      <c r="B1133" s="336" t="s">
        <v>188</v>
      </c>
      <c r="C1133" s="336"/>
      <c r="D1133" s="71" t="str">
        <f t="shared" si="277"/>
        <v/>
      </c>
      <c r="E1133" s="71" t="str">
        <f t="shared" si="277"/>
        <v/>
      </c>
      <c r="F1133" s="71" t="str">
        <f t="shared" si="277"/>
        <v/>
      </c>
      <c r="G1133" s="71" t="str">
        <f t="shared" si="277"/>
        <v/>
      </c>
      <c r="H1133" s="348" t="str">
        <f t="shared" si="277"/>
        <v/>
      </c>
      <c r="I1133" s="353"/>
      <c r="J1133" s="354"/>
      <c r="W1133" s="14">
        <v>7</v>
      </c>
      <c r="X1133" s="14">
        <v>13</v>
      </c>
      <c r="Y1133" s="14">
        <v>19</v>
      </c>
      <c r="Z1133" s="14">
        <v>25</v>
      </c>
      <c r="AB1133" s="14" t="str">
        <f>IF(C1088="","",C1088)</f>
        <v>ESPINOZA FRANCO, Flor Thalia</v>
      </c>
    </row>
    <row r="1134" spans="1:28" ht="2.25" customHeight="1" thickTop="1" thickBot="1" x14ac:dyDescent="0.3">
      <c r="A1134" s="72"/>
      <c r="B1134" s="73"/>
      <c r="C1134" s="78"/>
      <c r="D1134" s="78"/>
      <c r="E1134" s="78"/>
      <c r="F1134" s="78"/>
      <c r="G1134" s="78"/>
      <c r="H1134" s="82"/>
      <c r="I1134" s="124"/>
      <c r="J1134" s="124"/>
    </row>
    <row r="1135" spans="1:28" ht="44.25" customHeight="1" thickTop="1" thickBot="1" x14ac:dyDescent="0.3">
      <c r="A1135" s="83" t="s">
        <v>12</v>
      </c>
      <c r="B1135" s="376" t="s">
        <v>44</v>
      </c>
      <c r="C1135" s="377"/>
      <c r="D1135" s="84" t="str">
        <f>IF(ISERROR(VLOOKUP($AB1135,trabajo,W1135,FALSE)),"",IF(VLOOKUP($AB1135,trabajo,W1135,FALSE)=0,"",VLOOKUP($AB1135,trabajo,W1135,FALSE)))</f>
        <v/>
      </c>
      <c r="E1135" s="84" t="str">
        <f>IF(ISERROR(VLOOKUP($AB1135,trabajo,X1135,FALSE)),"",IF(VLOOKUP($AB1135,trabajo,X1135,FALSE)=0,"",VLOOKUP($AB1135,trabajo,X1135,FALSE)))</f>
        <v/>
      </c>
      <c r="F1135" s="84" t="str">
        <f>IF(ISERROR(VLOOKUP($AB1135,trabajo,Y1135,FALSE)),"",IF(VLOOKUP($AB1135,trabajo,Y1135,FALSE)=0,"",VLOOKUP($AB1135,trabajo,Y1135,FALSE)))</f>
        <v/>
      </c>
      <c r="G1135" s="85" t="str">
        <f>IF(ISERROR(VLOOKUP($AB1135,trabajo,Z1135,FALSE)),"",IF(VLOOKUP($AB1135,trabajo,Z1135,FALSE)=0,"",VLOOKUP($AB1135,trabajo,Z1135,FALSE)))</f>
        <v/>
      </c>
      <c r="H1135" s="86" t="str">
        <f ca="1">IF(ISERROR(VLOOKUP($AB1135,trabajo,AA1135,FALSE)),"",IF(VLOOKUP($AB1135,trabajo,AA1135,FALSE)=0,"",VLOOKUP($AB1135,trabajo,AA1135,FALSE)))</f>
        <v/>
      </c>
      <c r="I1135" s="332"/>
      <c r="J1135" s="333"/>
      <c r="W1135" s="14">
        <v>3</v>
      </c>
      <c r="X1135" s="14">
        <v>9</v>
      </c>
      <c r="Y1135" s="14">
        <v>15</v>
      </c>
      <c r="Z1135" s="14">
        <v>21</v>
      </c>
      <c r="AA1135" s="14">
        <v>31</v>
      </c>
      <c r="AB1135" s="14" t="str">
        <f>IF(C1088="","",C1088)</f>
        <v>ESPINOZA FRANCO, Flor Thalia</v>
      </c>
    </row>
    <row r="1136" spans="1:28" ht="9.75" customHeight="1" thickTop="1" thickBot="1" x14ac:dyDescent="0.3">
      <c r="A1136" s="87"/>
      <c r="B1136" s="73"/>
      <c r="C1136" s="79"/>
      <c r="D1136" s="79"/>
      <c r="E1136" s="79"/>
      <c r="F1136" s="79"/>
      <c r="G1136" s="79"/>
      <c r="I1136" s="88"/>
      <c r="J1136" s="88"/>
    </row>
    <row r="1137" spans="1:28" ht="18.75" customHeight="1" thickTop="1" x14ac:dyDescent="0.25">
      <c r="A1137" s="389" t="s">
        <v>14</v>
      </c>
      <c r="B1137" s="390"/>
      <c r="C1137" s="391"/>
      <c r="D1137" s="386" t="s">
        <v>53</v>
      </c>
      <c r="E1137" s="387"/>
      <c r="F1137" s="387"/>
      <c r="G1137" s="388"/>
      <c r="H1137" s="384" t="s">
        <v>2</v>
      </c>
      <c r="I1137" s="288" t="s">
        <v>17</v>
      </c>
      <c r="J1137" s="289"/>
    </row>
    <row r="1138" spans="1:28" ht="18.75" customHeight="1" thickBot="1" x14ac:dyDescent="0.3">
      <c r="A1138" s="392"/>
      <c r="B1138" s="393"/>
      <c r="C1138" s="394"/>
      <c r="D1138" s="89">
        <v>1</v>
      </c>
      <c r="E1138" s="89">
        <v>2</v>
      </c>
      <c r="F1138" s="89">
        <v>3</v>
      </c>
      <c r="G1138" s="90">
        <v>4</v>
      </c>
      <c r="H1138" s="385"/>
      <c r="I1138" s="290"/>
      <c r="J1138" s="291"/>
    </row>
    <row r="1139" spans="1:28" ht="22.5" customHeight="1" thickTop="1" x14ac:dyDescent="0.25">
      <c r="A1139" s="378" t="s">
        <v>15</v>
      </c>
      <c r="B1139" s="379"/>
      <c r="C1139" s="380"/>
      <c r="D1139" s="91" t="str">
        <f>IF(ISERROR(VLOOKUP($AB1139,autonomo,W1139,FALSE)),"",IF(VLOOKUP($AB1139,autonomo,W1139,FALSE)=0,"",VLOOKUP($AB1139,autonomo,W1139,FALSE)))</f>
        <v/>
      </c>
      <c r="E1139" s="91" t="str">
        <f>IF(ISERROR(VLOOKUP($AB1139,autonomo,X1139,FALSE)),"",IF(VLOOKUP($AB1139,autonomo,X1139,FALSE)=0,"",VLOOKUP($AB1139,autonomo,X1139,FALSE)))</f>
        <v/>
      </c>
      <c r="F1139" s="91" t="str">
        <f>IF(ISERROR(VLOOKUP($AB1139,autonomo,Y1139,FALSE)),"",IF(VLOOKUP($AB1139,autonomo,Y1139,FALSE)=0,"",VLOOKUP($AB1139,autonomo,Y1139,FALSE)))</f>
        <v/>
      </c>
      <c r="G1139" s="92" t="str">
        <f>IF(ISERROR(VLOOKUP($AB1139,autonomo,Z1139,FALSE)),"",IF(VLOOKUP($AB1139,autonomo,Z1139,FALSE)=0,"",VLOOKUP($AB1139,autonomo,Z1139,FALSE)))</f>
        <v/>
      </c>
      <c r="H1139" s="93" t="str">
        <f ca="1">IF(ISERROR(VLOOKUP($AB1139,autonomo,AA1139,FALSE)),"",IF(VLOOKUP($AB1139,autonomo,AA1139,FALSE)=0,"",VLOOKUP($AB1139,autonomo,AA1139,FALSE)))</f>
        <v/>
      </c>
      <c r="I1139" s="305"/>
      <c r="J1139" s="306"/>
      <c r="W1139" s="14">
        <v>3</v>
      </c>
      <c r="X1139" s="14">
        <v>9</v>
      </c>
      <c r="Y1139" s="14">
        <v>15</v>
      </c>
      <c r="Z1139" s="14">
        <v>21</v>
      </c>
      <c r="AA1139" s="14">
        <v>31</v>
      </c>
      <c r="AB1139" s="14" t="str">
        <f>IF(C1088="","",C1088)</f>
        <v>ESPINOZA FRANCO, Flor Thalia</v>
      </c>
    </row>
    <row r="1140" spans="1:28" ht="24" customHeight="1" thickBot="1" x14ac:dyDescent="0.3">
      <c r="A1140" s="381" t="s">
        <v>16</v>
      </c>
      <c r="B1140" s="382"/>
      <c r="C1140" s="383"/>
      <c r="D1140" s="94" t="str">
        <f>IF(ISERROR(VLOOKUP($AB1140,tic,W1140,FALSE)),"",IF(VLOOKUP($AB1140,tic,W1140,FALSE)=0,"",VLOOKUP($AB1140,tic,W1140,FALSE)))</f>
        <v/>
      </c>
      <c r="E1140" s="94" t="str">
        <f>IF(ISERROR(VLOOKUP($AB1140,tic,X1140,FALSE)),"",IF(VLOOKUP($AB1140,tic,X1140,FALSE)=0,"",VLOOKUP($AB1140,tic,X1140,FALSE)))</f>
        <v/>
      </c>
      <c r="F1140" s="94" t="str">
        <f>IF(ISERROR(VLOOKUP($AB1140,tic,Y1140,FALSE)),"",IF(VLOOKUP($AB1140,tic,Y1140,FALSE)=0,"",VLOOKUP($AB1140,tic,Y1140,FALSE)))</f>
        <v/>
      </c>
      <c r="G1140" s="95" t="str">
        <f>IF(ISERROR(VLOOKUP($AB1140,tic,Z1140,FALSE)),"",IF(VLOOKUP($AB1140,tic,Z1140,FALSE)=0,"",VLOOKUP($AB1140,tic,Z1140,FALSE)))</f>
        <v/>
      </c>
      <c r="H1140" s="96" t="str">
        <f ca="1">IF(ISERROR(VLOOKUP($AB1140,tic,AA1140,FALSE)),"",IF(VLOOKUP($AB1140,tic,AA1140,FALSE)=0,"",VLOOKUP($AB1140,tic,AA1140,FALSE)))</f>
        <v/>
      </c>
      <c r="I1140" s="307"/>
      <c r="J1140" s="308"/>
      <c r="W1140" s="14">
        <v>3</v>
      </c>
      <c r="X1140" s="14">
        <v>9</v>
      </c>
      <c r="Y1140" s="14">
        <v>15</v>
      </c>
      <c r="Z1140" s="14">
        <v>21</v>
      </c>
      <c r="AA1140" s="14">
        <v>31</v>
      </c>
      <c r="AB1140" s="14" t="str">
        <f>IF(C1088="","",C1088)</f>
        <v>ESPINOZA FRANCO, Flor Thalia</v>
      </c>
    </row>
    <row r="1141" spans="1:28" ht="5.25" customHeight="1" thickTop="1" thickBot="1" x14ac:dyDescent="0.3"/>
    <row r="1142" spans="1:28" ht="17.25" customHeight="1" thickBot="1" x14ac:dyDescent="0.3">
      <c r="A1142" s="233" t="s">
        <v>154</v>
      </c>
      <c r="B1142" s="233"/>
      <c r="C1142" s="246" t="str">
        <f>IF(C1088="","",IF(VLOOKUP(C1088,DATOS!$B$17:$F$61,4,FALSE)=0,"",VLOOKUP(C1088,DATOS!$B$17:$F$61,4,FALSE)&amp;" "&amp;VLOOKUP(C1088,DATOS!$B$17:$F$61,5,FALSE)))</f>
        <v/>
      </c>
      <c r="D1142" s="247"/>
      <c r="E1142" s="248"/>
      <c r="F1142" s="233" t="str">
        <f>"N° Áreas desaprobadas "&amp;DATOS!$B$6&amp;" :"</f>
        <v>N° Áreas desaprobadas 2019 :</v>
      </c>
      <c r="G1142" s="233"/>
      <c r="H1142" s="233"/>
      <c r="I1142" s="233"/>
      <c r="J1142" s="97" t="str">
        <f ca="1">IF(C1088="","",IF((DATOS!$W$14-TODAY())&gt;0,"",VLOOKUP(C1088,anual,18,FALSE)))</f>
        <v/>
      </c>
    </row>
    <row r="1143" spans="1:28" ht="3" customHeight="1" thickBot="1" x14ac:dyDescent="0.3">
      <c r="A1143" s="46"/>
      <c r="B1143" s="46"/>
      <c r="C1143" s="98"/>
      <c r="D1143" s="98"/>
      <c r="E1143" s="98"/>
      <c r="F1143" s="46"/>
      <c r="G1143" s="46"/>
      <c r="H1143" s="46"/>
      <c r="I1143" s="46"/>
    </row>
    <row r="1144" spans="1:28" ht="17.25" customHeight="1" thickBot="1" x14ac:dyDescent="0.3">
      <c r="A1144" s="420" t="str">
        <f>IF(C1088="","",C1088)</f>
        <v>ESPINOZA FRANCO, Flor Thalia</v>
      </c>
      <c r="B1144" s="420"/>
      <c r="C1144" s="420"/>
      <c r="F1144" s="233" t="s">
        <v>155</v>
      </c>
      <c r="G1144" s="233"/>
      <c r="H1144" s="233"/>
      <c r="I1144" s="395" t="str">
        <f ca="1">IF(C1088="","",IF((DATOS!$W$14-TODAY())&gt;0,"",VLOOKUP(C1088,anual2,20,FALSE)))</f>
        <v/>
      </c>
      <c r="J1144" s="396"/>
    </row>
    <row r="1145" spans="1:28" ht="15.75" thickBot="1" x14ac:dyDescent="0.3">
      <c r="A1145" s="16" t="s">
        <v>54</v>
      </c>
    </row>
    <row r="1146" spans="1:28" ht="16.5" thickTop="1" thickBot="1" x14ac:dyDescent="0.3">
      <c r="A1146" s="99" t="s">
        <v>55</v>
      </c>
      <c r="B1146" s="100" t="s">
        <v>56</v>
      </c>
      <c r="C1146" s="279" t="s">
        <v>152</v>
      </c>
      <c r="D1146" s="280"/>
      <c r="E1146" s="279" t="s">
        <v>57</v>
      </c>
      <c r="F1146" s="281"/>
      <c r="G1146" s="281"/>
      <c r="H1146" s="281"/>
      <c r="I1146" s="281"/>
      <c r="J1146" s="282"/>
    </row>
    <row r="1147" spans="1:28" ht="20.25" customHeight="1" thickTop="1" x14ac:dyDescent="0.25">
      <c r="A1147" s="101">
        <v>1</v>
      </c>
      <c r="B1147" s="102" t="str">
        <f t="shared" ref="B1147:D1150" si="278">IF(ISERROR(VLOOKUP($AB1147,comportamiento,W1147,FALSE)),"",IF(VLOOKUP($AB1147,comportamiento,W1147,FALSE)=0,"",VLOOKUP($AB1147,comportamiento,W1147,FALSE)))</f>
        <v/>
      </c>
      <c r="C1147" s="273" t="str">
        <f t="shared" ca="1" si="278"/>
        <v/>
      </c>
      <c r="D1147" s="274" t="str">
        <f t="shared" si="278"/>
        <v/>
      </c>
      <c r="E1147" s="283"/>
      <c r="F1147" s="283"/>
      <c r="G1147" s="283"/>
      <c r="H1147" s="283"/>
      <c r="I1147" s="283"/>
      <c r="J1147" s="284"/>
      <c r="W1147" s="14">
        <v>7</v>
      </c>
      <c r="X1147" s="14">
        <v>31</v>
      </c>
      <c r="AB1147" s="14" t="str">
        <f>IF(C1088="","",C1088)</f>
        <v>ESPINOZA FRANCO, Flor Thalia</v>
      </c>
    </row>
    <row r="1148" spans="1:28" ht="20.25" customHeight="1" x14ac:dyDescent="0.25">
      <c r="A1148" s="103">
        <v>2</v>
      </c>
      <c r="B1148" s="104" t="str">
        <f t="shared" si="278"/>
        <v/>
      </c>
      <c r="C1148" s="275" t="str">
        <f t="shared" si="278"/>
        <v/>
      </c>
      <c r="D1148" s="276" t="str">
        <f t="shared" si="278"/>
        <v/>
      </c>
      <c r="E1148" s="269"/>
      <c r="F1148" s="269"/>
      <c r="G1148" s="269"/>
      <c r="H1148" s="269"/>
      <c r="I1148" s="269"/>
      <c r="J1148" s="270"/>
      <c r="W1148" s="14">
        <v>13</v>
      </c>
      <c r="AB1148" s="14" t="str">
        <f>IF(C1088="","",C1088)</f>
        <v>ESPINOZA FRANCO, Flor Thalia</v>
      </c>
    </row>
    <row r="1149" spans="1:28" ht="20.25" customHeight="1" x14ac:dyDescent="0.25">
      <c r="A1149" s="103">
        <v>3</v>
      </c>
      <c r="B1149" s="104" t="str">
        <f t="shared" si="278"/>
        <v/>
      </c>
      <c r="C1149" s="275" t="str">
        <f t="shared" si="278"/>
        <v/>
      </c>
      <c r="D1149" s="276" t="str">
        <f t="shared" si="278"/>
        <v/>
      </c>
      <c r="E1149" s="269"/>
      <c r="F1149" s="269"/>
      <c r="G1149" s="269"/>
      <c r="H1149" s="269"/>
      <c r="I1149" s="269"/>
      <c r="J1149" s="270"/>
      <c r="W1149" s="14">
        <v>19</v>
      </c>
      <c r="AB1149" s="14" t="str">
        <f>IF(C1088="","",C1088)</f>
        <v>ESPINOZA FRANCO, Flor Thalia</v>
      </c>
    </row>
    <row r="1150" spans="1:28" ht="20.25" customHeight="1" thickBot="1" x14ac:dyDescent="0.3">
      <c r="A1150" s="105">
        <v>4</v>
      </c>
      <c r="B1150" s="106" t="str">
        <f t="shared" si="278"/>
        <v/>
      </c>
      <c r="C1150" s="277" t="str">
        <f t="shared" si="278"/>
        <v/>
      </c>
      <c r="D1150" s="278" t="str">
        <f t="shared" si="278"/>
        <v/>
      </c>
      <c r="E1150" s="271"/>
      <c r="F1150" s="271"/>
      <c r="G1150" s="271"/>
      <c r="H1150" s="271"/>
      <c r="I1150" s="271"/>
      <c r="J1150" s="272"/>
      <c r="W1150" s="14">
        <v>25</v>
      </c>
      <c r="AB1150" s="14" t="str">
        <f>IF(C1088="","",C1088)</f>
        <v>ESPINOZA FRANCO, Flor Thalia</v>
      </c>
    </row>
    <row r="1151" spans="1:28" ht="6.75" customHeight="1" thickTop="1" thickBot="1" x14ac:dyDescent="0.3">
      <c r="W1151" s="14">
        <v>7</v>
      </c>
    </row>
    <row r="1152" spans="1:28" ht="14.25" customHeight="1" thickTop="1" thickBot="1" x14ac:dyDescent="0.3">
      <c r="B1152" s="358" t="s">
        <v>208</v>
      </c>
      <c r="C1152" s="359"/>
      <c r="D1152" s="359" t="s">
        <v>209</v>
      </c>
      <c r="E1152" s="359"/>
      <c r="F1152" s="360"/>
    </row>
    <row r="1153" spans="1:10" ht="14.25" customHeight="1" thickTop="1" x14ac:dyDescent="0.25">
      <c r="B1153" s="107" t="str">
        <f>IF(DATOS!$B$12="","",IF(DATOS!$B$12="Bimestre","I Bimestre","I Trimestre"))</f>
        <v>I Trimestre</v>
      </c>
      <c r="C1153" s="108" t="str">
        <f>IF(C1088="","",VLOOKUP(C1088,periodo1,20,FALSE)&amp;"°")</f>
        <v>500°</v>
      </c>
      <c r="D1153" s="221">
        <f>IF(C1088="","",VLOOKUP(C1088,periodo1,18,FALSE))</f>
        <v>0</v>
      </c>
      <c r="E1153" s="221"/>
      <c r="F1153" s="361"/>
      <c r="H1153" s="406" t="str">
        <f>"Orden de mérito año escolar "&amp;DATOS!$B$6&amp;":"</f>
        <v>Orden de mérito año escolar 2019:</v>
      </c>
      <c r="I1153" s="407"/>
      <c r="J1153" s="412" t="str">
        <f ca="1">IF(C1088="","",IF((DATOS!$W$14-TODAY())&gt;0,"",VLOOKUP(C1088,anual,20,FALSE)&amp;"°"))</f>
        <v/>
      </c>
    </row>
    <row r="1154" spans="1:10" ht="14.25" customHeight="1" x14ac:dyDescent="0.25">
      <c r="B1154" s="109" t="str">
        <f>IF(DATOS!$B$12="","",IF(DATOS!$B$12="Bimestre","II Bimestre","II Trimestre"))</f>
        <v>II Trimestre</v>
      </c>
      <c r="C1154" s="110" t="str">
        <f ca="1">IF(C1088="","",IF((DATOS!$X$14-TODAY())&gt;0,"",VLOOKUP(C1088,periodo2,20,FALSE)&amp;"°"))</f>
        <v/>
      </c>
      <c r="D1154" s="225" t="str">
        <f ca="1">IF(C1088="","",IF(C1154="","",VLOOKUP(C1088,periodo2,18,FALSE)))</f>
        <v/>
      </c>
      <c r="E1154" s="225"/>
      <c r="F1154" s="362"/>
      <c r="H1154" s="408"/>
      <c r="I1154" s="409"/>
      <c r="J1154" s="413"/>
    </row>
    <row r="1155" spans="1:10" ht="14.25" customHeight="1" thickBot="1" x14ac:dyDescent="0.3">
      <c r="A1155" s="111"/>
      <c r="B1155" s="112" t="str">
        <f>IF(DATOS!$B$12="","",IF(DATOS!$B$12="Bimestre","III Bimestre","III Trimestre"))</f>
        <v>III Trimestre</v>
      </c>
      <c r="C1155" s="113" t="str">
        <f ca="1">IF(C1088="","",IF((DATOS!$Y$14-TODAY())&gt;0,"",VLOOKUP(C1088,periodo3,20,FALSE)&amp;"°"))</f>
        <v/>
      </c>
      <c r="D1155" s="363" t="str">
        <f ca="1">IF(C1088="","",IF(C1155="","",VLOOKUP(C1088,periodo3,18,FALSE)))</f>
        <v/>
      </c>
      <c r="E1155" s="363"/>
      <c r="F1155" s="364"/>
      <c r="G1155" s="111"/>
      <c r="H1155" s="410"/>
      <c r="I1155" s="411"/>
      <c r="J1155" s="414"/>
    </row>
    <row r="1156" spans="1:10" ht="14.25" customHeight="1" thickTop="1" thickBot="1" x14ac:dyDescent="0.3">
      <c r="B1156" s="114" t="str">
        <f>IF(DATOS!$B$12="","",IF(DATOS!$B$12="Bimestre","IV Bimestre",""))</f>
        <v/>
      </c>
      <c r="C1156" s="115" t="str">
        <f ca="1">IF(C1088="","",IF((DATOS!$W$14-TODAY())&gt;0,"",VLOOKUP(C1088,periodo4,20,FALSE)&amp;"°"))</f>
        <v/>
      </c>
      <c r="D1156" s="214" t="str">
        <f ca="1">IF(C1088="","",IF(C1156="","",VLOOKUP(C1088,periodo4,18,FALSE)))</f>
        <v/>
      </c>
      <c r="E1156" s="214"/>
      <c r="F1156" s="405"/>
    </row>
    <row r="1157" spans="1:10" ht="16.5" thickTop="1" thickBot="1" x14ac:dyDescent="0.3">
      <c r="A1157" s="16" t="s">
        <v>192</v>
      </c>
    </row>
    <row r="1158" spans="1:10" ht="15.75" thickTop="1" x14ac:dyDescent="0.25">
      <c r="A1158" s="397" t="s">
        <v>55</v>
      </c>
      <c r="B1158" s="399" t="s">
        <v>193</v>
      </c>
      <c r="C1158" s="288"/>
      <c r="D1158" s="288"/>
      <c r="E1158" s="289"/>
      <c r="F1158" s="399" t="s">
        <v>194</v>
      </c>
      <c r="G1158" s="288"/>
      <c r="H1158" s="288"/>
      <c r="I1158" s="289"/>
    </row>
    <row r="1159" spans="1:10" x14ac:dyDescent="0.25">
      <c r="A1159" s="398"/>
      <c r="B1159" s="116" t="s">
        <v>195</v>
      </c>
      <c r="C1159" s="400" t="s">
        <v>196</v>
      </c>
      <c r="D1159" s="400"/>
      <c r="E1159" s="401"/>
      <c r="F1159" s="402" t="s">
        <v>195</v>
      </c>
      <c r="G1159" s="400"/>
      <c r="H1159" s="400"/>
      <c r="I1159" s="117" t="s">
        <v>196</v>
      </c>
    </row>
    <row r="1160" spans="1:10" x14ac:dyDescent="0.25">
      <c r="A1160" s="118">
        <v>1</v>
      </c>
      <c r="B1160" s="126"/>
      <c r="C1160" s="403"/>
      <c r="D1160" s="366"/>
      <c r="E1160" s="404"/>
      <c r="F1160" s="365"/>
      <c r="G1160" s="366"/>
      <c r="H1160" s="367"/>
      <c r="I1160" s="127"/>
    </row>
    <row r="1161" spans="1:10" x14ac:dyDescent="0.25">
      <c r="A1161" s="118">
        <v>2</v>
      </c>
      <c r="B1161" s="126"/>
      <c r="C1161" s="403"/>
      <c r="D1161" s="366"/>
      <c r="E1161" s="404"/>
      <c r="F1161" s="365"/>
      <c r="G1161" s="366"/>
      <c r="H1161" s="367"/>
      <c r="I1161" s="127"/>
    </row>
    <row r="1162" spans="1:10" x14ac:dyDescent="0.25">
      <c r="A1162" s="118">
        <v>3</v>
      </c>
      <c r="B1162" s="126"/>
      <c r="C1162" s="403"/>
      <c r="D1162" s="366"/>
      <c r="E1162" s="404"/>
      <c r="F1162" s="365"/>
      <c r="G1162" s="366"/>
      <c r="H1162" s="367"/>
      <c r="I1162" s="127"/>
    </row>
    <row r="1163" spans="1:10" ht="15.75" thickBot="1" x14ac:dyDescent="0.3">
      <c r="A1163" s="119">
        <v>4</v>
      </c>
      <c r="B1163" s="129"/>
      <c r="C1163" s="368"/>
      <c r="D1163" s="369"/>
      <c r="E1163" s="370"/>
      <c r="F1163" s="371"/>
      <c r="G1163" s="369"/>
      <c r="H1163" s="372"/>
      <c r="I1163" s="130"/>
    </row>
    <row r="1164" spans="1:10" ht="16.5" thickTop="1" thickBot="1" x14ac:dyDescent="0.3">
      <c r="A1164" s="120" t="s">
        <v>197</v>
      </c>
      <c r="B1164" s="121" t="str">
        <f>IF(C1088="","",IF(SUM(B1160:B1163)=0,"",SUM(B1160:B1163)))</f>
        <v/>
      </c>
      <c r="C1164" s="373" t="str">
        <f>IF(C1088="","",IF(SUM(C1160:C1163)=0,"",SUM(C1160:C1163)))</f>
        <v/>
      </c>
      <c r="D1164" s="373" t="str">
        <f t="shared" ref="D1164" si="279">IF(E1088="","",IF(SUM(D1160:D1163)=0,"",SUM(D1160:D1163)))</f>
        <v/>
      </c>
      <c r="E1164" s="374" t="str">
        <f t="shared" ref="E1164" si="280">IF(F1088="","",IF(SUM(E1160:E1163)=0,"",SUM(E1160:E1163)))</f>
        <v/>
      </c>
      <c r="F1164" s="375" t="str">
        <f>IF(C1088="","",IF(SUM(F1160:F1163)=0,"",SUM(F1160:F1163)))</f>
        <v/>
      </c>
      <c r="G1164" s="373" t="str">
        <f t="shared" ref="G1164" si="281">IF(H1088="","",IF(SUM(G1160:G1163)=0,"",SUM(G1160:G1163)))</f>
        <v/>
      </c>
      <c r="H1164" s="373" t="str">
        <f t="shared" ref="H1164" si="282">IF(I1088="","",IF(SUM(H1160:H1163)=0,"",SUM(H1160:H1163)))</f>
        <v/>
      </c>
      <c r="I1164" s="122" t="str">
        <f>IF(C1088="","",IF(SUM(I1160:I1163)=0,"",SUM(I1160:I1163)))</f>
        <v/>
      </c>
    </row>
    <row r="1165" spans="1:10" ht="15.75" thickTop="1" x14ac:dyDescent="0.25"/>
    <row r="1168" spans="1:10" x14ac:dyDescent="0.25">
      <c r="A1168" s="416"/>
      <c r="B1168" s="416"/>
      <c r="G1168" s="123"/>
      <c r="H1168" s="123"/>
      <c r="I1168" s="123"/>
      <c r="J1168" s="123"/>
    </row>
    <row r="1169" spans="1:32" x14ac:dyDescent="0.25">
      <c r="A1169" s="415" t="str">
        <f>IF(DATOS!$F$9="","",DATOS!$F$9)</f>
        <v/>
      </c>
      <c r="B1169" s="415"/>
      <c r="G1169" s="415" t="str">
        <f>IF(DATOS!$F$10="","",DATOS!$F$10)</f>
        <v/>
      </c>
      <c r="H1169" s="415"/>
      <c r="I1169" s="415"/>
      <c r="J1169" s="415"/>
    </row>
    <row r="1170" spans="1:32" x14ac:dyDescent="0.25">
      <c r="A1170" s="415" t="s">
        <v>143</v>
      </c>
      <c r="B1170" s="415"/>
      <c r="G1170" s="415" t="s">
        <v>142</v>
      </c>
      <c r="H1170" s="415"/>
      <c r="I1170" s="415"/>
      <c r="J1170" s="415"/>
    </row>
    <row r="1171" spans="1:32" ht="17.25" x14ac:dyDescent="0.3">
      <c r="A1171" s="285" t="str">
        <f>"INFORME DE PROGRESO DEL APRENDIZAJE DEL ESTUDIANTE - "&amp;DATOS!$B$6</f>
        <v>INFORME DE PROGRESO DEL APRENDIZAJE DEL ESTUDIANTE - 2019</v>
      </c>
      <c r="B1171" s="285"/>
      <c r="C1171" s="285"/>
      <c r="D1171" s="285"/>
      <c r="E1171" s="285"/>
      <c r="F1171" s="285"/>
      <c r="G1171" s="285"/>
      <c r="H1171" s="285"/>
      <c r="I1171" s="285"/>
      <c r="J1171" s="285"/>
    </row>
    <row r="1172" spans="1:32" ht="4.5" customHeight="1" thickBot="1" x14ac:dyDescent="0.3"/>
    <row r="1173" spans="1:32" ht="15.75" thickTop="1" x14ac:dyDescent="0.25">
      <c r="A1173" s="292"/>
      <c r="B1173" s="62" t="s">
        <v>45</v>
      </c>
      <c r="C1173" s="314" t="str">
        <f>IF(DATOS!$B$4="","",DATOS!$B$4)</f>
        <v>Apurímac</v>
      </c>
      <c r="D1173" s="314"/>
      <c r="E1173" s="314"/>
      <c r="F1173" s="314"/>
      <c r="G1173" s="313" t="s">
        <v>47</v>
      </c>
      <c r="H1173" s="313"/>
      <c r="I1173" s="63" t="str">
        <f>IF(DATOS!$B$5="","",DATOS!$B$5)</f>
        <v/>
      </c>
      <c r="J1173" s="295" t="s">
        <v>520</v>
      </c>
    </row>
    <row r="1174" spans="1:32" x14ac:dyDescent="0.25">
      <c r="A1174" s="293"/>
      <c r="B1174" s="64" t="s">
        <v>46</v>
      </c>
      <c r="C1174" s="311" t="str">
        <f>IF(DATOS!$B$7="","",UPPER(DATOS!$B$7))</f>
        <v/>
      </c>
      <c r="D1174" s="311"/>
      <c r="E1174" s="311"/>
      <c r="F1174" s="311"/>
      <c r="G1174" s="311"/>
      <c r="H1174" s="311"/>
      <c r="I1174" s="312"/>
      <c r="J1174" s="296"/>
    </row>
    <row r="1175" spans="1:32" x14ac:dyDescent="0.25">
      <c r="A1175" s="293"/>
      <c r="B1175" s="64" t="s">
        <v>49</v>
      </c>
      <c r="C1175" s="315" t="str">
        <f>IF(DATOS!$B$8="","",DATOS!$B$8)</f>
        <v/>
      </c>
      <c r="D1175" s="315"/>
      <c r="E1175" s="315"/>
      <c r="F1175" s="315"/>
      <c r="G1175" s="286" t="s">
        <v>100</v>
      </c>
      <c r="H1175" s="287"/>
      <c r="I1175" s="65" t="str">
        <f>IF(DATOS!$B$9="","",DATOS!$B$9)</f>
        <v/>
      </c>
      <c r="J1175" s="296"/>
    </row>
    <row r="1176" spans="1:32" x14ac:dyDescent="0.25">
      <c r="A1176" s="293"/>
      <c r="B1176" s="64" t="s">
        <v>60</v>
      </c>
      <c r="C1176" s="311" t="str">
        <f>IF(DATOS!$B$10="","",DATOS!$B$10)</f>
        <v/>
      </c>
      <c r="D1176" s="311"/>
      <c r="E1176" s="311"/>
      <c r="F1176" s="311"/>
      <c r="G1176" s="317" t="s">
        <v>50</v>
      </c>
      <c r="H1176" s="317"/>
      <c r="I1176" s="65" t="str">
        <f>IF(DATOS!$B$11="","",DATOS!$B$11)</f>
        <v/>
      </c>
      <c r="J1176" s="296"/>
    </row>
    <row r="1177" spans="1:32" x14ac:dyDescent="0.25">
      <c r="A1177" s="293"/>
      <c r="B1177" s="64" t="s">
        <v>59</v>
      </c>
      <c r="C1177" s="316" t="str">
        <f>IF(ISERROR(VLOOKUP(C1178,DATOS!$B$17:$C$61,2,FALSE)),"No encontrado",IF(VLOOKUP(C1178,DATOS!$B$17:$C$61,2,FALSE)=0,"No encontrado",VLOOKUP(C1178,DATOS!$B$17:$C$61,2,FALSE)))</f>
        <v>No encontrado</v>
      </c>
      <c r="D1177" s="316"/>
      <c r="E1177" s="316"/>
      <c r="F1177" s="316"/>
      <c r="G1177" s="298"/>
      <c r="H1177" s="299"/>
      <c r="I1177" s="300"/>
      <c r="J1177" s="296"/>
    </row>
    <row r="1178" spans="1:32" ht="28.5" customHeight="1" thickBot="1" x14ac:dyDescent="0.3">
      <c r="A1178" s="294"/>
      <c r="B1178" s="66" t="s">
        <v>58</v>
      </c>
      <c r="C1178" s="309" t="str">
        <f>IF(INDEX(alumnos,AE1178,AF1178)=0,"",INDEX(alumnos,AE1178,AF1178))</f>
        <v>FRANCO MITMA, Mayte Araceli</v>
      </c>
      <c r="D1178" s="309"/>
      <c r="E1178" s="309"/>
      <c r="F1178" s="309"/>
      <c r="G1178" s="309"/>
      <c r="H1178" s="309"/>
      <c r="I1178" s="310"/>
      <c r="J1178" s="297"/>
      <c r="AE1178" s="14">
        <f>AE1088+1</f>
        <v>14</v>
      </c>
      <c r="AF1178" s="14">
        <v>2</v>
      </c>
    </row>
    <row r="1179" spans="1:32" ht="5.25" customHeight="1" thickTop="1" thickBot="1" x14ac:dyDescent="0.3"/>
    <row r="1180" spans="1:32" ht="27" customHeight="1" thickTop="1" x14ac:dyDescent="0.25">
      <c r="A1180" s="318" t="s">
        <v>0</v>
      </c>
      <c r="B1180" s="328" t="s">
        <v>1</v>
      </c>
      <c r="C1180" s="329"/>
      <c r="D1180" s="325" t="s">
        <v>139</v>
      </c>
      <c r="E1180" s="326"/>
      <c r="F1180" s="326"/>
      <c r="G1180" s="327"/>
      <c r="H1180" s="320" t="s">
        <v>2</v>
      </c>
      <c r="I1180" s="301" t="s">
        <v>3</v>
      </c>
      <c r="J1180" s="302"/>
      <c r="K1180" s="67"/>
    </row>
    <row r="1181" spans="1:32" ht="15" customHeight="1" thickBot="1" x14ac:dyDescent="0.3">
      <c r="A1181" s="319"/>
      <c r="B1181" s="330"/>
      <c r="C1181" s="331"/>
      <c r="D1181" s="68">
        <v>1</v>
      </c>
      <c r="E1181" s="68">
        <v>2</v>
      </c>
      <c r="F1181" s="68">
        <v>3</v>
      </c>
      <c r="G1181" s="68">
        <v>4</v>
      </c>
      <c r="H1181" s="321"/>
      <c r="I1181" s="303"/>
      <c r="J1181" s="304"/>
      <c r="K1181" s="67"/>
    </row>
    <row r="1182" spans="1:32" ht="17.25" customHeight="1" thickTop="1" x14ac:dyDescent="0.25">
      <c r="A1182" s="322" t="s">
        <v>8</v>
      </c>
      <c r="B1182" s="334" t="s">
        <v>26</v>
      </c>
      <c r="C1182" s="334"/>
      <c r="D1182" s="69" t="str">
        <f t="shared" ref="D1182:H1186" si="283">IF(ISERROR(VLOOKUP($AB1182,matematica,W1182,FALSE)),"",IF(VLOOKUP($AB1182,matematica,W1182,FALSE)=0,"",VLOOKUP($AB1182,matematica,W1182,FALSE)))</f>
        <v/>
      </c>
      <c r="E1182" s="69" t="str">
        <f t="shared" si="283"/>
        <v/>
      </c>
      <c r="F1182" s="69" t="str">
        <f t="shared" si="283"/>
        <v/>
      </c>
      <c r="G1182" s="69" t="str">
        <f t="shared" si="283"/>
        <v/>
      </c>
      <c r="H1182" s="343" t="str">
        <f t="shared" ca="1" si="283"/>
        <v/>
      </c>
      <c r="I1182" s="337"/>
      <c r="J1182" s="338"/>
      <c r="W1182" s="14">
        <v>3</v>
      </c>
      <c r="X1182" s="14">
        <v>9</v>
      </c>
      <c r="Y1182" s="14">
        <v>15</v>
      </c>
      <c r="Z1182" s="14">
        <v>21</v>
      </c>
      <c r="AA1182" s="14">
        <v>31</v>
      </c>
      <c r="AB1182" s="14" t="str">
        <f>IF(C1178="","",C1178)</f>
        <v>FRANCO MITMA, Mayte Araceli</v>
      </c>
    </row>
    <row r="1183" spans="1:32" ht="27.75" customHeight="1" x14ac:dyDescent="0.25">
      <c r="A1183" s="323"/>
      <c r="B1183" s="335" t="s">
        <v>27</v>
      </c>
      <c r="C1183" s="335"/>
      <c r="D1183" s="70" t="str">
        <f t="shared" si="283"/>
        <v/>
      </c>
      <c r="E1183" s="70" t="str">
        <f t="shared" si="283"/>
        <v/>
      </c>
      <c r="F1183" s="70" t="str">
        <f t="shared" si="283"/>
        <v/>
      </c>
      <c r="G1183" s="70" t="str">
        <f t="shared" si="283"/>
        <v/>
      </c>
      <c r="H1183" s="344" t="str">
        <f t="shared" si="283"/>
        <v/>
      </c>
      <c r="I1183" s="339"/>
      <c r="J1183" s="340"/>
      <c r="M1183" s="14" t="str">
        <f>IF(INDEX(alumnos,35,2)=0,"",INDEX(alumnos,35,2))</f>
        <v/>
      </c>
      <c r="W1183" s="14">
        <v>4</v>
      </c>
      <c r="X1183" s="14">
        <v>10</v>
      </c>
      <c r="Y1183" s="14">
        <v>16</v>
      </c>
      <c r="Z1183" s="14">
        <v>22</v>
      </c>
      <c r="AB1183" s="14" t="str">
        <f>IF(C1178="","",C1178)</f>
        <v>FRANCO MITMA, Mayte Araceli</v>
      </c>
    </row>
    <row r="1184" spans="1:32" ht="26.25" customHeight="1" x14ac:dyDescent="0.25">
      <c r="A1184" s="323"/>
      <c r="B1184" s="335" t="s">
        <v>28</v>
      </c>
      <c r="C1184" s="335"/>
      <c r="D1184" s="70" t="str">
        <f t="shared" si="283"/>
        <v/>
      </c>
      <c r="E1184" s="70" t="str">
        <f t="shared" si="283"/>
        <v/>
      </c>
      <c r="F1184" s="70" t="str">
        <f t="shared" si="283"/>
        <v/>
      </c>
      <c r="G1184" s="70" t="str">
        <f t="shared" si="283"/>
        <v/>
      </c>
      <c r="H1184" s="344" t="str">
        <f t="shared" si="283"/>
        <v/>
      </c>
      <c r="I1184" s="339"/>
      <c r="J1184" s="340"/>
      <c r="W1184" s="14">
        <v>5</v>
      </c>
      <c r="X1184" s="14">
        <v>11</v>
      </c>
      <c r="Y1184" s="14">
        <v>17</v>
      </c>
      <c r="Z1184" s="14">
        <v>23</v>
      </c>
      <c r="AB1184" s="14" t="str">
        <f>IF(C1178="","",C1178)</f>
        <v>FRANCO MITMA, Mayte Araceli</v>
      </c>
    </row>
    <row r="1185" spans="1:28" ht="24.75" customHeight="1" x14ac:dyDescent="0.25">
      <c r="A1185" s="323"/>
      <c r="B1185" s="335" t="s">
        <v>29</v>
      </c>
      <c r="C1185" s="335"/>
      <c r="D1185" s="70" t="str">
        <f t="shared" si="283"/>
        <v/>
      </c>
      <c r="E1185" s="70" t="str">
        <f t="shared" si="283"/>
        <v/>
      </c>
      <c r="F1185" s="70" t="str">
        <f t="shared" si="283"/>
        <v/>
      </c>
      <c r="G1185" s="70" t="str">
        <f t="shared" si="283"/>
        <v/>
      </c>
      <c r="H1185" s="344" t="str">
        <f t="shared" si="283"/>
        <v/>
      </c>
      <c r="I1185" s="339"/>
      <c r="J1185" s="340"/>
      <c r="W1185" s="14">
        <v>6</v>
      </c>
      <c r="X1185" s="14">
        <v>12</v>
      </c>
      <c r="Y1185" s="14">
        <v>18</v>
      </c>
      <c r="Z1185" s="14">
        <v>24</v>
      </c>
      <c r="AB1185" s="14" t="str">
        <f>IF(C1178="","",C1178)</f>
        <v>FRANCO MITMA, Mayte Araceli</v>
      </c>
    </row>
    <row r="1186" spans="1:28" ht="16.5" customHeight="1" thickBot="1" x14ac:dyDescent="0.3">
      <c r="A1186" s="324"/>
      <c r="B1186" s="336" t="s">
        <v>188</v>
      </c>
      <c r="C1186" s="336"/>
      <c r="D1186" s="71" t="str">
        <f t="shared" si="283"/>
        <v/>
      </c>
      <c r="E1186" s="71" t="str">
        <f t="shared" si="283"/>
        <v/>
      </c>
      <c r="F1186" s="71" t="str">
        <f t="shared" si="283"/>
        <v/>
      </c>
      <c r="G1186" s="71" t="str">
        <f t="shared" si="283"/>
        <v/>
      </c>
      <c r="H1186" s="345" t="str">
        <f t="shared" si="283"/>
        <v/>
      </c>
      <c r="I1186" s="341"/>
      <c r="J1186" s="342"/>
      <c r="W1186" s="14">
        <v>7</v>
      </c>
      <c r="X1186" s="14">
        <v>13</v>
      </c>
      <c r="Y1186" s="14">
        <v>19</v>
      </c>
      <c r="Z1186" s="14">
        <v>25</v>
      </c>
      <c r="AB1186" s="14" t="str">
        <f>IF(C1178="","",C1178)</f>
        <v>FRANCO MITMA, Mayte Araceli</v>
      </c>
    </row>
    <row r="1187" spans="1:28" ht="1.5" customHeight="1" thickTop="1" thickBot="1" x14ac:dyDescent="0.3">
      <c r="A1187" s="72"/>
      <c r="B1187" s="73"/>
      <c r="C1187" s="74"/>
      <c r="D1187" s="74"/>
      <c r="E1187" s="74"/>
      <c r="F1187" s="74"/>
      <c r="G1187" s="74"/>
      <c r="H1187" s="75"/>
      <c r="I1187" s="124"/>
      <c r="J1187" s="124"/>
    </row>
    <row r="1188" spans="1:28" ht="28.5" customHeight="1" thickTop="1" x14ac:dyDescent="0.25">
      <c r="A1188" s="322" t="s">
        <v>151</v>
      </c>
      <c r="B1188" s="334" t="s">
        <v>191</v>
      </c>
      <c r="C1188" s="334" t="str">
        <f t="shared" ref="C1188:C1190" si="284">IF(ISERROR(VLOOKUP($C$8,comunicacion,W1188,FALSE)),"",IF(VLOOKUP($C$8,comunicacion,W1188,FALSE)=0,"",VLOOKUP($C$8,comunicacion,W1188,FALSE)))</f>
        <v/>
      </c>
      <c r="D1188" s="76" t="str">
        <f t="shared" ref="D1188:H1191" si="285">IF(ISERROR(VLOOKUP($AB1188,comunicacion,W1188,FALSE)),"",IF(VLOOKUP($AB1188,comunicacion,W1188,FALSE)=0,"",VLOOKUP($AB1188,comunicacion,W1188,FALSE)))</f>
        <v/>
      </c>
      <c r="E1188" s="76" t="str">
        <f t="shared" si="285"/>
        <v/>
      </c>
      <c r="F1188" s="76" t="str">
        <f t="shared" si="285"/>
        <v/>
      </c>
      <c r="G1188" s="69" t="str">
        <f t="shared" si="285"/>
        <v/>
      </c>
      <c r="H1188" s="346" t="str">
        <f t="shared" ca="1" si="285"/>
        <v/>
      </c>
      <c r="I1188" s="349"/>
      <c r="J1188" s="350"/>
      <c r="W1188" s="14">
        <v>3</v>
      </c>
      <c r="X1188" s="14">
        <v>9</v>
      </c>
      <c r="Y1188" s="14">
        <v>15</v>
      </c>
      <c r="Z1188" s="14">
        <v>21</v>
      </c>
      <c r="AA1188" s="14">
        <v>31</v>
      </c>
      <c r="AB1188" s="14" t="str">
        <f>IF(C1178="","",C1178)</f>
        <v>FRANCO MITMA, Mayte Araceli</v>
      </c>
    </row>
    <row r="1189" spans="1:28" ht="28.5" customHeight="1" x14ac:dyDescent="0.25">
      <c r="A1189" s="323"/>
      <c r="B1189" s="335" t="s">
        <v>190</v>
      </c>
      <c r="C1189" s="335" t="str">
        <f t="shared" si="284"/>
        <v/>
      </c>
      <c r="D1189" s="77" t="str">
        <f t="shared" si="285"/>
        <v/>
      </c>
      <c r="E1189" s="77" t="str">
        <f t="shared" si="285"/>
        <v/>
      </c>
      <c r="F1189" s="77" t="str">
        <f t="shared" si="285"/>
        <v/>
      </c>
      <c r="G1189" s="70" t="str">
        <f t="shared" si="285"/>
        <v/>
      </c>
      <c r="H1189" s="347" t="str">
        <f t="shared" si="285"/>
        <v/>
      </c>
      <c r="I1189" s="351"/>
      <c r="J1189" s="352"/>
      <c r="W1189" s="14">
        <v>4</v>
      </c>
      <c r="X1189" s="14">
        <v>10</v>
      </c>
      <c r="Y1189" s="14">
        <v>16</v>
      </c>
      <c r="Z1189" s="14">
        <v>22</v>
      </c>
      <c r="AB1189" s="14" t="str">
        <f>IF(C1178="","",C1178)</f>
        <v>FRANCO MITMA, Mayte Araceli</v>
      </c>
    </row>
    <row r="1190" spans="1:28" ht="28.5" customHeight="1" x14ac:dyDescent="0.25">
      <c r="A1190" s="323"/>
      <c r="B1190" s="335" t="s">
        <v>189</v>
      </c>
      <c r="C1190" s="335" t="str">
        <f t="shared" si="284"/>
        <v/>
      </c>
      <c r="D1190" s="77" t="str">
        <f t="shared" si="285"/>
        <v/>
      </c>
      <c r="E1190" s="77" t="str">
        <f t="shared" si="285"/>
        <v/>
      </c>
      <c r="F1190" s="77" t="str">
        <f t="shared" si="285"/>
        <v/>
      </c>
      <c r="G1190" s="70" t="str">
        <f t="shared" si="285"/>
        <v/>
      </c>
      <c r="H1190" s="347" t="str">
        <f t="shared" si="285"/>
        <v/>
      </c>
      <c r="I1190" s="351"/>
      <c r="J1190" s="352"/>
      <c r="W1190" s="14">
        <v>5</v>
      </c>
      <c r="X1190" s="14">
        <v>11</v>
      </c>
      <c r="Y1190" s="14">
        <v>17</v>
      </c>
      <c r="Z1190" s="14">
        <v>23</v>
      </c>
      <c r="AB1190" s="14" t="str">
        <f>IF(C1178="","",C1178)</f>
        <v>FRANCO MITMA, Mayte Araceli</v>
      </c>
    </row>
    <row r="1191" spans="1:28" ht="16.5" customHeight="1" thickBot="1" x14ac:dyDescent="0.3">
      <c r="A1191" s="324"/>
      <c r="B1191" s="336" t="s">
        <v>188</v>
      </c>
      <c r="C1191" s="336"/>
      <c r="D1191" s="71" t="str">
        <f t="shared" si="285"/>
        <v/>
      </c>
      <c r="E1191" s="71" t="str">
        <f t="shared" si="285"/>
        <v/>
      </c>
      <c r="F1191" s="71" t="str">
        <f t="shared" si="285"/>
        <v/>
      </c>
      <c r="G1191" s="71" t="str">
        <f t="shared" si="285"/>
        <v/>
      </c>
      <c r="H1191" s="348" t="str">
        <f t="shared" si="285"/>
        <v/>
      </c>
      <c r="I1191" s="353"/>
      <c r="J1191" s="354"/>
      <c r="W1191" s="14">
        <v>7</v>
      </c>
      <c r="X1191" s="14">
        <v>13</v>
      </c>
      <c r="Y1191" s="14">
        <v>19</v>
      </c>
      <c r="Z1191" s="14">
        <v>25</v>
      </c>
      <c r="AB1191" s="14" t="str">
        <f>IF(C1178="","",C1178)</f>
        <v>FRANCO MITMA, Mayte Araceli</v>
      </c>
    </row>
    <row r="1192" spans="1:28" ht="2.25" customHeight="1" thickTop="1" thickBot="1" x14ac:dyDescent="0.3">
      <c r="A1192" s="72"/>
      <c r="B1192" s="73"/>
      <c r="C1192" s="78"/>
      <c r="D1192" s="78"/>
      <c r="E1192" s="78"/>
      <c r="F1192" s="78"/>
      <c r="G1192" s="78"/>
      <c r="H1192" s="75"/>
      <c r="I1192" s="124"/>
      <c r="J1192" s="124"/>
    </row>
    <row r="1193" spans="1:28" ht="28.5" customHeight="1" thickTop="1" x14ac:dyDescent="0.25">
      <c r="A1193" s="322" t="s">
        <v>150</v>
      </c>
      <c r="B1193" s="334" t="s">
        <v>30</v>
      </c>
      <c r="C1193" s="334" t="str">
        <f t="shared" ref="C1193:C1195" si="286">IF(ISERROR(VLOOKUP($C$8,ingles,W1193,FALSE)),"",IF(VLOOKUP($C$8,ingles,W1193,FALSE)=0,"",VLOOKUP($C$8,ingles,W1193,FALSE)))</f>
        <v/>
      </c>
      <c r="D1193" s="76" t="str">
        <f t="shared" ref="D1193:H1196" si="287">IF(ISERROR(VLOOKUP($AB1193,ingles,W1193,FALSE)),"",IF(VLOOKUP($AB1193,ingles,W1193,FALSE)=0,"",VLOOKUP($AB1193,ingles,W1193,FALSE)))</f>
        <v/>
      </c>
      <c r="E1193" s="76" t="str">
        <f t="shared" si="287"/>
        <v/>
      </c>
      <c r="F1193" s="76" t="str">
        <f t="shared" si="287"/>
        <v/>
      </c>
      <c r="G1193" s="69" t="str">
        <f t="shared" si="287"/>
        <v/>
      </c>
      <c r="H1193" s="346" t="str">
        <f t="shared" ca="1" si="287"/>
        <v/>
      </c>
      <c r="I1193" s="349"/>
      <c r="J1193" s="350"/>
      <c r="W1193" s="14">
        <v>3</v>
      </c>
      <c r="X1193" s="14">
        <v>9</v>
      </c>
      <c r="Y1193" s="14">
        <v>15</v>
      </c>
      <c r="Z1193" s="14">
        <v>21</v>
      </c>
      <c r="AA1193" s="14">
        <v>31</v>
      </c>
      <c r="AB1193" s="14" t="str">
        <f>IF(C1178="","",C1178)</f>
        <v>FRANCO MITMA, Mayte Araceli</v>
      </c>
    </row>
    <row r="1194" spans="1:28" ht="28.5" customHeight="1" x14ac:dyDescent="0.25">
      <c r="A1194" s="323"/>
      <c r="B1194" s="335" t="s">
        <v>31</v>
      </c>
      <c r="C1194" s="335" t="str">
        <f t="shared" si="286"/>
        <v/>
      </c>
      <c r="D1194" s="77" t="str">
        <f t="shared" si="287"/>
        <v/>
      </c>
      <c r="E1194" s="77" t="str">
        <f t="shared" si="287"/>
        <v/>
      </c>
      <c r="F1194" s="77" t="str">
        <f t="shared" si="287"/>
        <v/>
      </c>
      <c r="G1194" s="70" t="str">
        <f t="shared" si="287"/>
        <v/>
      </c>
      <c r="H1194" s="347" t="str">
        <f t="shared" si="287"/>
        <v/>
      </c>
      <c r="I1194" s="351"/>
      <c r="J1194" s="352"/>
      <c r="W1194" s="14">
        <v>4</v>
      </c>
      <c r="X1194" s="14">
        <v>10</v>
      </c>
      <c r="Y1194" s="14">
        <v>16</v>
      </c>
      <c r="Z1194" s="14">
        <v>22</v>
      </c>
      <c r="AB1194" s="14" t="str">
        <f>IF(C1178="","",C1178)</f>
        <v>FRANCO MITMA, Mayte Araceli</v>
      </c>
    </row>
    <row r="1195" spans="1:28" ht="28.5" customHeight="1" x14ac:dyDescent="0.25">
      <c r="A1195" s="323"/>
      <c r="B1195" s="335" t="s">
        <v>32</v>
      </c>
      <c r="C1195" s="335" t="str">
        <f t="shared" si="286"/>
        <v/>
      </c>
      <c r="D1195" s="77" t="str">
        <f t="shared" si="287"/>
        <v/>
      </c>
      <c r="E1195" s="77" t="str">
        <f t="shared" si="287"/>
        <v/>
      </c>
      <c r="F1195" s="77" t="str">
        <f t="shared" si="287"/>
        <v/>
      </c>
      <c r="G1195" s="70" t="str">
        <f t="shared" si="287"/>
        <v/>
      </c>
      <c r="H1195" s="347" t="str">
        <f t="shared" si="287"/>
        <v/>
      </c>
      <c r="I1195" s="351"/>
      <c r="J1195" s="352"/>
      <c r="W1195" s="14">
        <v>5</v>
      </c>
      <c r="X1195" s="14">
        <v>11</v>
      </c>
      <c r="Y1195" s="14">
        <v>17</v>
      </c>
      <c r="Z1195" s="14">
        <v>23</v>
      </c>
      <c r="AB1195" s="14" t="str">
        <f>IF(C1178="","",C1178)</f>
        <v>FRANCO MITMA, Mayte Araceli</v>
      </c>
    </row>
    <row r="1196" spans="1:28" ht="16.5" customHeight="1" thickBot="1" x14ac:dyDescent="0.3">
      <c r="A1196" s="324"/>
      <c r="B1196" s="336" t="s">
        <v>188</v>
      </c>
      <c r="C1196" s="336"/>
      <c r="D1196" s="71" t="str">
        <f t="shared" si="287"/>
        <v/>
      </c>
      <c r="E1196" s="71" t="str">
        <f t="shared" si="287"/>
        <v/>
      </c>
      <c r="F1196" s="71" t="str">
        <f t="shared" si="287"/>
        <v/>
      </c>
      <c r="G1196" s="71" t="str">
        <f t="shared" si="287"/>
        <v/>
      </c>
      <c r="H1196" s="348" t="str">
        <f t="shared" si="287"/>
        <v/>
      </c>
      <c r="I1196" s="353"/>
      <c r="J1196" s="354"/>
      <c r="W1196" s="14">
        <v>7</v>
      </c>
      <c r="X1196" s="14">
        <v>13</v>
      </c>
      <c r="Y1196" s="14">
        <v>19</v>
      </c>
      <c r="Z1196" s="14">
        <v>25</v>
      </c>
      <c r="AB1196" s="14" t="str">
        <f>IF(C1178="","",C1178)</f>
        <v>FRANCO MITMA, Mayte Araceli</v>
      </c>
    </row>
    <row r="1197" spans="1:28" ht="2.25" customHeight="1" thickTop="1" thickBot="1" x14ac:dyDescent="0.3">
      <c r="A1197" s="72"/>
      <c r="B1197" s="73"/>
      <c r="C1197" s="78"/>
      <c r="D1197" s="78"/>
      <c r="E1197" s="78"/>
      <c r="F1197" s="78"/>
      <c r="G1197" s="78"/>
      <c r="H1197" s="75"/>
      <c r="I1197" s="124"/>
      <c r="J1197" s="124"/>
    </row>
    <row r="1198" spans="1:28" ht="27" customHeight="1" thickTop="1" x14ac:dyDescent="0.25">
      <c r="A1198" s="322" t="s">
        <v>7</v>
      </c>
      <c r="B1198" s="334" t="s">
        <v>33</v>
      </c>
      <c r="C1198" s="334" t="str">
        <f t="shared" ref="C1198" si="288">IF(ISERROR(VLOOKUP($C$8,arte,W1198,FALSE)),"",IF(VLOOKUP($C$8,arte,W1198,FALSE)=0,"",VLOOKUP($C$8,arte,W1198,FALSE)))</f>
        <v/>
      </c>
      <c r="D1198" s="76" t="str">
        <f t="shared" ref="D1198:H1200" si="289">IF(ISERROR(VLOOKUP($AB1198,arte,W1198,FALSE)),"",IF(VLOOKUP($AB1198,arte,W1198,FALSE)=0,"",VLOOKUP($AB1198,arte,W1198,FALSE)))</f>
        <v/>
      </c>
      <c r="E1198" s="76" t="str">
        <f t="shared" si="289"/>
        <v/>
      </c>
      <c r="F1198" s="76" t="str">
        <f t="shared" si="289"/>
        <v/>
      </c>
      <c r="G1198" s="69" t="str">
        <f t="shared" si="289"/>
        <v/>
      </c>
      <c r="H1198" s="343" t="str">
        <f t="shared" ca="1" si="289"/>
        <v/>
      </c>
      <c r="I1198" s="337"/>
      <c r="J1198" s="338"/>
      <c r="W1198" s="14">
        <v>3</v>
      </c>
      <c r="X1198" s="14">
        <v>9</v>
      </c>
      <c r="Y1198" s="14">
        <v>15</v>
      </c>
      <c r="Z1198" s="14">
        <v>21</v>
      </c>
      <c r="AA1198" s="14">
        <v>31</v>
      </c>
      <c r="AB1198" s="14" t="str">
        <f>IF(C1178="","",C1178)</f>
        <v>FRANCO MITMA, Mayte Araceli</v>
      </c>
    </row>
    <row r="1199" spans="1:28" ht="27" customHeight="1" x14ac:dyDescent="0.25">
      <c r="A1199" s="323"/>
      <c r="B1199" s="335" t="s">
        <v>34</v>
      </c>
      <c r="C1199" s="335" t="str">
        <f>IF(ISERROR(VLOOKUP($C$8,arte,W1199,FALSE)),"",IF(VLOOKUP($C$8,arte,W1199,FALSE)=0,"",VLOOKUP($C$8,arte,W1199,FALSE)))</f>
        <v/>
      </c>
      <c r="D1199" s="77" t="str">
        <f t="shared" si="289"/>
        <v/>
      </c>
      <c r="E1199" s="77" t="str">
        <f t="shared" si="289"/>
        <v/>
      </c>
      <c r="F1199" s="77" t="str">
        <f t="shared" si="289"/>
        <v/>
      </c>
      <c r="G1199" s="70" t="str">
        <f t="shared" si="289"/>
        <v/>
      </c>
      <c r="H1199" s="344" t="str">
        <f t="shared" si="289"/>
        <v/>
      </c>
      <c r="I1199" s="339"/>
      <c r="J1199" s="340"/>
      <c r="W1199" s="14">
        <v>4</v>
      </c>
      <c r="X1199" s="14">
        <v>10</v>
      </c>
      <c r="Y1199" s="14">
        <v>16</v>
      </c>
      <c r="Z1199" s="14">
        <v>22</v>
      </c>
      <c r="AB1199" s="14" t="str">
        <f>IF(C1178="","",C1178)</f>
        <v>FRANCO MITMA, Mayte Araceli</v>
      </c>
    </row>
    <row r="1200" spans="1:28" ht="16.5" customHeight="1" thickBot="1" x14ac:dyDescent="0.3">
      <c r="A1200" s="324"/>
      <c r="B1200" s="336" t="s">
        <v>188</v>
      </c>
      <c r="C1200" s="336"/>
      <c r="D1200" s="71" t="str">
        <f t="shared" si="289"/>
        <v/>
      </c>
      <c r="E1200" s="71" t="str">
        <f t="shared" si="289"/>
        <v/>
      </c>
      <c r="F1200" s="71" t="str">
        <f t="shared" si="289"/>
        <v/>
      </c>
      <c r="G1200" s="71" t="str">
        <f t="shared" si="289"/>
        <v/>
      </c>
      <c r="H1200" s="345" t="str">
        <f t="shared" si="289"/>
        <v/>
      </c>
      <c r="I1200" s="341"/>
      <c r="J1200" s="342"/>
      <c r="W1200" s="14">
        <v>7</v>
      </c>
      <c r="X1200" s="14">
        <v>13</v>
      </c>
      <c r="Y1200" s="14">
        <v>19</v>
      </c>
      <c r="Z1200" s="14">
        <v>25</v>
      </c>
      <c r="AB1200" s="14" t="str">
        <f>IF(C1178="","",C1178)</f>
        <v>FRANCO MITMA, Mayte Araceli</v>
      </c>
    </row>
    <row r="1201" spans="1:28" ht="2.25" customHeight="1" thickTop="1" thickBot="1" x14ac:dyDescent="0.3">
      <c r="A1201" s="72"/>
      <c r="B1201" s="73"/>
      <c r="C1201" s="79"/>
      <c r="D1201" s="74"/>
      <c r="E1201" s="74"/>
      <c r="F1201" s="74"/>
      <c r="G1201" s="74"/>
      <c r="H1201" s="80" t="str">
        <f>IF(ISERROR(VLOOKUP($C$8,ingles,AA1201,FALSE)),"",IF(VLOOKUP($C$8,ingles,AA1201,FALSE)=0,"",VLOOKUP($C$8,ingles,AA1201,FALSE)))</f>
        <v/>
      </c>
      <c r="I1201" s="124"/>
      <c r="J1201" s="124"/>
    </row>
    <row r="1202" spans="1:28" ht="21" customHeight="1" thickTop="1" x14ac:dyDescent="0.25">
      <c r="A1202" s="322" t="s">
        <v>5</v>
      </c>
      <c r="B1202" s="334" t="s">
        <v>35</v>
      </c>
      <c r="C1202" s="334" t="str">
        <f t="shared" ref="C1202:C1204" si="290">IF(ISERROR(VLOOKUP($C$8,sociales,W1202,FALSE)),"",IF(VLOOKUP($C$8,sociales,W1202,FALSE)=0,"",VLOOKUP($C$8,sociales,W1202,FALSE)))</f>
        <v/>
      </c>
      <c r="D1202" s="76" t="str">
        <f t="shared" ref="D1202:H1205" si="291">IF(ISERROR(VLOOKUP($AB1202,sociales,W1202,FALSE)),"",IF(VLOOKUP($AB1202,sociales,W1202,FALSE)=0,"",VLOOKUP($AB1202,sociales,W1202,FALSE)))</f>
        <v/>
      </c>
      <c r="E1202" s="76" t="str">
        <f t="shared" si="291"/>
        <v/>
      </c>
      <c r="F1202" s="76" t="str">
        <f t="shared" si="291"/>
        <v/>
      </c>
      <c r="G1202" s="69" t="str">
        <f t="shared" si="291"/>
        <v/>
      </c>
      <c r="H1202" s="346" t="str">
        <f t="shared" ca="1" si="291"/>
        <v/>
      </c>
      <c r="I1202" s="349"/>
      <c r="J1202" s="350"/>
      <c r="W1202" s="14">
        <v>3</v>
      </c>
      <c r="X1202" s="14">
        <v>9</v>
      </c>
      <c r="Y1202" s="14">
        <v>15</v>
      </c>
      <c r="Z1202" s="14">
        <v>21</v>
      </c>
      <c r="AA1202" s="14">
        <v>31</v>
      </c>
      <c r="AB1202" s="14" t="str">
        <f>IF(C1178="","",C1178)</f>
        <v>FRANCO MITMA, Mayte Araceli</v>
      </c>
    </row>
    <row r="1203" spans="1:28" ht="27" customHeight="1" x14ac:dyDescent="0.25">
      <c r="A1203" s="323"/>
      <c r="B1203" s="335" t="s">
        <v>36</v>
      </c>
      <c r="C1203" s="335" t="str">
        <f t="shared" si="290"/>
        <v/>
      </c>
      <c r="D1203" s="77" t="str">
        <f t="shared" si="291"/>
        <v/>
      </c>
      <c r="E1203" s="77" t="str">
        <f t="shared" si="291"/>
        <v/>
      </c>
      <c r="F1203" s="77" t="str">
        <f t="shared" si="291"/>
        <v/>
      </c>
      <c r="G1203" s="70" t="str">
        <f t="shared" si="291"/>
        <v/>
      </c>
      <c r="H1203" s="347" t="str">
        <f t="shared" si="291"/>
        <v/>
      </c>
      <c r="I1203" s="351"/>
      <c r="J1203" s="352"/>
      <c r="W1203" s="14">
        <v>4</v>
      </c>
      <c r="X1203" s="14">
        <v>10</v>
      </c>
      <c r="Y1203" s="14">
        <v>16</v>
      </c>
      <c r="Z1203" s="14">
        <v>22</v>
      </c>
      <c r="AB1203" s="14" t="str">
        <f>IF(C1178="","",C1178)</f>
        <v>FRANCO MITMA, Mayte Araceli</v>
      </c>
    </row>
    <row r="1204" spans="1:28" ht="27" customHeight="1" x14ac:dyDescent="0.25">
      <c r="A1204" s="323"/>
      <c r="B1204" s="335" t="s">
        <v>37</v>
      </c>
      <c r="C1204" s="335" t="str">
        <f t="shared" si="290"/>
        <v/>
      </c>
      <c r="D1204" s="77" t="str">
        <f t="shared" si="291"/>
        <v/>
      </c>
      <c r="E1204" s="77" t="str">
        <f t="shared" si="291"/>
        <v/>
      </c>
      <c r="F1204" s="77" t="str">
        <f t="shared" si="291"/>
        <v/>
      </c>
      <c r="G1204" s="70" t="str">
        <f t="shared" si="291"/>
        <v/>
      </c>
      <c r="H1204" s="347" t="str">
        <f t="shared" si="291"/>
        <v/>
      </c>
      <c r="I1204" s="351"/>
      <c r="J1204" s="352"/>
      <c r="W1204" s="14">
        <v>5</v>
      </c>
      <c r="X1204" s="14">
        <v>11</v>
      </c>
      <c r="Y1204" s="14">
        <v>17</v>
      </c>
      <c r="Z1204" s="14">
        <v>23</v>
      </c>
      <c r="AB1204" s="14" t="str">
        <f>IF(C1178="","",C1178)</f>
        <v>FRANCO MITMA, Mayte Araceli</v>
      </c>
    </row>
    <row r="1205" spans="1:28" ht="16.5" customHeight="1" thickBot="1" x14ac:dyDescent="0.3">
      <c r="A1205" s="324"/>
      <c r="B1205" s="336" t="s">
        <v>188</v>
      </c>
      <c r="C1205" s="336"/>
      <c r="D1205" s="71" t="str">
        <f t="shared" si="291"/>
        <v/>
      </c>
      <c r="E1205" s="71" t="str">
        <f t="shared" si="291"/>
        <v/>
      </c>
      <c r="F1205" s="71" t="str">
        <f t="shared" si="291"/>
        <v/>
      </c>
      <c r="G1205" s="71" t="str">
        <f t="shared" si="291"/>
        <v/>
      </c>
      <c r="H1205" s="348" t="str">
        <f t="shared" si="291"/>
        <v/>
      </c>
      <c r="I1205" s="353"/>
      <c r="J1205" s="354"/>
      <c r="W1205" s="14">
        <v>7</v>
      </c>
      <c r="X1205" s="14">
        <v>13</v>
      </c>
      <c r="Y1205" s="14">
        <v>19</v>
      </c>
      <c r="Z1205" s="14">
        <v>25</v>
      </c>
      <c r="AB1205" s="14" t="str">
        <f>IF(C1178="","",C1178)</f>
        <v>FRANCO MITMA, Mayte Araceli</v>
      </c>
    </row>
    <row r="1206" spans="1:28" ht="2.25" customHeight="1" thickTop="1" thickBot="1" x14ac:dyDescent="0.3">
      <c r="A1206" s="72"/>
      <c r="B1206" s="73"/>
      <c r="C1206" s="78"/>
      <c r="D1206" s="78"/>
      <c r="E1206" s="78"/>
      <c r="F1206" s="78"/>
      <c r="G1206" s="78"/>
      <c r="H1206" s="75"/>
      <c r="I1206" s="124"/>
      <c r="J1206" s="124"/>
    </row>
    <row r="1207" spans="1:28" ht="16.5" customHeight="1" thickTop="1" x14ac:dyDescent="0.25">
      <c r="A1207" s="355" t="s">
        <v>4</v>
      </c>
      <c r="B1207" s="334" t="s">
        <v>24</v>
      </c>
      <c r="C1207" s="334" t="str">
        <f t="shared" ref="C1207:C1208" si="292">IF(ISERROR(VLOOKUP($C$8,desarrollo,W1207,FALSE)),"",IF(VLOOKUP($C$8,desarrollo,W1207,FALSE)=0,"",VLOOKUP($C$8,desarrollo,W1207,FALSE)))</f>
        <v/>
      </c>
      <c r="D1207" s="76" t="str">
        <f t="shared" ref="D1207:H1209" si="293">IF(ISERROR(VLOOKUP($AB1207,desarrollo,W1207,FALSE)),"",IF(VLOOKUP($AB1207,desarrollo,W1207,FALSE)=0,"",VLOOKUP($AB1207,desarrollo,W1207,FALSE)))</f>
        <v/>
      </c>
      <c r="E1207" s="76" t="str">
        <f t="shared" si="293"/>
        <v/>
      </c>
      <c r="F1207" s="76" t="str">
        <f t="shared" si="293"/>
        <v/>
      </c>
      <c r="G1207" s="69" t="str">
        <f t="shared" si="293"/>
        <v/>
      </c>
      <c r="H1207" s="343" t="str">
        <f t="shared" ca="1" si="293"/>
        <v/>
      </c>
      <c r="I1207" s="337"/>
      <c r="J1207" s="338"/>
      <c r="W1207" s="14">
        <v>3</v>
      </c>
      <c r="X1207" s="14">
        <v>9</v>
      </c>
      <c r="Y1207" s="14">
        <v>15</v>
      </c>
      <c r="Z1207" s="14">
        <v>21</v>
      </c>
      <c r="AA1207" s="14">
        <v>31</v>
      </c>
      <c r="AB1207" s="14" t="str">
        <f>IF(C1178="","",C1178)</f>
        <v>FRANCO MITMA, Mayte Araceli</v>
      </c>
    </row>
    <row r="1208" spans="1:28" ht="27" customHeight="1" x14ac:dyDescent="0.25">
      <c r="A1208" s="356"/>
      <c r="B1208" s="335" t="s">
        <v>25</v>
      </c>
      <c r="C1208" s="335" t="str">
        <f t="shared" si="292"/>
        <v/>
      </c>
      <c r="D1208" s="77" t="str">
        <f t="shared" si="293"/>
        <v/>
      </c>
      <c r="E1208" s="77" t="str">
        <f t="shared" si="293"/>
        <v/>
      </c>
      <c r="F1208" s="77" t="str">
        <f t="shared" si="293"/>
        <v/>
      </c>
      <c r="G1208" s="70" t="str">
        <f t="shared" si="293"/>
        <v/>
      </c>
      <c r="H1208" s="344" t="str">
        <f t="shared" si="293"/>
        <v/>
      </c>
      <c r="I1208" s="339"/>
      <c r="J1208" s="340"/>
      <c r="W1208" s="14">
        <v>4</v>
      </c>
      <c r="X1208" s="14">
        <v>10</v>
      </c>
      <c r="Y1208" s="14">
        <v>16</v>
      </c>
      <c r="Z1208" s="14">
        <v>22</v>
      </c>
      <c r="AB1208" s="14" t="str">
        <f>IF(C1178="","",C1178)</f>
        <v>FRANCO MITMA, Mayte Araceli</v>
      </c>
    </row>
    <row r="1209" spans="1:28" ht="16.5" customHeight="1" thickBot="1" x14ac:dyDescent="0.3">
      <c r="A1209" s="357"/>
      <c r="B1209" s="336" t="s">
        <v>188</v>
      </c>
      <c r="C1209" s="336"/>
      <c r="D1209" s="71" t="str">
        <f t="shared" si="293"/>
        <v/>
      </c>
      <c r="E1209" s="71" t="str">
        <f t="shared" si="293"/>
        <v/>
      </c>
      <c r="F1209" s="71" t="str">
        <f t="shared" si="293"/>
        <v/>
      </c>
      <c r="G1209" s="71" t="str">
        <f t="shared" si="293"/>
        <v/>
      </c>
      <c r="H1209" s="345" t="str">
        <f t="shared" si="293"/>
        <v/>
      </c>
      <c r="I1209" s="341"/>
      <c r="J1209" s="342"/>
      <c r="W1209" s="14">
        <v>7</v>
      </c>
      <c r="X1209" s="14">
        <v>13</v>
      </c>
      <c r="Y1209" s="14">
        <v>19</v>
      </c>
      <c r="Z1209" s="14">
        <v>25</v>
      </c>
      <c r="AB1209" s="14" t="str">
        <f>IF(C1178="","",C1178)</f>
        <v>FRANCO MITMA, Mayte Araceli</v>
      </c>
    </row>
    <row r="1210" spans="1:28" ht="2.25" customHeight="1" thickTop="1" thickBot="1" x14ac:dyDescent="0.3">
      <c r="A1210" s="81"/>
      <c r="B1210" s="73"/>
      <c r="C1210" s="78"/>
      <c r="D1210" s="78"/>
      <c r="E1210" s="78"/>
      <c r="F1210" s="78"/>
      <c r="G1210" s="78"/>
      <c r="H1210" s="82"/>
      <c r="I1210" s="124"/>
      <c r="J1210" s="124"/>
    </row>
    <row r="1211" spans="1:28" ht="24" customHeight="1" thickTop="1" x14ac:dyDescent="0.25">
      <c r="A1211" s="322" t="s">
        <v>6</v>
      </c>
      <c r="B1211" s="334" t="s">
        <v>52</v>
      </c>
      <c r="C1211" s="334" t="str">
        <f t="shared" ref="C1211:C1213" si="294">IF(ISERROR(VLOOKUP($C$8,fisica,W1211,FALSE)),"",IF(VLOOKUP($C$8,fisica,W1211,FALSE)=0,"",VLOOKUP($C$8,fisica,W1211,FALSE)))</f>
        <v/>
      </c>
      <c r="D1211" s="76" t="str">
        <f t="shared" ref="D1211:H1214" si="295">IF(ISERROR(VLOOKUP($AB1211,fisica,W1211,FALSE)),"",IF(VLOOKUP($AB1211,fisica,W1211,FALSE)=0,"",VLOOKUP($AB1211,fisica,W1211,FALSE)))</f>
        <v/>
      </c>
      <c r="E1211" s="76" t="str">
        <f t="shared" si="295"/>
        <v/>
      </c>
      <c r="F1211" s="76" t="str">
        <f t="shared" si="295"/>
        <v/>
      </c>
      <c r="G1211" s="69" t="str">
        <f t="shared" si="295"/>
        <v/>
      </c>
      <c r="H1211" s="346" t="str">
        <f t="shared" ca="1" si="295"/>
        <v/>
      </c>
      <c r="I1211" s="349"/>
      <c r="J1211" s="350"/>
      <c r="W1211" s="14">
        <v>3</v>
      </c>
      <c r="X1211" s="14">
        <v>9</v>
      </c>
      <c r="Y1211" s="14">
        <v>15</v>
      </c>
      <c r="Z1211" s="14">
        <v>21</v>
      </c>
      <c r="AA1211" s="14">
        <v>31</v>
      </c>
      <c r="AB1211" s="14" t="str">
        <f>IF(C1178="","",C1178)</f>
        <v>FRANCO MITMA, Mayte Araceli</v>
      </c>
    </row>
    <row r="1212" spans="1:28" ht="18.75" customHeight="1" x14ac:dyDescent="0.25">
      <c r="A1212" s="323"/>
      <c r="B1212" s="335" t="s">
        <v>38</v>
      </c>
      <c r="C1212" s="335" t="str">
        <f t="shared" si="294"/>
        <v/>
      </c>
      <c r="D1212" s="77" t="str">
        <f t="shared" si="295"/>
        <v/>
      </c>
      <c r="E1212" s="77" t="str">
        <f t="shared" si="295"/>
        <v/>
      </c>
      <c r="F1212" s="77" t="str">
        <f t="shared" si="295"/>
        <v/>
      </c>
      <c r="G1212" s="70" t="str">
        <f t="shared" si="295"/>
        <v/>
      </c>
      <c r="H1212" s="347" t="str">
        <f t="shared" si="295"/>
        <v/>
      </c>
      <c r="I1212" s="351"/>
      <c r="J1212" s="352"/>
      <c r="W1212" s="14">
        <v>4</v>
      </c>
      <c r="X1212" s="14">
        <v>10</v>
      </c>
      <c r="Y1212" s="14">
        <v>16</v>
      </c>
      <c r="Z1212" s="14">
        <v>22</v>
      </c>
      <c r="AB1212" s="14" t="str">
        <f>IF(C1178="","",C1178)</f>
        <v>FRANCO MITMA, Mayte Araceli</v>
      </c>
    </row>
    <row r="1213" spans="1:28" ht="27" customHeight="1" x14ac:dyDescent="0.25">
      <c r="A1213" s="323"/>
      <c r="B1213" s="335" t="s">
        <v>39</v>
      </c>
      <c r="C1213" s="335" t="str">
        <f t="shared" si="294"/>
        <v/>
      </c>
      <c r="D1213" s="77" t="str">
        <f t="shared" si="295"/>
        <v/>
      </c>
      <c r="E1213" s="77" t="str">
        <f t="shared" si="295"/>
        <v/>
      </c>
      <c r="F1213" s="77" t="str">
        <f t="shared" si="295"/>
        <v/>
      </c>
      <c r="G1213" s="70" t="str">
        <f t="shared" si="295"/>
        <v/>
      </c>
      <c r="H1213" s="347" t="str">
        <f t="shared" si="295"/>
        <v/>
      </c>
      <c r="I1213" s="351"/>
      <c r="J1213" s="352"/>
      <c r="W1213" s="14">
        <v>5</v>
      </c>
      <c r="X1213" s="14">
        <v>11</v>
      </c>
      <c r="Y1213" s="14">
        <v>17</v>
      </c>
      <c r="Z1213" s="14">
        <v>23</v>
      </c>
      <c r="AB1213" s="14" t="str">
        <f>IF(C1178="","",C1178)</f>
        <v>FRANCO MITMA, Mayte Araceli</v>
      </c>
    </row>
    <row r="1214" spans="1:28" ht="16.5" customHeight="1" thickBot="1" x14ac:dyDescent="0.3">
      <c r="A1214" s="324"/>
      <c r="B1214" s="336" t="s">
        <v>188</v>
      </c>
      <c r="C1214" s="336"/>
      <c r="D1214" s="71" t="str">
        <f t="shared" si="295"/>
        <v/>
      </c>
      <c r="E1214" s="71" t="str">
        <f t="shared" si="295"/>
        <v/>
      </c>
      <c r="F1214" s="71" t="str">
        <f t="shared" si="295"/>
        <v/>
      </c>
      <c r="G1214" s="71" t="str">
        <f t="shared" si="295"/>
        <v/>
      </c>
      <c r="H1214" s="348" t="str">
        <f t="shared" si="295"/>
        <v/>
      </c>
      <c r="I1214" s="353"/>
      <c r="J1214" s="354"/>
      <c r="W1214" s="14">
        <v>7</v>
      </c>
      <c r="X1214" s="14">
        <v>13</v>
      </c>
      <c r="Y1214" s="14">
        <v>19</v>
      </c>
      <c r="Z1214" s="14">
        <v>25</v>
      </c>
      <c r="AB1214" s="14" t="str">
        <f>IF(C1178="","",C1178)</f>
        <v>FRANCO MITMA, Mayte Araceli</v>
      </c>
    </row>
    <row r="1215" spans="1:28" ht="2.25" customHeight="1" thickTop="1" thickBot="1" x14ac:dyDescent="0.3">
      <c r="A1215" s="72"/>
      <c r="B1215" s="73"/>
      <c r="C1215" s="78"/>
      <c r="D1215" s="78"/>
      <c r="E1215" s="78"/>
      <c r="F1215" s="78"/>
      <c r="G1215" s="78"/>
      <c r="H1215" s="82"/>
      <c r="I1215" s="124"/>
      <c r="J1215" s="124"/>
    </row>
    <row r="1216" spans="1:28" ht="36" customHeight="1" thickTop="1" x14ac:dyDescent="0.25">
      <c r="A1216" s="322" t="s">
        <v>11</v>
      </c>
      <c r="B1216" s="334" t="s">
        <v>40</v>
      </c>
      <c r="C1216" s="334" t="str">
        <f t="shared" ref="C1216:C1217" si="296">IF(ISERROR(VLOOKUP($C$8,religion,W1216,FALSE)),"",IF(VLOOKUP($C$8,religion,W1216,FALSE)=0,"",VLOOKUP($C$8,religion,W1216,FALSE)))</f>
        <v/>
      </c>
      <c r="D1216" s="76" t="str">
        <f t="shared" ref="D1216:H1218" si="297">IF(ISERROR(VLOOKUP($AB1216,religion,W1216,FALSE)),"",IF(VLOOKUP($AB1216,religion,W1216,FALSE)=0,"",VLOOKUP($AB1216,religion,W1216,FALSE)))</f>
        <v/>
      </c>
      <c r="E1216" s="76" t="str">
        <f t="shared" si="297"/>
        <v/>
      </c>
      <c r="F1216" s="76" t="str">
        <f t="shared" si="297"/>
        <v/>
      </c>
      <c r="G1216" s="69" t="str">
        <f t="shared" si="297"/>
        <v/>
      </c>
      <c r="H1216" s="343" t="str">
        <f t="shared" ca="1" si="297"/>
        <v/>
      </c>
      <c r="I1216" s="337"/>
      <c r="J1216" s="338"/>
      <c r="W1216" s="14">
        <v>3</v>
      </c>
      <c r="X1216" s="14">
        <v>9</v>
      </c>
      <c r="Y1216" s="14">
        <v>15</v>
      </c>
      <c r="Z1216" s="14">
        <v>21</v>
      </c>
      <c r="AA1216" s="14">
        <v>31</v>
      </c>
      <c r="AB1216" s="14" t="str">
        <f>IF(C1178="","",C1178)</f>
        <v>FRANCO MITMA, Mayte Araceli</v>
      </c>
    </row>
    <row r="1217" spans="1:28" ht="27" customHeight="1" x14ac:dyDescent="0.25">
      <c r="A1217" s="323"/>
      <c r="B1217" s="335" t="s">
        <v>41</v>
      </c>
      <c r="C1217" s="335" t="str">
        <f t="shared" si="296"/>
        <v/>
      </c>
      <c r="D1217" s="77" t="str">
        <f t="shared" si="297"/>
        <v/>
      </c>
      <c r="E1217" s="77" t="str">
        <f t="shared" si="297"/>
        <v/>
      </c>
      <c r="F1217" s="77" t="str">
        <f t="shared" si="297"/>
        <v/>
      </c>
      <c r="G1217" s="70" t="str">
        <f t="shared" si="297"/>
        <v/>
      </c>
      <c r="H1217" s="344" t="str">
        <f t="shared" si="297"/>
        <v/>
      </c>
      <c r="I1217" s="339"/>
      <c r="J1217" s="340"/>
      <c r="W1217" s="14">
        <v>4</v>
      </c>
      <c r="X1217" s="14">
        <v>10</v>
      </c>
      <c r="Y1217" s="14">
        <v>16</v>
      </c>
      <c r="Z1217" s="14">
        <v>22</v>
      </c>
      <c r="AB1217" s="14" t="str">
        <f>IF(C1178="","",C1178)</f>
        <v>FRANCO MITMA, Mayte Araceli</v>
      </c>
    </row>
    <row r="1218" spans="1:28" ht="16.5" customHeight="1" thickBot="1" x14ac:dyDescent="0.3">
      <c r="A1218" s="324"/>
      <c r="B1218" s="336" t="s">
        <v>188</v>
      </c>
      <c r="C1218" s="336"/>
      <c r="D1218" s="71" t="str">
        <f t="shared" si="297"/>
        <v/>
      </c>
      <c r="E1218" s="71" t="str">
        <f t="shared" si="297"/>
        <v/>
      </c>
      <c r="F1218" s="71" t="str">
        <f t="shared" si="297"/>
        <v/>
      </c>
      <c r="G1218" s="71" t="str">
        <f t="shared" si="297"/>
        <v/>
      </c>
      <c r="H1218" s="345" t="str">
        <f t="shared" si="297"/>
        <v/>
      </c>
      <c r="I1218" s="341"/>
      <c r="J1218" s="342"/>
      <c r="W1218" s="14">
        <v>7</v>
      </c>
      <c r="X1218" s="14">
        <v>13</v>
      </c>
      <c r="Y1218" s="14">
        <v>19</v>
      </c>
      <c r="Z1218" s="14">
        <v>25</v>
      </c>
      <c r="AB1218" s="14" t="str">
        <f>IF(C1178="","",C1178)</f>
        <v>FRANCO MITMA, Mayte Araceli</v>
      </c>
    </row>
    <row r="1219" spans="1:28" ht="2.25" customHeight="1" thickTop="1" thickBot="1" x14ac:dyDescent="0.3">
      <c r="A1219" s="72"/>
      <c r="B1219" s="73"/>
      <c r="C1219" s="78"/>
      <c r="D1219" s="78"/>
      <c r="E1219" s="78"/>
      <c r="F1219" s="78"/>
      <c r="G1219" s="78"/>
      <c r="H1219" s="82"/>
      <c r="I1219" s="124"/>
      <c r="J1219" s="124"/>
    </row>
    <row r="1220" spans="1:28" ht="28.5" customHeight="1" thickTop="1" x14ac:dyDescent="0.25">
      <c r="A1220" s="322" t="s">
        <v>10</v>
      </c>
      <c r="B1220" s="334" t="s">
        <v>42</v>
      </c>
      <c r="C1220" s="334" t="str">
        <f t="shared" ref="C1220:C1222" si="298">IF(ISERROR(VLOOKUP($C$8,ciencia,W1220,FALSE)),"",IF(VLOOKUP($C$8,ciencia,W1220,FALSE)=0,"",VLOOKUP($C$8,ciencia,W1220,FALSE)))</f>
        <v/>
      </c>
      <c r="D1220" s="76" t="str">
        <f t="shared" ref="D1220:H1223" si="299">IF(ISERROR(VLOOKUP($AB1220,ciencia,W1220,FALSE)),"",IF(VLOOKUP($AB1220,ciencia,W1220,FALSE)=0,"",VLOOKUP($AB1220,ciencia,W1220,FALSE)))</f>
        <v/>
      </c>
      <c r="E1220" s="76" t="str">
        <f t="shared" si="299"/>
        <v/>
      </c>
      <c r="F1220" s="76" t="str">
        <f t="shared" si="299"/>
        <v/>
      </c>
      <c r="G1220" s="69" t="str">
        <f t="shared" si="299"/>
        <v/>
      </c>
      <c r="H1220" s="346" t="str">
        <f t="shared" ca="1" si="299"/>
        <v/>
      </c>
      <c r="I1220" s="349"/>
      <c r="J1220" s="350"/>
      <c r="W1220" s="14">
        <v>3</v>
      </c>
      <c r="X1220" s="14">
        <v>9</v>
      </c>
      <c r="Y1220" s="14">
        <v>15</v>
      </c>
      <c r="Z1220" s="14">
        <v>21</v>
      </c>
      <c r="AA1220" s="14">
        <v>31</v>
      </c>
      <c r="AB1220" s="14" t="str">
        <f>IF(C1178="","",C1178)</f>
        <v>FRANCO MITMA, Mayte Araceli</v>
      </c>
    </row>
    <row r="1221" spans="1:28" ht="47.25" customHeight="1" x14ac:dyDescent="0.25">
      <c r="A1221" s="323"/>
      <c r="B1221" s="335" t="s">
        <v>9</v>
      </c>
      <c r="C1221" s="335" t="str">
        <f t="shared" si="298"/>
        <v/>
      </c>
      <c r="D1221" s="77" t="str">
        <f t="shared" si="299"/>
        <v/>
      </c>
      <c r="E1221" s="77" t="str">
        <f t="shared" si="299"/>
        <v/>
      </c>
      <c r="F1221" s="77" t="str">
        <f t="shared" si="299"/>
        <v/>
      </c>
      <c r="G1221" s="70" t="str">
        <f t="shared" si="299"/>
        <v/>
      </c>
      <c r="H1221" s="347" t="str">
        <f t="shared" si="299"/>
        <v/>
      </c>
      <c r="I1221" s="351"/>
      <c r="J1221" s="352"/>
      <c r="W1221" s="14">
        <v>4</v>
      </c>
      <c r="X1221" s="14">
        <v>10</v>
      </c>
      <c r="Y1221" s="14">
        <v>16</v>
      </c>
      <c r="Z1221" s="14">
        <v>22</v>
      </c>
      <c r="AB1221" s="14" t="str">
        <f>IF(C1178="","",C1178)</f>
        <v>FRANCO MITMA, Mayte Araceli</v>
      </c>
    </row>
    <row r="1222" spans="1:28" ht="36.75" customHeight="1" x14ac:dyDescent="0.25">
      <c r="A1222" s="323"/>
      <c r="B1222" s="335" t="s">
        <v>43</v>
      </c>
      <c r="C1222" s="335" t="str">
        <f t="shared" si="298"/>
        <v/>
      </c>
      <c r="D1222" s="77" t="str">
        <f t="shared" si="299"/>
        <v/>
      </c>
      <c r="E1222" s="77" t="str">
        <f t="shared" si="299"/>
        <v/>
      </c>
      <c r="F1222" s="77" t="str">
        <f t="shared" si="299"/>
        <v/>
      </c>
      <c r="G1222" s="70" t="str">
        <f t="shared" si="299"/>
        <v/>
      </c>
      <c r="H1222" s="347" t="str">
        <f t="shared" si="299"/>
        <v/>
      </c>
      <c r="I1222" s="351"/>
      <c r="J1222" s="352"/>
      <c r="W1222" s="14">
        <v>5</v>
      </c>
      <c r="X1222" s="14">
        <v>11</v>
      </c>
      <c r="Y1222" s="14">
        <v>17</v>
      </c>
      <c r="Z1222" s="14">
        <v>23</v>
      </c>
      <c r="AB1222" s="14" t="str">
        <f>IF(C1178="","",C1178)</f>
        <v>FRANCO MITMA, Mayte Araceli</v>
      </c>
    </row>
    <row r="1223" spans="1:28" ht="16.5" customHeight="1" thickBot="1" x14ac:dyDescent="0.3">
      <c r="A1223" s="324"/>
      <c r="B1223" s="336" t="s">
        <v>188</v>
      </c>
      <c r="C1223" s="336"/>
      <c r="D1223" s="71" t="str">
        <f t="shared" si="299"/>
        <v/>
      </c>
      <c r="E1223" s="71" t="str">
        <f t="shared" si="299"/>
        <v/>
      </c>
      <c r="F1223" s="71" t="str">
        <f t="shared" si="299"/>
        <v/>
      </c>
      <c r="G1223" s="71" t="str">
        <f t="shared" si="299"/>
        <v/>
      </c>
      <c r="H1223" s="348" t="str">
        <f t="shared" si="299"/>
        <v/>
      </c>
      <c r="I1223" s="353"/>
      <c r="J1223" s="354"/>
      <c r="W1223" s="14">
        <v>7</v>
      </c>
      <c r="X1223" s="14">
        <v>13</v>
      </c>
      <c r="Y1223" s="14">
        <v>19</v>
      </c>
      <c r="Z1223" s="14">
        <v>25</v>
      </c>
      <c r="AB1223" s="14" t="str">
        <f>IF(C1178="","",C1178)</f>
        <v>FRANCO MITMA, Mayte Araceli</v>
      </c>
    </row>
    <row r="1224" spans="1:28" ht="2.25" customHeight="1" thickTop="1" thickBot="1" x14ac:dyDescent="0.3">
      <c r="A1224" s="72"/>
      <c r="B1224" s="73"/>
      <c r="C1224" s="78"/>
      <c r="D1224" s="78"/>
      <c r="E1224" s="78"/>
      <c r="F1224" s="78"/>
      <c r="G1224" s="78"/>
      <c r="H1224" s="82"/>
      <c r="I1224" s="124"/>
      <c r="J1224" s="124"/>
    </row>
    <row r="1225" spans="1:28" ht="44.25" customHeight="1" thickTop="1" thickBot="1" x14ac:dyDescent="0.3">
      <c r="A1225" s="83" t="s">
        <v>12</v>
      </c>
      <c r="B1225" s="376" t="s">
        <v>44</v>
      </c>
      <c r="C1225" s="377"/>
      <c r="D1225" s="84" t="str">
        <f>IF(ISERROR(VLOOKUP($AB1225,trabajo,W1225,FALSE)),"",IF(VLOOKUP($AB1225,trabajo,W1225,FALSE)=0,"",VLOOKUP($AB1225,trabajo,W1225,FALSE)))</f>
        <v/>
      </c>
      <c r="E1225" s="84" t="str">
        <f>IF(ISERROR(VLOOKUP($AB1225,trabajo,X1225,FALSE)),"",IF(VLOOKUP($AB1225,trabajo,X1225,FALSE)=0,"",VLOOKUP($AB1225,trabajo,X1225,FALSE)))</f>
        <v/>
      </c>
      <c r="F1225" s="84" t="str">
        <f>IF(ISERROR(VLOOKUP($AB1225,trabajo,Y1225,FALSE)),"",IF(VLOOKUP($AB1225,trabajo,Y1225,FALSE)=0,"",VLOOKUP($AB1225,trabajo,Y1225,FALSE)))</f>
        <v/>
      </c>
      <c r="G1225" s="85" t="str">
        <f>IF(ISERROR(VLOOKUP($AB1225,trabajo,Z1225,FALSE)),"",IF(VLOOKUP($AB1225,trabajo,Z1225,FALSE)=0,"",VLOOKUP($AB1225,trabajo,Z1225,FALSE)))</f>
        <v/>
      </c>
      <c r="H1225" s="86" t="str">
        <f ca="1">IF(ISERROR(VLOOKUP($AB1225,trabajo,AA1225,FALSE)),"",IF(VLOOKUP($AB1225,trabajo,AA1225,FALSE)=0,"",VLOOKUP($AB1225,trabajo,AA1225,FALSE)))</f>
        <v/>
      </c>
      <c r="I1225" s="332"/>
      <c r="J1225" s="333"/>
      <c r="W1225" s="14">
        <v>3</v>
      </c>
      <c r="X1225" s="14">
        <v>9</v>
      </c>
      <c r="Y1225" s="14">
        <v>15</v>
      </c>
      <c r="Z1225" s="14">
        <v>21</v>
      </c>
      <c r="AA1225" s="14">
        <v>31</v>
      </c>
      <c r="AB1225" s="14" t="str">
        <f>IF(C1178="","",C1178)</f>
        <v>FRANCO MITMA, Mayte Araceli</v>
      </c>
    </row>
    <row r="1226" spans="1:28" ht="9.75" customHeight="1" thickTop="1" thickBot="1" x14ac:dyDescent="0.3">
      <c r="A1226" s="87"/>
      <c r="B1226" s="73"/>
      <c r="C1226" s="79"/>
      <c r="D1226" s="79"/>
      <c r="E1226" s="79"/>
      <c r="F1226" s="79"/>
      <c r="G1226" s="79"/>
      <c r="I1226" s="88"/>
      <c r="J1226" s="88"/>
    </row>
    <row r="1227" spans="1:28" ht="18.75" customHeight="1" thickTop="1" x14ac:dyDescent="0.25">
      <c r="A1227" s="389" t="s">
        <v>14</v>
      </c>
      <c r="B1227" s="390"/>
      <c r="C1227" s="391"/>
      <c r="D1227" s="386" t="s">
        <v>53</v>
      </c>
      <c r="E1227" s="387"/>
      <c r="F1227" s="387"/>
      <c r="G1227" s="388"/>
      <c r="H1227" s="384" t="s">
        <v>2</v>
      </c>
      <c r="I1227" s="288" t="s">
        <v>17</v>
      </c>
      <c r="J1227" s="289"/>
    </row>
    <row r="1228" spans="1:28" ht="18.75" customHeight="1" thickBot="1" x14ac:dyDescent="0.3">
      <c r="A1228" s="392"/>
      <c r="B1228" s="393"/>
      <c r="C1228" s="394"/>
      <c r="D1228" s="89">
        <v>1</v>
      </c>
      <c r="E1228" s="89">
        <v>2</v>
      </c>
      <c r="F1228" s="89">
        <v>3</v>
      </c>
      <c r="G1228" s="90">
        <v>4</v>
      </c>
      <c r="H1228" s="385"/>
      <c r="I1228" s="290"/>
      <c r="J1228" s="291"/>
    </row>
    <row r="1229" spans="1:28" ht="22.5" customHeight="1" thickTop="1" x14ac:dyDescent="0.25">
      <c r="A1229" s="378" t="s">
        <v>15</v>
      </c>
      <c r="B1229" s="379"/>
      <c r="C1229" s="380"/>
      <c r="D1229" s="91" t="str">
        <f>IF(ISERROR(VLOOKUP($AB1229,autonomo,W1229,FALSE)),"",IF(VLOOKUP($AB1229,autonomo,W1229,FALSE)=0,"",VLOOKUP($AB1229,autonomo,W1229,FALSE)))</f>
        <v/>
      </c>
      <c r="E1229" s="91" t="str">
        <f>IF(ISERROR(VLOOKUP($AB1229,autonomo,X1229,FALSE)),"",IF(VLOOKUP($AB1229,autonomo,X1229,FALSE)=0,"",VLOOKUP($AB1229,autonomo,X1229,FALSE)))</f>
        <v/>
      </c>
      <c r="F1229" s="91" t="str">
        <f>IF(ISERROR(VLOOKUP($AB1229,autonomo,Y1229,FALSE)),"",IF(VLOOKUP($AB1229,autonomo,Y1229,FALSE)=0,"",VLOOKUP($AB1229,autonomo,Y1229,FALSE)))</f>
        <v/>
      </c>
      <c r="G1229" s="92" t="str">
        <f>IF(ISERROR(VLOOKUP($AB1229,autonomo,Z1229,FALSE)),"",IF(VLOOKUP($AB1229,autonomo,Z1229,FALSE)=0,"",VLOOKUP($AB1229,autonomo,Z1229,FALSE)))</f>
        <v/>
      </c>
      <c r="H1229" s="93" t="str">
        <f ca="1">IF(ISERROR(VLOOKUP($AB1229,autonomo,AA1229,FALSE)),"",IF(VLOOKUP($AB1229,autonomo,AA1229,FALSE)=0,"",VLOOKUP($AB1229,autonomo,AA1229,FALSE)))</f>
        <v/>
      </c>
      <c r="I1229" s="305"/>
      <c r="J1229" s="306"/>
      <c r="W1229" s="14">
        <v>3</v>
      </c>
      <c r="X1229" s="14">
        <v>9</v>
      </c>
      <c r="Y1229" s="14">
        <v>15</v>
      </c>
      <c r="Z1229" s="14">
        <v>21</v>
      </c>
      <c r="AA1229" s="14">
        <v>31</v>
      </c>
      <c r="AB1229" s="14" t="str">
        <f>IF(C1178="","",C1178)</f>
        <v>FRANCO MITMA, Mayte Araceli</v>
      </c>
    </row>
    <row r="1230" spans="1:28" ht="24" customHeight="1" thickBot="1" x14ac:dyDescent="0.3">
      <c r="A1230" s="381" t="s">
        <v>16</v>
      </c>
      <c r="B1230" s="382"/>
      <c r="C1230" s="383"/>
      <c r="D1230" s="94" t="str">
        <f>IF(ISERROR(VLOOKUP($AB1230,tic,W1230,FALSE)),"",IF(VLOOKUP($AB1230,tic,W1230,FALSE)=0,"",VLOOKUP($AB1230,tic,W1230,FALSE)))</f>
        <v/>
      </c>
      <c r="E1230" s="94" t="str">
        <f>IF(ISERROR(VLOOKUP($AB1230,tic,X1230,FALSE)),"",IF(VLOOKUP($AB1230,tic,X1230,FALSE)=0,"",VLOOKUP($AB1230,tic,X1230,FALSE)))</f>
        <v/>
      </c>
      <c r="F1230" s="94" t="str">
        <f>IF(ISERROR(VLOOKUP($AB1230,tic,Y1230,FALSE)),"",IF(VLOOKUP($AB1230,tic,Y1230,FALSE)=0,"",VLOOKUP($AB1230,tic,Y1230,FALSE)))</f>
        <v/>
      </c>
      <c r="G1230" s="95" t="str">
        <f>IF(ISERROR(VLOOKUP($AB1230,tic,Z1230,FALSE)),"",IF(VLOOKUP($AB1230,tic,Z1230,FALSE)=0,"",VLOOKUP($AB1230,tic,Z1230,FALSE)))</f>
        <v/>
      </c>
      <c r="H1230" s="96" t="str">
        <f ca="1">IF(ISERROR(VLOOKUP($AB1230,tic,AA1230,FALSE)),"",IF(VLOOKUP($AB1230,tic,AA1230,FALSE)=0,"",VLOOKUP($AB1230,tic,AA1230,FALSE)))</f>
        <v/>
      </c>
      <c r="I1230" s="307"/>
      <c r="J1230" s="308"/>
      <c r="W1230" s="14">
        <v>3</v>
      </c>
      <c r="X1230" s="14">
        <v>9</v>
      </c>
      <c r="Y1230" s="14">
        <v>15</v>
      </c>
      <c r="Z1230" s="14">
        <v>21</v>
      </c>
      <c r="AA1230" s="14">
        <v>31</v>
      </c>
      <c r="AB1230" s="14" t="str">
        <f>IF(C1178="","",C1178)</f>
        <v>FRANCO MITMA, Mayte Araceli</v>
      </c>
    </row>
    <row r="1231" spans="1:28" ht="5.25" customHeight="1" thickTop="1" thickBot="1" x14ac:dyDescent="0.3"/>
    <row r="1232" spans="1:28" ht="17.25" customHeight="1" thickBot="1" x14ac:dyDescent="0.3">
      <c r="A1232" s="233" t="s">
        <v>154</v>
      </c>
      <c r="B1232" s="233"/>
      <c r="C1232" s="246" t="str">
        <f>IF(C1178="","",IF(VLOOKUP(C1178,DATOS!$B$17:$F$61,4,FALSE)=0,"",VLOOKUP(C1178,DATOS!$B$17:$F$61,4,FALSE)&amp;" "&amp;VLOOKUP(C1178,DATOS!$B$17:$F$61,5,FALSE)))</f>
        <v/>
      </c>
      <c r="D1232" s="247"/>
      <c r="E1232" s="248"/>
      <c r="F1232" s="233" t="str">
        <f>"N° Áreas desaprobadas "&amp;DATOS!$B$6&amp;" :"</f>
        <v>N° Áreas desaprobadas 2019 :</v>
      </c>
      <c r="G1232" s="233"/>
      <c r="H1232" s="233"/>
      <c r="I1232" s="233"/>
      <c r="J1232" s="97" t="str">
        <f ca="1">IF(C1178="","",IF((DATOS!$W$14-TODAY())&gt;0,"",VLOOKUP(C1178,anual,18,FALSE)))</f>
        <v/>
      </c>
    </row>
    <row r="1233" spans="1:28" ht="3" customHeight="1" thickBot="1" x14ac:dyDescent="0.3">
      <c r="A1233" s="46"/>
      <c r="B1233" s="46"/>
      <c r="C1233" s="98"/>
      <c r="D1233" s="98"/>
      <c r="E1233" s="98"/>
      <c r="F1233" s="46"/>
      <c r="G1233" s="46"/>
      <c r="H1233" s="46"/>
      <c r="I1233" s="46"/>
    </row>
    <row r="1234" spans="1:28" ht="17.25" customHeight="1" thickBot="1" x14ac:dyDescent="0.3">
      <c r="A1234" s="420" t="str">
        <f>IF(C1178="","",C1178)</f>
        <v>FRANCO MITMA, Mayte Araceli</v>
      </c>
      <c r="B1234" s="420"/>
      <c r="C1234" s="420"/>
      <c r="F1234" s="233" t="s">
        <v>155</v>
      </c>
      <c r="G1234" s="233"/>
      <c r="H1234" s="233"/>
      <c r="I1234" s="395" t="str">
        <f ca="1">IF(C1178="","",IF((DATOS!$W$14-TODAY())&gt;0,"",VLOOKUP(C1178,anual2,20,FALSE)))</f>
        <v/>
      </c>
      <c r="J1234" s="396"/>
    </row>
    <row r="1235" spans="1:28" ht="15.75" thickBot="1" x14ac:dyDescent="0.3">
      <c r="A1235" s="16" t="s">
        <v>54</v>
      </c>
    </row>
    <row r="1236" spans="1:28" ht="16.5" thickTop="1" thickBot="1" x14ac:dyDescent="0.3">
      <c r="A1236" s="99" t="s">
        <v>55</v>
      </c>
      <c r="B1236" s="100" t="s">
        <v>56</v>
      </c>
      <c r="C1236" s="279" t="s">
        <v>152</v>
      </c>
      <c r="D1236" s="280"/>
      <c r="E1236" s="279" t="s">
        <v>57</v>
      </c>
      <c r="F1236" s="281"/>
      <c r="G1236" s="281"/>
      <c r="H1236" s="281"/>
      <c r="I1236" s="281"/>
      <c r="J1236" s="282"/>
    </row>
    <row r="1237" spans="1:28" ht="20.25" customHeight="1" thickTop="1" x14ac:dyDescent="0.25">
      <c r="A1237" s="101">
        <v>1</v>
      </c>
      <c r="B1237" s="102" t="str">
        <f t="shared" ref="B1237:D1240" si="300">IF(ISERROR(VLOOKUP($AB1237,comportamiento,W1237,FALSE)),"",IF(VLOOKUP($AB1237,comportamiento,W1237,FALSE)=0,"",VLOOKUP($AB1237,comportamiento,W1237,FALSE)))</f>
        <v/>
      </c>
      <c r="C1237" s="273" t="str">
        <f t="shared" ca="1" si="300"/>
        <v/>
      </c>
      <c r="D1237" s="274" t="str">
        <f t="shared" si="300"/>
        <v/>
      </c>
      <c r="E1237" s="283"/>
      <c r="F1237" s="283"/>
      <c r="G1237" s="283"/>
      <c r="H1237" s="283"/>
      <c r="I1237" s="283"/>
      <c r="J1237" s="284"/>
      <c r="W1237" s="14">
        <v>7</v>
      </c>
      <c r="X1237" s="14">
        <v>31</v>
      </c>
      <c r="AB1237" s="14" t="str">
        <f>IF(C1178="","",C1178)</f>
        <v>FRANCO MITMA, Mayte Araceli</v>
      </c>
    </row>
    <row r="1238" spans="1:28" ht="20.25" customHeight="1" x14ac:dyDescent="0.25">
      <c r="A1238" s="103">
        <v>2</v>
      </c>
      <c r="B1238" s="104" t="str">
        <f t="shared" si="300"/>
        <v/>
      </c>
      <c r="C1238" s="275" t="str">
        <f t="shared" si="300"/>
        <v/>
      </c>
      <c r="D1238" s="276" t="str">
        <f t="shared" si="300"/>
        <v/>
      </c>
      <c r="E1238" s="269"/>
      <c r="F1238" s="269"/>
      <c r="G1238" s="269"/>
      <c r="H1238" s="269"/>
      <c r="I1238" s="269"/>
      <c r="J1238" s="270"/>
      <c r="W1238" s="14">
        <v>13</v>
      </c>
      <c r="AB1238" s="14" t="str">
        <f>IF(C1178="","",C1178)</f>
        <v>FRANCO MITMA, Mayte Araceli</v>
      </c>
    </row>
    <row r="1239" spans="1:28" ht="20.25" customHeight="1" x14ac:dyDescent="0.25">
      <c r="A1239" s="103">
        <v>3</v>
      </c>
      <c r="B1239" s="104" t="str">
        <f t="shared" si="300"/>
        <v/>
      </c>
      <c r="C1239" s="275" t="str">
        <f t="shared" si="300"/>
        <v/>
      </c>
      <c r="D1239" s="276" t="str">
        <f t="shared" si="300"/>
        <v/>
      </c>
      <c r="E1239" s="269"/>
      <c r="F1239" s="269"/>
      <c r="G1239" s="269"/>
      <c r="H1239" s="269"/>
      <c r="I1239" s="269"/>
      <c r="J1239" s="270"/>
      <c r="W1239" s="14">
        <v>19</v>
      </c>
      <c r="AB1239" s="14" t="str">
        <f>IF(C1178="","",C1178)</f>
        <v>FRANCO MITMA, Mayte Araceli</v>
      </c>
    </row>
    <row r="1240" spans="1:28" ht="20.25" customHeight="1" thickBot="1" x14ac:dyDescent="0.3">
      <c r="A1240" s="105">
        <v>4</v>
      </c>
      <c r="B1240" s="106" t="str">
        <f t="shared" si="300"/>
        <v/>
      </c>
      <c r="C1240" s="277" t="str">
        <f t="shared" si="300"/>
        <v/>
      </c>
      <c r="D1240" s="278" t="str">
        <f t="shared" si="300"/>
        <v/>
      </c>
      <c r="E1240" s="271"/>
      <c r="F1240" s="271"/>
      <c r="G1240" s="271"/>
      <c r="H1240" s="271"/>
      <c r="I1240" s="271"/>
      <c r="J1240" s="272"/>
      <c r="W1240" s="14">
        <v>25</v>
      </c>
      <c r="AB1240" s="14" t="str">
        <f>IF(C1178="","",C1178)</f>
        <v>FRANCO MITMA, Mayte Araceli</v>
      </c>
    </row>
    <row r="1241" spans="1:28" ht="6.75" customHeight="1" thickTop="1" thickBot="1" x14ac:dyDescent="0.3">
      <c r="W1241" s="14">
        <v>7</v>
      </c>
    </row>
    <row r="1242" spans="1:28" ht="14.25" customHeight="1" thickTop="1" thickBot="1" x14ac:dyDescent="0.3">
      <c r="B1242" s="358" t="s">
        <v>208</v>
      </c>
      <c r="C1242" s="359"/>
      <c r="D1242" s="359" t="s">
        <v>209</v>
      </c>
      <c r="E1242" s="359"/>
      <c r="F1242" s="360"/>
    </row>
    <row r="1243" spans="1:28" ht="14.25" customHeight="1" thickTop="1" x14ac:dyDescent="0.25">
      <c r="B1243" s="107" t="str">
        <f>IF(DATOS!$B$12="","",IF(DATOS!$B$12="Bimestre","I Bimestre","I Trimestre"))</f>
        <v>I Trimestre</v>
      </c>
      <c r="C1243" s="108" t="str">
        <f>IF(C1178="","",VLOOKUP(C1178,periodo1,20,FALSE)&amp;"°")</f>
        <v>500°</v>
      </c>
      <c r="D1243" s="221">
        <f>IF(C1178="","",VLOOKUP(C1178,periodo1,18,FALSE))</f>
        <v>0</v>
      </c>
      <c r="E1243" s="221"/>
      <c r="F1243" s="361"/>
      <c r="H1243" s="406" t="str">
        <f>"Orden de mérito año escolar "&amp;DATOS!$B$6&amp;":"</f>
        <v>Orden de mérito año escolar 2019:</v>
      </c>
      <c r="I1243" s="407"/>
      <c r="J1243" s="412" t="str">
        <f ca="1">IF(C1178="","",IF((DATOS!$W$14-TODAY())&gt;0,"",VLOOKUP(C1178,anual,20,FALSE)&amp;"°"))</f>
        <v/>
      </c>
    </row>
    <row r="1244" spans="1:28" ht="14.25" customHeight="1" x14ac:dyDescent="0.25">
      <c r="B1244" s="109" t="str">
        <f>IF(DATOS!$B$12="","",IF(DATOS!$B$12="Bimestre","II Bimestre","II Trimestre"))</f>
        <v>II Trimestre</v>
      </c>
      <c r="C1244" s="110" t="str">
        <f ca="1">IF(C1178="","",IF((DATOS!$X$14-TODAY())&gt;0,"",VLOOKUP(C1178,periodo2,20,FALSE)&amp;"°"))</f>
        <v/>
      </c>
      <c r="D1244" s="225" t="str">
        <f ca="1">IF(C1178="","",IF(C1244="","",VLOOKUP(C1178,periodo2,18,FALSE)))</f>
        <v/>
      </c>
      <c r="E1244" s="225"/>
      <c r="F1244" s="362"/>
      <c r="H1244" s="408"/>
      <c r="I1244" s="409"/>
      <c r="J1244" s="413"/>
    </row>
    <row r="1245" spans="1:28" ht="14.25" customHeight="1" thickBot="1" x14ac:dyDescent="0.3">
      <c r="A1245" s="111"/>
      <c r="B1245" s="112" t="str">
        <f>IF(DATOS!$B$12="","",IF(DATOS!$B$12="Bimestre","III Bimestre","III Trimestre"))</f>
        <v>III Trimestre</v>
      </c>
      <c r="C1245" s="113" t="str">
        <f ca="1">IF(C1178="","",IF((DATOS!$Y$14-TODAY())&gt;0,"",VLOOKUP(C1178,periodo3,20,FALSE)&amp;"°"))</f>
        <v/>
      </c>
      <c r="D1245" s="363" t="str">
        <f ca="1">IF(C1178="","",IF(C1245="","",VLOOKUP(C1178,periodo3,18,FALSE)))</f>
        <v/>
      </c>
      <c r="E1245" s="363"/>
      <c r="F1245" s="364"/>
      <c r="G1245" s="111"/>
      <c r="H1245" s="410"/>
      <c r="I1245" s="411"/>
      <c r="J1245" s="414"/>
    </row>
    <row r="1246" spans="1:28" ht="14.25" customHeight="1" thickTop="1" thickBot="1" x14ac:dyDescent="0.3">
      <c r="B1246" s="114" t="str">
        <f>IF(DATOS!$B$12="","",IF(DATOS!$B$12="Bimestre","IV Bimestre",""))</f>
        <v/>
      </c>
      <c r="C1246" s="115" t="str">
        <f ca="1">IF(C1178="","",IF((DATOS!$W$14-TODAY())&gt;0,"",VLOOKUP(C1178,periodo4,20,FALSE)&amp;"°"))</f>
        <v/>
      </c>
      <c r="D1246" s="214" t="str">
        <f ca="1">IF(C1178="","",IF(C1246="","",VLOOKUP(C1178,periodo4,18,FALSE)))</f>
        <v/>
      </c>
      <c r="E1246" s="214"/>
      <c r="F1246" s="405"/>
    </row>
    <row r="1247" spans="1:28" ht="16.5" thickTop="1" thickBot="1" x14ac:dyDescent="0.3">
      <c r="A1247" s="16" t="s">
        <v>192</v>
      </c>
    </row>
    <row r="1248" spans="1:28" ht="15.75" thickTop="1" x14ac:dyDescent="0.25">
      <c r="A1248" s="397" t="s">
        <v>55</v>
      </c>
      <c r="B1248" s="399" t="s">
        <v>193</v>
      </c>
      <c r="C1248" s="288"/>
      <c r="D1248" s="288"/>
      <c r="E1248" s="289"/>
      <c r="F1248" s="399" t="s">
        <v>194</v>
      </c>
      <c r="G1248" s="288"/>
      <c r="H1248" s="288"/>
      <c r="I1248" s="289"/>
    </row>
    <row r="1249" spans="1:10" x14ac:dyDescent="0.25">
      <c r="A1249" s="398"/>
      <c r="B1249" s="116" t="s">
        <v>195</v>
      </c>
      <c r="C1249" s="400" t="s">
        <v>196</v>
      </c>
      <c r="D1249" s="400"/>
      <c r="E1249" s="401"/>
      <c r="F1249" s="402" t="s">
        <v>195</v>
      </c>
      <c r="G1249" s="400"/>
      <c r="H1249" s="400"/>
      <c r="I1249" s="117" t="s">
        <v>196</v>
      </c>
    </row>
    <row r="1250" spans="1:10" x14ac:dyDescent="0.25">
      <c r="A1250" s="118">
        <v>1</v>
      </c>
      <c r="B1250" s="126"/>
      <c r="C1250" s="403"/>
      <c r="D1250" s="366"/>
      <c r="E1250" s="404"/>
      <c r="F1250" s="365"/>
      <c r="G1250" s="366"/>
      <c r="H1250" s="367"/>
      <c r="I1250" s="127"/>
    </row>
    <row r="1251" spans="1:10" x14ac:dyDescent="0.25">
      <c r="A1251" s="118">
        <v>2</v>
      </c>
      <c r="B1251" s="126"/>
      <c r="C1251" s="403"/>
      <c r="D1251" s="366"/>
      <c r="E1251" s="404"/>
      <c r="F1251" s="365"/>
      <c r="G1251" s="366"/>
      <c r="H1251" s="367"/>
      <c r="I1251" s="127"/>
    </row>
    <row r="1252" spans="1:10" x14ac:dyDescent="0.25">
      <c r="A1252" s="118">
        <v>3</v>
      </c>
      <c r="B1252" s="126"/>
      <c r="C1252" s="403"/>
      <c r="D1252" s="366"/>
      <c r="E1252" s="404"/>
      <c r="F1252" s="365"/>
      <c r="G1252" s="366"/>
      <c r="H1252" s="367"/>
      <c r="I1252" s="127"/>
    </row>
    <row r="1253" spans="1:10" ht="15.75" thickBot="1" x14ac:dyDescent="0.3">
      <c r="A1253" s="119">
        <v>4</v>
      </c>
      <c r="B1253" s="129"/>
      <c r="C1253" s="368"/>
      <c r="D1253" s="369"/>
      <c r="E1253" s="370"/>
      <c r="F1253" s="371"/>
      <c r="G1253" s="369"/>
      <c r="H1253" s="372"/>
      <c r="I1253" s="130"/>
    </row>
    <row r="1254" spans="1:10" ht="16.5" thickTop="1" thickBot="1" x14ac:dyDescent="0.3">
      <c r="A1254" s="120" t="s">
        <v>197</v>
      </c>
      <c r="B1254" s="121" t="str">
        <f>IF(C1178="","",IF(SUM(B1250:B1253)=0,"",SUM(B1250:B1253)))</f>
        <v/>
      </c>
      <c r="C1254" s="373" t="str">
        <f>IF(C1178="","",IF(SUM(C1250:C1253)=0,"",SUM(C1250:C1253)))</f>
        <v/>
      </c>
      <c r="D1254" s="373" t="str">
        <f t="shared" ref="D1254" si="301">IF(E1178="","",IF(SUM(D1250:D1253)=0,"",SUM(D1250:D1253)))</f>
        <v/>
      </c>
      <c r="E1254" s="374" t="str">
        <f t="shared" ref="E1254" si="302">IF(F1178="","",IF(SUM(E1250:E1253)=0,"",SUM(E1250:E1253)))</f>
        <v/>
      </c>
      <c r="F1254" s="375" t="str">
        <f>IF(C1178="","",IF(SUM(F1250:F1253)=0,"",SUM(F1250:F1253)))</f>
        <v/>
      </c>
      <c r="G1254" s="373" t="str">
        <f t="shared" ref="G1254" si="303">IF(H1178="","",IF(SUM(G1250:G1253)=0,"",SUM(G1250:G1253)))</f>
        <v/>
      </c>
      <c r="H1254" s="373" t="str">
        <f t="shared" ref="H1254" si="304">IF(I1178="","",IF(SUM(H1250:H1253)=0,"",SUM(H1250:H1253)))</f>
        <v/>
      </c>
      <c r="I1254" s="122" t="str">
        <f>IF(C1178="","",IF(SUM(I1250:I1253)=0,"",SUM(I1250:I1253)))</f>
        <v/>
      </c>
    </row>
    <row r="1255" spans="1:10" ht="15.75" thickTop="1" x14ac:dyDescent="0.25"/>
    <row r="1258" spans="1:10" x14ac:dyDescent="0.25">
      <c r="A1258" s="416"/>
      <c r="B1258" s="416"/>
      <c r="G1258" s="123"/>
      <c r="H1258" s="123"/>
      <c r="I1258" s="123"/>
      <c r="J1258" s="123"/>
    </row>
    <row r="1259" spans="1:10" x14ac:dyDescent="0.25">
      <c r="A1259" s="415" t="str">
        <f>IF(DATOS!$F$9="","",DATOS!$F$9)</f>
        <v/>
      </c>
      <c r="B1259" s="415"/>
      <c r="G1259" s="415" t="str">
        <f>IF(DATOS!$F$10="","",DATOS!$F$10)</f>
        <v/>
      </c>
      <c r="H1259" s="415"/>
      <c r="I1259" s="415"/>
      <c r="J1259" s="415"/>
    </row>
    <row r="1260" spans="1:10" x14ac:dyDescent="0.25">
      <c r="A1260" s="415" t="s">
        <v>143</v>
      </c>
      <c r="B1260" s="415"/>
      <c r="G1260" s="415" t="s">
        <v>142</v>
      </c>
      <c r="H1260" s="415"/>
      <c r="I1260" s="415"/>
      <c r="J1260" s="415"/>
    </row>
    <row r="1261" spans="1:10" ht="17.25" x14ac:dyDescent="0.3">
      <c r="A1261" s="285" t="str">
        <f>"INFORME DE PROGRESO DEL APRENDIZAJE DEL ESTUDIANTE - "&amp;DATOS!$B$6</f>
        <v>INFORME DE PROGRESO DEL APRENDIZAJE DEL ESTUDIANTE - 2019</v>
      </c>
      <c r="B1261" s="285"/>
      <c r="C1261" s="285"/>
      <c r="D1261" s="285"/>
      <c r="E1261" s="285"/>
      <c r="F1261" s="285"/>
      <c r="G1261" s="285"/>
      <c r="H1261" s="285"/>
      <c r="I1261" s="285"/>
      <c r="J1261" s="285"/>
    </row>
    <row r="1262" spans="1:10" ht="4.5" customHeight="1" thickBot="1" x14ac:dyDescent="0.3"/>
    <row r="1263" spans="1:10" ht="15.75" thickTop="1" x14ac:dyDescent="0.25">
      <c r="A1263" s="292"/>
      <c r="B1263" s="62" t="s">
        <v>45</v>
      </c>
      <c r="C1263" s="314" t="str">
        <f>IF(DATOS!$B$4="","",DATOS!$B$4)</f>
        <v>Apurímac</v>
      </c>
      <c r="D1263" s="314"/>
      <c r="E1263" s="314"/>
      <c r="F1263" s="314"/>
      <c r="G1263" s="313" t="s">
        <v>47</v>
      </c>
      <c r="H1263" s="313"/>
      <c r="I1263" s="63" t="str">
        <f>IF(DATOS!$B$5="","",DATOS!$B$5)</f>
        <v/>
      </c>
      <c r="J1263" s="295" t="s">
        <v>520</v>
      </c>
    </row>
    <row r="1264" spans="1:10" x14ac:dyDescent="0.25">
      <c r="A1264" s="293"/>
      <c r="B1264" s="64" t="s">
        <v>46</v>
      </c>
      <c r="C1264" s="311" t="str">
        <f>IF(DATOS!$B$7="","",UPPER(DATOS!$B$7))</f>
        <v/>
      </c>
      <c r="D1264" s="311"/>
      <c r="E1264" s="311"/>
      <c r="F1264" s="311"/>
      <c r="G1264" s="311"/>
      <c r="H1264" s="311"/>
      <c r="I1264" s="312"/>
      <c r="J1264" s="296"/>
    </row>
    <row r="1265" spans="1:32" x14ac:dyDescent="0.25">
      <c r="A1265" s="293"/>
      <c r="B1265" s="64" t="s">
        <v>49</v>
      </c>
      <c r="C1265" s="315" t="str">
        <f>IF(DATOS!$B$8="","",DATOS!$B$8)</f>
        <v/>
      </c>
      <c r="D1265" s="315"/>
      <c r="E1265" s="315"/>
      <c r="F1265" s="315"/>
      <c r="G1265" s="286" t="s">
        <v>100</v>
      </c>
      <c r="H1265" s="287"/>
      <c r="I1265" s="65" t="str">
        <f>IF(DATOS!$B$9="","",DATOS!$B$9)</f>
        <v/>
      </c>
      <c r="J1265" s="296"/>
    </row>
    <row r="1266" spans="1:32" x14ac:dyDescent="0.25">
      <c r="A1266" s="293"/>
      <c r="B1266" s="64" t="s">
        <v>60</v>
      </c>
      <c r="C1266" s="311" t="str">
        <f>IF(DATOS!$B$10="","",DATOS!$B$10)</f>
        <v/>
      </c>
      <c r="D1266" s="311"/>
      <c r="E1266" s="311"/>
      <c r="F1266" s="311"/>
      <c r="G1266" s="317" t="s">
        <v>50</v>
      </c>
      <c r="H1266" s="317"/>
      <c r="I1266" s="65" t="str">
        <f>IF(DATOS!$B$11="","",DATOS!$B$11)</f>
        <v/>
      </c>
      <c r="J1266" s="296"/>
    </row>
    <row r="1267" spans="1:32" x14ac:dyDescent="0.25">
      <c r="A1267" s="293"/>
      <c r="B1267" s="64" t="s">
        <v>59</v>
      </c>
      <c r="C1267" s="316" t="str">
        <f>IF(ISERROR(VLOOKUP(C1268,DATOS!$B$17:$C$61,2,FALSE)),"No encontrado",IF(VLOOKUP(C1268,DATOS!$B$17:$C$61,2,FALSE)=0,"No encontrado",VLOOKUP(C1268,DATOS!$B$17:$C$61,2,FALSE)))</f>
        <v>No encontrado</v>
      </c>
      <c r="D1267" s="316"/>
      <c r="E1267" s="316"/>
      <c r="F1267" s="316"/>
      <c r="G1267" s="298"/>
      <c r="H1267" s="299"/>
      <c r="I1267" s="300"/>
      <c r="J1267" s="296"/>
    </row>
    <row r="1268" spans="1:32" ht="28.5" customHeight="1" thickBot="1" x14ac:dyDescent="0.3">
      <c r="A1268" s="294"/>
      <c r="B1268" s="66" t="s">
        <v>58</v>
      </c>
      <c r="C1268" s="309" t="str">
        <f>IF(INDEX(alumnos,AE1268,AF1268)=0,"",INDEX(alumnos,AE1268,AF1268))</f>
        <v>GALINDO SANCHEZ, Jose Luis</v>
      </c>
      <c r="D1268" s="309"/>
      <c r="E1268" s="309"/>
      <c r="F1268" s="309"/>
      <c r="G1268" s="309"/>
      <c r="H1268" s="309"/>
      <c r="I1268" s="310"/>
      <c r="J1268" s="297"/>
      <c r="AE1268" s="14">
        <f>AE1178+1</f>
        <v>15</v>
      </c>
      <c r="AF1268" s="14">
        <v>2</v>
      </c>
    </row>
    <row r="1269" spans="1:32" ht="5.25" customHeight="1" thickTop="1" thickBot="1" x14ac:dyDescent="0.3"/>
    <row r="1270" spans="1:32" ht="27" customHeight="1" thickTop="1" x14ac:dyDescent="0.25">
      <c r="A1270" s="318" t="s">
        <v>0</v>
      </c>
      <c r="B1270" s="328" t="s">
        <v>1</v>
      </c>
      <c r="C1270" s="329"/>
      <c r="D1270" s="325" t="s">
        <v>139</v>
      </c>
      <c r="E1270" s="326"/>
      <c r="F1270" s="326"/>
      <c r="G1270" s="327"/>
      <c r="H1270" s="320" t="s">
        <v>2</v>
      </c>
      <c r="I1270" s="301" t="s">
        <v>3</v>
      </c>
      <c r="J1270" s="302"/>
      <c r="K1270" s="67"/>
    </row>
    <row r="1271" spans="1:32" ht="15" customHeight="1" thickBot="1" x14ac:dyDescent="0.3">
      <c r="A1271" s="319"/>
      <c r="B1271" s="330"/>
      <c r="C1271" s="331"/>
      <c r="D1271" s="68">
        <v>1</v>
      </c>
      <c r="E1271" s="68">
        <v>2</v>
      </c>
      <c r="F1271" s="68">
        <v>3</v>
      </c>
      <c r="G1271" s="68">
        <v>4</v>
      </c>
      <c r="H1271" s="321"/>
      <c r="I1271" s="303"/>
      <c r="J1271" s="304"/>
      <c r="K1271" s="67"/>
    </row>
    <row r="1272" spans="1:32" ht="17.25" customHeight="1" thickTop="1" x14ac:dyDescent="0.25">
      <c r="A1272" s="322" t="s">
        <v>8</v>
      </c>
      <c r="B1272" s="334" t="s">
        <v>26</v>
      </c>
      <c r="C1272" s="334"/>
      <c r="D1272" s="69" t="str">
        <f t="shared" ref="D1272:H1276" si="305">IF(ISERROR(VLOOKUP($AB1272,matematica,W1272,FALSE)),"",IF(VLOOKUP($AB1272,matematica,W1272,FALSE)=0,"",VLOOKUP($AB1272,matematica,W1272,FALSE)))</f>
        <v/>
      </c>
      <c r="E1272" s="69" t="str">
        <f t="shared" si="305"/>
        <v/>
      </c>
      <c r="F1272" s="69" t="str">
        <f t="shared" si="305"/>
        <v/>
      </c>
      <c r="G1272" s="69" t="str">
        <f t="shared" si="305"/>
        <v/>
      </c>
      <c r="H1272" s="343" t="str">
        <f t="shared" ca="1" si="305"/>
        <v/>
      </c>
      <c r="I1272" s="337"/>
      <c r="J1272" s="338"/>
      <c r="W1272" s="14">
        <v>3</v>
      </c>
      <c r="X1272" s="14">
        <v>9</v>
      </c>
      <c r="Y1272" s="14">
        <v>15</v>
      </c>
      <c r="Z1272" s="14">
        <v>21</v>
      </c>
      <c r="AA1272" s="14">
        <v>31</v>
      </c>
      <c r="AB1272" s="14" t="str">
        <f>IF(C1268="","",C1268)</f>
        <v>GALINDO SANCHEZ, Jose Luis</v>
      </c>
    </row>
    <row r="1273" spans="1:32" ht="27.75" customHeight="1" x14ac:dyDescent="0.25">
      <c r="A1273" s="323"/>
      <c r="B1273" s="335" t="s">
        <v>27</v>
      </c>
      <c r="C1273" s="335"/>
      <c r="D1273" s="70" t="str">
        <f t="shared" si="305"/>
        <v/>
      </c>
      <c r="E1273" s="70" t="str">
        <f t="shared" si="305"/>
        <v/>
      </c>
      <c r="F1273" s="70" t="str">
        <f t="shared" si="305"/>
        <v/>
      </c>
      <c r="G1273" s="70" t="str">
        <f t="shared" si="305"/>
        <v/>
      </c>
      <c r="H1273" s="344" t="str">
        <f t="shared" si="305"/>
        <v/>
      </c>
      <c r="I1273" s="339"/>
      <c r="J1273" s="340"/>
      <c r="M1273" s="14" t="str">
        <f>IF(INDEX(alumnos,35,2)=0,"",INDEX(alumnos,35,2))</f>
        <v/>
      </c>
      <c r="W1273" s="14">
        <v>4</v>
      </c>
      <c r="X1273" s="14">
        <v>10</v>
      </c>
      <c r="Y1273" s="14">
        <v>16</v>
      </c>
      <c r="Z1273" s="14">
        <v>22</v>
      </c>
      <c r="AB1273" s="14" t="str">
        <f>IF(C1268="","",C1268)</f>
        <v>GALINDO SANCHEZ, Jose Luis</v>
      </c>
    </row>
    <row r="1274" spans="1:32" ht="26.25" customHeight="1" x14ac:dyDescent="0.25">
      <c r="A1274" s="323"/>
      <c r="B1274" s="335" t="s">
        <v>28</v>
      </c>
      <c r="C1274" s="335"/>
      <c r="D1274" s="70" t="str">
        <f t="shared" si="305"/>
        <v/>
      </c>
      <c r="E1274" s="70" t="str">
        <f t="shared" si="305"/>
        <v/>
      </c>
      <c r="F1274" s="70" t="str">
        <f t="shared" si="305"/>
        <v/>
      </c>
      <c r="G1274" s="70" t="str">
        <f t="shared" si="305"/>
        <v/>
      </c>
      <c r="H1274" s="344" t="str">
        <f t="shared" si="305"/>
        <v/>
      </c>
      <c r="I1274" s="339"/>
      <c r="J1274" s="340"/>
      <c r="W1274" s="14">
        <v>5</v>
      </c>
      <c r="X1274" s="14">
        <v>11</v>
      </c>
      <c r="Y1274" s="14">
        <v>17</v>
      </c>
      <c r="Z1274" s="14">
        <v>23</v>
      </c>
      <c r="AB1274" s="14" t="str">
        <f>IF(C1268="","",C1268)</f>
        <v>GALINDO SANCHEZ, Jose Luis</v>
      </c>
    </row>
    <row r="1275" spans="1:32" ht="24.75" customHeight="1" x14ac:dyDescent="0.25">
      <c r="A1275" s="323"/>
      <c r="B1275" s="335" t="s">
        <v>29</v>
      </c>
      <c r="C1275" s="335"/>
      <c r="D1275" s="70" t="str">
        <f t="shared" si="305"/>
        <v/>
      </c>
      <c r="E1275" s="70" t="str">
        <f t="shared" si="305"/>
        <v/>
      </c>
      <c r="F1275" s="70" t="str">
        <f t="shared" si="305"/>
        <v/>
      </c>
      <c r="G1275" s="70" t="str">
        <f t="shared" si="305"/>
        <v/>
      </c>
      <c r="H1275" s="344" t="str">
        <f t="shared" si="305"/>
        <v/>
      </c>
      <c r="I1275" s="339"/>
      <c r="J1275" s="340"/>
      <c r="W1275" s="14">
        <v>6</v>
      </c>
      <c r="X1275" s="14">
        <v>12</v>
      </c>
      <c r="Y1275" s="14">
        <v>18</v>
      </c>
      <c r="Z1275" s="14">
        <v>24</v>
      </c>
      <c r="AB1275" s="14" t="str">
        <f>IF(C1268="","",C1268)</f>
        <v>GALINDO SANCHEZ, Jose Luis</v>
      </c>
    </row>
    <row r="1276" spans="1:32" ht="16.5" customHeight="1" thickBot="1" x14ac:dyDescent="0.3">
      <c r="A1276" s="324"/>
      <c r="B1276" s="336" t="s">
        <v>188</v>
      </c>
      <c r="C1276" s="336"/>
      <c r="D1276" s="71" t="str">
        <f t="shared" si="305"/>
        <v/>
      </c>
      <c r="E1276" s="71" t="str">
        <f t="shared" si="305"/>
        <v/>
      </c>
      <c r="F1276" s="71" t="str">
        <f t="shared" si="305"/>
        <v/>
      </c>
      <c r="G1276" s="71" t="str">
        <f t="shared" si="305"/>
        <v/>
      </c>
      <c r="H1276" s="345" t="str">
        <f t="shared" si="305"/>
        <v/>
      </c>
      <c r="I1276" s="341"/>
      <c r="J1276" s="342"/>
      <c r="W1276" s="14">
        <v>7</v>
      </c>
      <c r="X1276" s="14">
        <v>13</v>
      </c>
      <c r="Y1276" s="14">
        <v>19</v>
      </c>
      <c r="Z1276" s="14">
        <v>25</v>
      </c>
      <c r="AB1276" s="14" t="str">
        <f>IF(C1268="","",C1268)</f>
        <v>GALINDO SANCHEZ, Jose Luis</v>
      </c>
    </row>
    <row r="1277" spans="1:32" ht="1.5" customHeight="1" thickTop="1" thickBot="1" x14ac:dyDescent="0.3">
      <c r="A1277" s="72"/>
      <c r="B1277" s="73"/>
      <c r="C1277" s="74"/>
      <c r="D1277" s="74"/>
      <c r="E1277" s="74"/>
      <c r="F1277" s="74"/>
      <c r="G1277" s="74"/>
      <c r="H1277" s="75"/>
      <c r="I1277" s="124"/>
      <c r="J1277" s="124"/>
    </row>
    <row r="1278" spans="1:32" ht="28.5" customHeight="1" thickTop="1" x14ac:dyDescent="0.25">
      <c r="A1278" s="322" t="s">
        <v>151</v>
      </c>
      <c r="B1278" s="334" t="s">
        <v>191</v>
      </c>
      <c r="C1278" s="334" t="str">
        <f t="shared" ref="C1278:C1280" si="306">IF(ISERROR(VLOOKUP($C$8,comunicacion,W1278,FALSE)),"",IF(VLOOKUP($C$8,comunicacion,W1278,FALSE)=0,"",VLOOKUP($C$8,comunicacion,W1278,FALSE)))</f>
        <v/>
      </c>
      <c r="D1278" s="76" t="str">
        <f t="shared" ref="D1278:H1281" si="307">IF(ISERROR(VLOOKUP($AB1278,comunicacion,W1278,FALSE)),"",IF(VLOOKUP($AB1278,comunicacion,W1278,FALSE)=0,"",VLOOKUP($AB1278,comunicacion,W1278,FALSE)))</f>
        <v/>
      </c>
      <c r="E1278" s="76" t="str">
        <f t="shared" si="307"/>
        <v/>
      </c>
      <c r="F1278" s="76" t="str">
        <f t="shared" si="307"/>
        <v/>
      </c>
      <c r="G1278" s="69" t="str">
        <f t="shared" si="307"/>
        <v/>
      </c>
      <c r="H1278" s="346" t="str">
        <f t="shared" ca="1" si="307"/>
        <v/>
      </c>
      <c r="I1278" s="349"/>
      <c r="J1278" s="350"/>
      <c r="W1278" s="14">
        <v>3</v>
      </c>
      <c r="X1278" s="14">
        <v>9</v>
      </c>
      <c r="Y1278" s="14">
        <v>15</v>
      </c>
      <c r="Z1278" s="14">
        <v>21</v>
      </c>
      <c r="AA1278" s="14">
        <v>31</v>
      </c>
      <c r="AB1278" s="14" t="str">
        <f>IF(C1268="","",C1268)</f>
        <v>GALINDO SANCHEZ, Jose Luis</v>
      </c>
    </row>
    <row r="1279" spans="1:32" ht="28.5" customHeight="1" x14ac:dyDescent="0.25">
      <c r="A1279" s="323"/>
      <c r="B1279" s="335" t="s">
        <v>190</v>
      </c>
      <c r="C1279" s="335" t="str">
        <f t="shared" si="306"/>
        <v/>
      </c>
      <c r="D1279" s="77" t="str">
        <f t="shared" si="307"/>
        <v/>
      </c>
      <c r="E1279" s="77" t="str">
        <f t="shared" si="307"/>
        <v/>
      </c>
      <c r="F1279" s="77" t="str">
        <f t="shared" si="307"/>
        <v/>
      </c>
      <c r="G1279" s="70" t="str">
        <f t="shared" si="307"/>
        <v/>
      </c>
      <c r="H1279" s="347" t="str">
        <f t="shared" si="307"/>
        <v/>
      </c>
      <c r="I1279" s="351"/>
      <c r="J1279" s="352"/>
      <c r="W1279" s="14">
        <v>4</v>
      </c>
      <c r="X1279" s="14">
        <v>10</v>
      </c>
      <c r="Y1279" s="14">
        <v>16</v>
      </c>
      <c r="Z1279" s="14">
        <v>22</v>
      </c>
      <c r="AB1279" s="14" t="str">
        <f>IF(C1268="","",C1268)</f>
        <v>GALINDO SANCHEZ, Jose Luis</v>
      </c>
    </row>
    <row r="1280" spans="1:32" ht="28.5" customHeight="1" x14ac:dyDescent="0.25">
      <c r="A1280" s="323"/>
      <c r="B1280" s="335" t="s">
        <v>189</v>
      </c>
      <c r="C1280" s="335" t="str">
        <f t="shared" si="306"/>
        <v/>
      </c>
      <c r="D1280" s="77" t="str">
        <f t="shared" si="307"/>
        <v/>
      </c>
      <c r="E1280" s="77" t="str">
        <f t="shared" si="307"/>
        <v/>
      </c>
      <c r="F1280" s="77" t="str">
        <f t="shared" si="307"/>
        <v/>
      </c>
      <c r="G1280" s="70" t="str">
        <f t="shared" si="307"/>
        <v/>
      </c>
      <c r="H1280" s="347" t="str">
        <f t="shared" si="307"/>
        <v/>
      </c>
      <c r="I1280" s="351"/>
      <c r="J1280" s="352"/>
      <c r="W1280" s="14">
        <v>5</v>
      </c>
      <c r="X1280" s="14">
        <v>11</v>
      </c>
      <c r="Y1280" s="14">
        <v>17</v>
      </c>
      <c r="Z1280" s="14">
        <v>23</v>
      </c>
      <c r="AB1280" s="14" t="str">
        <f>IF(C1268="","",C1268)</f>
        <v>GALINDO SANCHEZ, Jose Luis</v>
      </c>
    </row>
    <row r="1281" spans="1:28" ht="16.5" customHeight="1" thickBot="1" x14ac:dyDescent="0.3">
      <c r="A1281" s="324"/>
      <c r="B1281" s="336" t="s">
        <v>188</v>
      </c>
      <c r="C1281" s="336"/>
      <c r="D1281" s="71" t="str">
        <f t="shared" si="307"/>
        <v/>
      </c>
      <c r="E1281" s="71" t="str">
        <f t="shared" si="307"/>
        <v/>
      </c>
      <c r="F1281" s="71" t="str">
        <f t="shared" si="307"/>
        <v/>
      </c>
      <c r="G1281" s="71" t="str">
        <f t="shared" si="307"/>
        <v/>
      </c>
      <c r="H1281" s="348" t="str">
        <f t="shared" si="307"/>
        <v/>
      </c>
      <c r="I1281" s="353"/>
      <c r="J1281" s="354"/>
      <c r="W1281" s="14">
        <v>7</v>
      </c>
      <c r="X1281" s="14">
        <v>13</v>
      </c>
      <c r="Y1281" s="14">
        <v>19</v>
      </c>
      <c r="Z1281" s="14">
        <v>25</v>
      </c>
      <c r="AB1281" s="14" t="str">
        <f>IF(C1268="","",C1268)</f>
        <v>GALINDO SANCHEZ, Jose Luis</v>
      </c>
    </row>
    <row r="1282" spans="1:28" ht="2.25" customHeight="1" thickTop="1" thickBot="1" x14ac:dyDescent="0.3">
      <c r="A1282" s="72"/>
      <c r="B1282" s="73"/>
      <c r="C1282" s="78"/>
      <c r="D1282" s="78"/>
      <c r="E1282" s="78"/>
      <c r="F1282" s="78"/>
      <c r="G1282" s="78"/>
      <c r="H1282" s="75"/>
      <c r="I1282" s="124"/>
      <c r="J1282" s="124"/>
    </row>
    <row r="1283" spans="1:28" ht="28.5" customHeight="1" thickTop="1" x14ac:dyDescent="0.25">
      <c r="A1283" s="322" t="s">
        <v>150</v>
      </c>
      <c r="B1283" s="334" t="s">
        <v>30</v>
      </c>
      <c r="C1283" s="334" t="str">
        <f t="shared" ref="C1283:C1285" si="308">IF(ISERROR(VLOOKUP($C$8,ingles,W1283,FALSE)),"",IF(VLOOKUP($C$8,ingles,W1283,FALSE)=0,"",VLOOKUP($C$8,ingles,W1283,FALSE)))</f>
        <v/>
      </c>
      <c r="D1283" s="76" t="str">
        <f t="shared" ref="D1283:H1286" si="309">IF(ISERROR(VLOOKUP($AB1283,ingles,W1283,FALSE)),"",IF(VLOOKUP($AB1283,ingles,W1283,FALSE)=0,"",VLOOKUP($AB1283,ingles,W1283,FALSE)))</f>
        <v/>
      </c>
      <c r="E1283" s="76" t="str">
        <f t="shared" si="309"/>
        <v/>
      </c>
      <c r="F1283" s="76" t="str">
        <f t="shared" si="309"/>
        <v/>
      </c>
      <c r="G1283" s="69" t="str">
        <f t="shared" si="309"/>
        <v/>
      </c>
      <c r="H1283" s="346" t="str">
        <f t="shared" ca="1" si="309"/>
        <v/>
      </c>
      <c r="I1283" s="349"/>
      <c r="J1283" s="350"/>
      <c r="W1283" s="14">
        <v>3</v>
      </c>
      <c r="X1283" s="14">
        <v>9</v>
      </c>
      <c r="Y1283" s="14">
        <v>15</v>
      </c>
      <c r="Z1283" s="14">
        <v>21</v>
      </c>
      <c r="AA1283" s="14">
        <v>31</v>
      </c>
      <c r="AB1283" s="14" t="str">
        <f>IF(C1268="","",C1268)</f>
        <v>GALINDO SANCHEZ, Jose Luis</v>
      </c>
    </row>
    <row r="1284" spans="1:28" ht="28.5" customHeight="1" x14ac:dyDescent="0.25">
      <c r="A1284" s="323"/>
      <c r="B1284" s="335" t="s">
        <v>31</v>
      </c>
      <c r="C1284" s="335" t="str">
        <f t="shared" si="308"/>
        <v/>
      </c>
      <c r="D1284" s="77" t="str">
        <f t="shared" si="309"/>
        <v/>
      </c>
      <c r="E1284" s="77" t="str">
        <f t="shared" si="309"/>
        <v/>
      </c>
      <c r="F1284" s="77" t="str">
        <f t="shared" si="309"/>
        <v/>
      </c>
      <c r="G1284" s="70" t="str">
        <f t="shared" si="309"/>
        <v/>
      </c>
      <c r="H1284" s="347" t="str">
        <f t="shared" si="309"/>
        <v/>
      </c>
      <c r="I1284" s="351"/>
      <c r="J1284" s="352"/>
      <c r="W1284" s="14">
        <v>4</v>
      </c>
      <c r="X1284" s="14">
        <v>10</v>
      </c>
      <c r="Y1284" s="14">
        <v>16</v>
      </c>
      <c r="Z1284" s="14">
        <v>22</v>
      </c>
      <c r="AB1284" s="14" t="str">
        <f>IF(C1268="","",C1268)</f>
        <v>GALINDO SANCHEZ, Jose Luis</v>
      </c>
    </row>
    <row r="1285" spans="1:28" ht="28.5" customHeight="1" x14ac:dyDescent="0.25">
      <c r="A1285" s="323"/>
      <c r="B1285" s="335" t="s">
        <v>32</v>
      </c>
      <c r="C1285" s="335" t="str">
        <f t="shared" si="308"/>
        <v/>
      </c>
      <c r="D1285" s="77" t="str">
        <f t="shared" si="309"/>
        <v/>
      </c>
      <c r="E1285" s="77" t="str">
        <f t="shared" si="309"/>
        <v/>
      </c>
      <c r="F1285" s="77" t="str">
        <f t="shared" si="309"/>
        <v/>
      </c>
      <c r="G1285" s="70" t="str">
        <f t="shared" si="309"/>
        <v/>
      </c>
      <c r="H1285" s="347" t="str">
        <f t="shared" si="309"/>
        <v/>
      </c>
      <c r="I1285" s="351"/>
      <c r="J1285" s="352"/>
      <c r="W1285" s="14">
        <v>5</v>
      </c>
      <c r="X1285" s="14">
        <v>11</v>
      </c>
      <c r="Y1285" s="14">
        <v>17</v>
      </c>
      <c r="Z1285" s="14">
        <v>23</v>
      </c>
      <c r="AB1285" s="14" t="str">
        <f>IF(C1268="","",C1268)</f>
        <v>GALINDO SANCHEZ, Jose Luis</v>
      </c>
    </row>
    <row r="1286" spans="1:28" ht="16.5" customHeight="1" thickBot="1" x14ac:dyDescent="0.3">
      <c r="A1286" s="324"/>
      <c r="B1286" s="336" t="s">
        <v>188</v>
      </c>
      <c r="C1286" s="336"/>
      <c r="D1286" s="71" t="str">
        <f t="shared" si="309"/>
        <v/>
      </c>
      <c r="E1286" s="71" t="str">
        <f t="shared" si="309"/>
        <v/>
      </c>
      <c r="F1286" s="71" t="str">
        <f t="shared" si="309"/>
        <v/>
      </c>
      <c r="G1286" s="71" t="str">
        <f t="shared" si="309"/>
        <v/>
      </c>
      <c r="H1286" s="348" t="str">
        <f t="shared" si="309"/>
        <v/>
      </c>
      <c r="I1286" s="353"/>
      <c r="J1286" s="354"/>
      <c r="W1286" s="14">
        <v>7</v>
      </c>
      <c r="X1286" s="14">
        <v>13</v>
      </c>
      <c r="Y1286" s="14">
        <v>19</v>
      </c>
      <c r="Z1286" s="14">
        <v>25</v>
      </c>
      <c r="AB1286" s="14" t="str">
        <f>IF(C1268="","",C1268)</f>
        <v>GALINDO SANCHEZ, Jose Luis</v>
      </c>
    </row>
    <row r="1287" spans="1:28" ht="2.25" customHeight="1" thickTop="1" thickBot="1" x14ac:dyDescent="0.3">
      <c r="A1287" s="72"/>
      <c r="B1287" s="73"/>
      <c r="C1287" s="78"/>
      <c r="D1287" s="78"/>
      <c r="E1287" s="78"/>
      <c r="F1287" s="78"/>
      <c r="G1287" s="78"/>
      <c r="H1287" s="75"/>
      <c r="I1287" s="124"/>
      <c r="J1287" s="124"/>
    </row>
    <row r="1288" spans="1:28" ht="27" customHeight="1" thickTop="1" x14ac:dyDescent="0.25">
      <c r="A1288" s="322" t="s">
        <v>7</v>
      </c>
      <c r="B1288" s="334" t="s">
        <v>33</v>
      </c>
      <c r="C1288" s="334" t="str">
        <f t="shared" ref="C1288" si="310">IF(ISERROR(VLOOKUP($C$8,arte,W1288,FALSE)),"",IF(VLOOKUP($C$8,arte,W1288,FALSE)=0,"",VLOOKUP($C$8,arte,W1288,FALSE)))</f>
        <v/>
      </c>
      <c r="D1288" s="76" t="str">
        <f t="shared" ref="D1288:H1290" si="311">IF(ISERROR(VLOOKUP($AB1288,arte,W1288,FALSE)),"",IF(VLOOKUP($AB1288,arte,W1288,FALSE)=0,"",VLOOKUP($AB1288,arte,W1288,FALSE)))</f>
        <v/>
      </c>
      <c r="E1288" s="76" t="str">
        <f t="shared" si="311"/>
        <v/>
      </c>
      <c r="F1288" s="76" t="str">
        <f t="shared" si="311"/>
        <v/>
      </c>
      <c r="G1288" s="69" t="str">
        <f t="shared" si="311"/>
        <v/>
      </c>
      <c r="H1288" s="343" t="str">
        <f t="shared" ca="1" si="311"/>
        <v/>
      </c>
      <c r="I1288" s="337"/>
      <c r="J1288" s="338"/>
      <c r="W1288" s="14">
        <v>3</v>
      </c>
      <c r="X1288" s="14">
        <v>9</v>
      </c>
      <c r="Y1288" s="14">
        <v>15</v>
      </c>
      <c r="Z1288" s="14">
        <v>21</v>
      </c>
      <c r="AA1288" s="14">
        <v>31</v>
      </c>
      <c r="AB1288" s="14" t="str">
        <f>IF(C1268="","",C1268)</f>
        <v>GALINDO SANCHEZ, Jose Luis</v>
      </c>
    </row>
    <row r="1289" spans="1:28" ht="27" customHeight="1" x14ac:dyDescent="0.25">
      <c r="A1289" s="323"/>
      <c r="B1289" s="335" t="s">
        <v>34</v>
      </c>
      <c r="C1289" s="335" t="str">
        <f>IF(ISERROR(VLOOKUP($C$8,arte,W1289,FALSE)),"",IF(VLOOKUP($C$8,arte,W1289,FALSE)=0,"",VLOOKUP($C$8,arte,W1289,FALSE)))</f>
        <v/>
      </c>
      <c r="D1289" s="77" t="str">
        <f t="shared" si="311"/>
        <v/>
      </c>
      <c r="E1289" s="77" t="str">
        <f t="shared" si="311"/>
        <v/>
      </c>
      <c r="F1289" s="77" t="str">
        <f t="shared" si="311"/>
        <v/>
      </c>
      <c r="G1289" s="70" t="str">
        <f t="shared" si="311"/>
        <v/>
      </c>
      <c r="H1289" s="344" t="str">
        <f t="shared" si="311"/>
        <v/>
      </c>
      <c r="I1289" s="339"/>
      <c r="J1289" s="340"/>
      <c r="W1289" s="14">
        <v>4</v>
      </c>
      <c r="X1289" s="14">
        <v>10</v>
      </c>
      <c r="Y1289" s="14">
        <v>16</v>
      </c>
      <c r="Z1289" s="14">
        <v>22</v>
      </c>
      <c r="AB1289" s="14" t="str">
        <f>IF(C1268="","",C1268)</f>
        <v>GALINDO SANCHEZ, Jose Luis</v>
      </c>
    </row>
    <row r="1290" spans="1:28" ht="16.5" customHeight="1" thickBot="1" x14ac:dyDescent="0.3">
      <c r="A1290" s="324"/>
      <c r="B1290" s="336" t="s">
        <v>188</v>
      </c>
      <c r="C1290" s="336"/>
      <c r="D1290" s="71" t="str">
        <f t="shared" si="311"/>
        <v/>
      </c>
      <c r="E1290" s="71" t="str">
        <f t="shared" si="311"/>
        <v/>
      </c>
      <c r="F1290" s="71" t="str">
        <f t="shared" si="311"/>
        <v/>
      </c>
      <c r="G1290" s="71" t="str">
        <f t="shared" si="311"/>
        <v/>
      </c>
      <c r="H1290" s="345" t="str">
        <f t="shared" si="311"/>
        <v/>
      </c>
      <c r="I1290" s="341"/>
      <c r="J1290" s="342"/>
      <c r="W1290" s="14">
        <v>7</v>
      </c>
      <c r="X1290" s="14">
        <v>13</v>
      </c>
      <c r="Y1290" s="14">
        <v>19</v>
      </c>
      <c r="Z1290" s="14">
        <v>25</v>
      </c>
      <c r="AB1290" s="14" t="str">
        <f>IF(C1268="","",C1268)</f>
        <v>GALINDO SANCHEZ, Jose Luis</v>
      </c>
    </row>
    <row r="1291" spans="1:28" ht="2.25" customHeight="1" thickTop="1" thickBot="1" x14ac:dyDescent="0.3">
      <c r="A1291" s="72"/>
      <c r="B1291" s="73"/>
      <c r="C1291" s="79"/>
      <c r="D1291" s="74"/>
      <c r="E1291" s="74"/>
      <c r="F1291" s="74"/>
      <c r="G1291" s="74"/>
      <c r="H1291" s="80" t="str">
        <f>IF(ISERROR(VLOOKUP($C$8,ingles,AA1291,FALSE)),"",IF(VLOOKUP($C$8,ingles,AA1291,FALSE)=0,"",VLOOKUP($C$8,ingles,AA1291,FALSE)))</f>
        <v/>
      </c>
      <c r="I1291" s="124"/>
      <c r="J1291" s="124"/>
    </row>
    <row r="1292" spans="1:28" ht="21" customHeight="1" thickTop="1" x14ac:dyDescent="0.25">
      <c r="A1292" s="322" t="s">
        <v>5</v>
      </c>
      <c r="B1292" s="334" t="s">
        <v>35</v>
      </c>
      <c r="C1292" s="334" t="str">
        <f t="shared" ref="C1292:C1294" si="312">IF(ISERROR(VLOOKUP($C$8,sociales,W1292,FALSE)),"",IF(VLOOKUP($C$8,sociales,W1292,FALSE)=0,"",VLOOKUP($C$8,sociales,W1292,FALSE)))</f>
        <v/>
      </c>
      <c r="D1292" s="76" t="str">
        <f t="shared" ref="D1292:H1295" si="313">IF(ISERROR(VLOOKUP($AB1292,sociales,W1292,FALSE)),"",IF(VLOOKUP($AB1292,sociales,W1292,FALSE)=0,"",VLOOKUP($AB1292,sociales,W1292,FALSE)))</f>
        <v/>
      </c>
      <c r="E1292" s="76" t="str">
        <f t="shared" si="313"/>
        <v/>
      </c>
      <c r="F1292" s="76" t="str">
        <f t="shared" si="313"/>
        <v/>
      </c>
      <c r="G1292" s="69" t="str">
        <f t="shared" si="313"/>
        <v/>
      </c>
      <c r="H1292" s="346" t="str">
        <f t="shared" ca="1" si="313"/>
        <v/>
      </c>
      <c r="I1292" s="349"/>
      <c r="J1292" s="350"/>
      <c r="W1292" s="14">
        <v>3</v>
      </c>
      <c r="X1292" s="14">
        <v>9</v>
      </c>
      <c r="Y1292" s="14">
        <v>15</v>
      </c>
      <c r="Z1292" s="14">
        <v>21</v>
      </c>
      <c r="AA1292" s="14">
        <v>31</v>
      </c>
      <c r="AB1292" s="14" t="str">
        <f>IF(C1268="","",C1268)</f>
        <v>GALINDO SANCHEZ, Jose Luis</v>
      </c>
    </row>
    <row r="1293" spans="1:28" ht="27" customHeight="1" x14ac:dyDescent="0.25">
      <c r="A1293" s="323"/>
      <c r="B1293" s="335" t="s">
        <v>36</v>
      </c>
      <c r="C1293" s="335" t="str">
        <f t="shared" si="312"/>
        <v/>
      </c>
      <c r="D1293" s="77" t="str">
        <f t="shared" si="313"/>
        <v/>
      </c>
      <c r="E1293" s="77" t="str">
        <f t="shared" si="313"/>
        <v/>
      </c>
      <c r="F1293" s="77" t="str">
        <f t="shared" si="313"/>
        <v/>
      </c>
      <c r="G1293" s="70" t="str">
        <f t="shared" si="313"/>
        <v/>
      </c>
      <c r="H1293" s="347" t="str">
        <f t="shared" si="313"/>
        <v/>
      </c>
      <c r="I1293" s="351"/>
      <c r="J1293" s="352"/>
      <c r="W1293" s="14">
        <v>4</v>
      </c>
      <c r="X1293" s="14">
        <v>10</v>
      </c>
      <c r="Y1293" s="14">
        <v>16</v>
      </c>
      <c r="Z1293" s="14">
        <v>22</v>
      </c>
      <c r="AB1293" s="14" t="str">
        <f>IF(C1268="","",C1268)</f>
        <v>GALINDO SANCHEZ, Jose Luis</v>
      </c>
    </row>
    <row r="1294" spans="1:28" ht="27" customHeight="1" x14ac:dyDescent="0.25">
      <c r="A1294" s="323"/>
      <c r="B1294" s="335" t="s">
        <v>37</v>
      </c>
      <c r="C1294" s="335" t="str">
        <f t="shared" si="312"/>
        <v/>
      </c>
      <c r="D1294" s="77" t="str">
        <f t="shared" si="313"/>
        <v/>
      </c>
      <c r="E1294" s="77" t="str">
        <f t="shared" si="313"/>
        <v/>
      </c>
      <c r="F1294" s="77" t="str">
        <f t="shared" si="313"/>
        <v/>
      </c>
      <c r="G1294" s="70" t="str">
        <f t="shared" si="313"/>
        <v/>
      </c>
      <c r="H1294" s="347" t="str">
        <f t="shared" si="313"/>
        <v/>
      </c>
      <c r="I1294" s="351"/>
      <c r="J1294" s="352"/>
      <c r="W1294" s="14">
        <v>5</v>
      </c>
      <c r="X1294" s="14">
        <v>11</v>
      </c>
      <c r="Y1294" s="14">
        <v>17</v>
      </c>
      <c r="Z1294" s="14">
        <v>23</v>
      </c>
      <c r="AB1294" s="14" t="str">
        <f>IF(C1268="","",C1268)</f>
        <v>GALINDO SANCHEZ, Jose Luis</v>
      </c>
    </row>
    <row r="1295" spans="1:28" ht="16.5" customHeight="1" thickBot="1" x14ac:dyDescent="0.3">
      <c r="A1295" s="324"/>
      <c r="B1295" s="336" t="s">
        <v>188</v>
      </c>
      <c r="C1295" s="336"/>
      <c r="D1295" s="71" t="str">
        <f t="shared" si="313"/>
        <v/>
      </c>
      <c r="E1295" s="71" t="str">
        <f t="shared" si="313"/>
        <v/>
      </c>
      <c r="F1295" s="71" t="str">
        <f t="shared" si="313"/>
        <v/>
      </c>
      <c r="G1295" s="71" t="str">
        <f t="shared" si="313"/>
        <v/>
      </c>
      <c r="H1295" s="348" t="str">
        <f t="shared" si="313"/>
        <v/>
      </c>
      <c r="I1295" s="353"/>
      <c r="J1295" s="354"/>
      <c r="W1295" s="14">
        <v>7</v>
      </c>
      <c r="X1295" s="14">
        <v>13</v>
      </c>
      <c r="Y1295" s="14">
        <v>19</v>
      </c>
      <c r="Z1295" s="14">
        <v>25</v>
      </c>
      <c r="AB1295" s="14" t="str">
        <f>IF(C1268="","",C1268)</f>
        <v>GALINDO SANCHEZ, Jose Luis</v>
      </c>
    </row>
    <row r="1296" spans="1:28" ht="2.25" customHeight="1" thickTop="1" thickBot="1" x14ac:dyDescent="0.3">
      <c r="A1296" s="72"/>
      <c r="B1296" s="73"/>
      <c r="C1296" s="78"/>
      <c r="D1296" s="78"/>
      <c r="E1296" s="78"/>
      <c r="F1296" s="78"/>
      <c r="G1296" s="78"/>
      <c r="H1296" s="75"/>
      <c r="I1296" s="124"/>
      <c r="J1296" s="124"/>
    </row>
    <row r="1297" spans="1:28" ht="16.5" customHeight="1" thickTop="1" x14ac:dyDescent="0.25">
      <c r="A1297" s="355" t="s">
        <v>4</v>
      </c>
      <c r="B1297" s="334" t="s">
        <v>24</v>
      </c>
      <c r="C1297" s="334" t="str">
        <f t="shared" ref="C1297:C1298" si="314">IF(ISERROR(VLOOKUP($C$8,desarrollo,W1297,FALSE)),"",IF(VLOOKUP($C$8,desarrollo,W1297,FALSE)=0,"",VLOOKUP($C$8,desarrollo,W1297,FALSE)))</f>
        <v/>
      </c>
      <c r="D1297" s="76" t="str">
        <f t="shared" ref="D1297:H1299" si="315">IF(ISERROR(VLOOKUP($AB1297,desarrollo,W1297,FALSE)),"",IF(VLOOKUP($AB1297,desarrollo,W1297,FALSE)=0,"",VLOOKUP($AB1297,desarrollo,W1297,FALSE)))</f>
        <v/>
      </c>
      <c r="E1297" s="76" t="str">
        <f t="shared" si="315"/>
        <v/>
      </c>
      <c r="F1297" s="76" t="str">
        <f t="shared" si="315"/>
        <v/>
      </c>
      <c r="G1297" s="69" t="str">
        <f t="shared" si="315"/>
        <v/>
      </c>
      <c r="H1297" s="343" t="str">
        <f t="shared" ca="1" si="315"/>
        <v/>
      </c>
      <c r="I1297" s="337"/>
      <c r="J1297" s="338"/>
      <c r="W1297" s="14">
        <v>3</v>
      </c>
      <c r="X1297" s="14">
        <v>9</v>
      </c>
      <c r="Y1297" s="14">
        <v>15</v>
      </c>
      <c r="Z1297" s="14">
        <v>21</v>
      </c>
      <c r="AA1297" s="14">
        <v>31</v>
      </c>
      <c r="AB1297" s="14" t="str">
        <f>IF(C1268="","",C1268)</f>
        <v>GALINDO SANCHEZ, Jose Luis</v>
      </c>
    </row>
    <row r="1298" spans="1:28" ht="27" customHeight="1" x14ac:dyDescent="0.25">
      <c r="A1298" s="356"/>
      <c r="B1298" s="335" t="s">
        <v>25</v>
      </c>
      <c r="C1298" s="335" t="str">
        <f t="shared" si="314"/>
        <v/>
      </c>
      <c r="D1298" s="77" t="str">
        <f t="shared" si="315"/>
        <v/>
      </c>
      <c r="E1298" s="77" t="str">
        <f t="shared" si="315"/>
        <v/>
      </c>
      <c r="F1298" s="77" t="str">
        <f t="shared" si="315"/>
        <v/>
      </c>
      <c r="G1298" s="70" t="str">
        <f t="shared" si="315"/>
        <v/>
      </c>
      <c r="H1298" s="344" t="str">
        <f t="shared" si="315"/>
        <v/>
      </c>
      <c r="I1298" s="339"/>
      <c r="J1298" s="340"/>
      <c r="W1298" s="14">
        <v>4</v>
      </c>
      <c r="X1298" s="14">
        <v>10</v>
      </c>
      <c r="Y1298" s="14">
        <v>16</v>
      </c>
      <c r="Z1298" s="14">
        <v>22</v>
      </c>
      <c r="AB1298" s="14" t="str">
        <f>IF(C1268="","",C1268)</f>
        <v>GALINDO SANCHEZ, Jose Luis</v>
      </c>
    </row>
    <row r="1299" spans="1:28" ht="16.5" customHeight="1" thickBot="1" x14ac:dyDescent="0.3">
      <c r="A1299" s="357"/>
      <c r="B1299" s="336" t="s">
        <v>188</v>
      </c>
      <c r="C1299" s="336"/>
      <c r="D1299" s="71" t="str">
        <f t="shared" si="315"/>
        <v/>
      </c>
      <c r="E1299" s="71" t="str">
        <f t="shared" si="315"/>
        <v/>
      </c>
      <c r="F1299" s="71" t="str">
        <f t="shared" si="315"/>
        <v/>
      </c>
      <c r="G1299" s="71" t="str">
        <f t="shared" si="315"/>
        <v/>
      </c>
      <c r="H1299" s="345" t="str">
        <f t="shared" si="315"/>
        <v/>
      </c>
      <c r="I1299" s="341"/>
      <c r="J1299" s="342"/>
      <c r="W1299" s="14">
        <v>7</v>
      </c>
      <c r="X1299" s="14">
        <v>13</v>
      </c>
      <c r="Y1299" s="14">
        <v>19</v>
      </c>
      <c r="Z1299" s="14">
        <v>25</v>
      </c>
      <c r="AB1299" s="14" t="str">
        <f>IF(C1268="","",C1268)</f>
        <v>GALINDO SANCHEZ, Jose Luis</v>
      </c>
    </row>
    <row r="1300" spans="1:28" ht="2.25" customHeight="1" thickTop="1" thickBot="1" x14ac:dyDescent="0.3">
      <c r="A1300" s="81"/>
      <c r="B1300" s="73"/>
      <c r="C1300" s="78"/>
      <c r="D1300" s="78"/>
      <c r="E1300" s="78"/>
      <c r="F1300" s="78"/>
      <c r="G1300" s="78"/>
      <c r="H1300" s="82"/>
      <c r="I1300" s="124"/>
      <c r="J1300" s="124"/>
    </row>
    <row r="1301" spans="1:28" ht="24" customHeight="1" thickTop="1" x14ac:dyDescent="0.25">
      <c r="A1301" s="322" t="s">
        <v>6</v>
      </c>
      <c r="B1301" s="334" t="s">
        <v>52</v>
      </c>
      <c r="C1301" s="334" t="str">
        <f t="shared" ref="C1301:C1303" si="316">IF(ISERROR(VLOOKUP($C$8,fisica,W1301,FALSE)),"",IF(VLOOKUP($C$8,fisica,W1301,FALSE)=0,"",VLOOKUP($C$8,fisica,W1301,FALSE)))</f>
        <v/>
      </c>
      <c r="D1301" s="76" t="str">
        <f t="shared" ref="D1301:H1304" si="317">IF(ISERROR(VLOOKUP($AB1301,fisica,W1301,FALSE)),"",IF(VLOOKUP($AB1301,fisica,W1301,FALSE)=0,"",VLOOKUP($AB1301,fisica,W1301,FALSE)))</f>
        <v/>
      </c>
      <c r="E1301" s="76" t="str">
        <f t="shared" si="317"/>
        <v/>
      </c>
      <c r="F1301" s="76" t="str">
        <f t="shared" si="317"/>
        <v/>
      </c>
      <c r="G1301" s="69" t="str">
        <f t="shared" si="317"/>
        <v/>
      </c>
      <c r="H1301" s="346" t="str">
        <f t="shared" ca="1" si="317"/>
        <v/>
      </c>
      <c r="I1301" s="349"/>
      <c r="J1301" s="350"/>
      <c r="W1301" s="14">
        <v>3</v>
      </c>
      <c r="X1301" s="14">
        <v>9</v>
      </c>
      <c r="Y1301" s="14">
        <v>15</v>
      </c>
      <c r="Z1301" s="14">
        <v>21</v>
      </c>
      <c r="AA1301" s="14">
        <v>31</v>
      </c>
      <c r="AB1301" s="14" t="str">
        <f>IF(C1268="","",C1268)</f>
        <v>GALINDO SANCHEZ, Jose Luis</v>
      </c>
    </row>
    <row r="1302" spans="1:28" ht="18.75" customHeight="1" x14ac:dyDescent="0.25">
      <c r="A1302" s="323"/>
      <c r="B1302" s="335" t="s">
        <v>38</v>
      </c>
      <c r="C1302" s="335" t="str">
        <f t="shared" si="316"/>
        <v/>
      </c>
      <c r="D1302" s="77" t="str">
        <f t="shared" si="317"/>
        <v/>
      </c>
      <c r="E1302" s="77" t="str">
        <f t="shared" si="317"/>
        <v/>
      </c>
      <c r="F1302" s="77" t="str">
        <f t="shared" si="317"/>
        <v/>
      </c>
      <c r="G1302" s="70" t="str">
        <f t="shared" si="317"/>
        <v/>
      </c>
      <c r="H1302" s="347" t="str">
        <f t="shared" si="317"/>
        <v/>
      </c>
      <c r="I1302" s="351"/>
      <c r="J1302" s="352"/>
      <c r="W1302" s="14">
        <v>4</v>
      </c>
      <c r="X1302" s="14">
        <v>10</v>
      </c>
      <c r="Y1302" s="14">
        <v>16</v>
      </c>
      <c r="Z1302" s="14">
        <v>22</v>
      </c>
      <c r="AB1302" s="14" t="str">
        <f>IF(C1268="","",C1268)</f>
        <v>GALINDO SANCHEZ, Jose Luis</v>
      </c>
    </row>
    <row r="1303" spans="1:28" ht="27" customHeight="1" x14ac:dyDescent="0.25">
      <c r="A1303" s="323"/>
      <c r="B1303" s="335" t="s">
        <v>39</v>
      </c>
      <c r="C1303" s="335" t="str">
        <f t="shared" si="316"/>
        <v/>
      </c>
      <c r="D1303" s="77" t="str">
        <f t="shared" si="317"/>
        <v/>
      </c>
      <c r="E1303" s="77" t="str">
        <f t="shared" si="317"/>
        <v/>
      </c>
      <c r="F1303" s="77" t="str">
        <f t="shared" si="317"/>
        <v/>
      </c>
      <c r="G1303" s="70" t="str">
        <f t="shared" si="317"/>
        <v/>
      </c>
      <c r="H1303" s="347" t="str">
        <f t="shared" si="317"/>
        <v/>
      </c>
      <c r="I1303" s="351"/>
      <c r="J1303" s="352"/>
      <c r="W1303" s="14">
        <v>5</v>
      </c>
      <c r="X1303" s="14">
        <v>11</v>
      </c>
      <c r="Y1303" s="14">
        <v>17</v>
      </c>
      <c r="Z1303" s="14">
        <v>23</v>
      </c>
      <c r="AB1303" s="14" t="str">
        <f>IF(C1268="","",C1268)</f>
        <v>GALINDO SANCHEZ, Jose Luis</v>
      </c>
    </row>
    <row r="1304" spans="1:28" ht="16.5" customHeight="1" thickBot="1" x14ac:dyDescent="0.3">
      <c r="A1304" s="324"/>
      <c r="B1304" s="336" t="s">
        <v>188</v>
      </c>
      <c r="C1304" s="336"/>
      <c r="D1304" s="71" t="str">
        <f t="shared" si="317"/>
        <v/>
      </c>
      <c r="E1304" s="71" t="str">
        <f t="shared" si="317"/>
        <v/>
      </c>
      <c r="F1304" s="71" t="str">
        <f t="shared" si="317"/>
        <v/>
      </c>
      <c r="G1304" s="71" t="str">
        <f t="shared" si="317"/>
        <v/>
      </c>
      <c r="H1304" s="348" t="str">
        <f t="shared" si="317"/>
        <v/>
      </c>
      <c r="I1304" s="353"/>
      <c r="J1304" s="354"/>
      <c r="W1304" s="14">
        <v>7</v>
      </c>
      <c r="X1304" s="14">
        <v>13</v>
      </c>
      <c r="Y1304" s="14">
        <v>19</v>
      </c>
      <c r="Z1304" s="14">
        <v>25</v>
      </c>
      <c r="AB1304" s="14" t="str">
        <f>IF(C1268="","",C1268)</f>
        <v>GALINDO SANCHEZ, Jose Luis</v>
      </c>
    </row>
    <row r="1305" spans="1:28" ht="2.25" customHeight="1" thickTop="1" thickBot="1" x14ac:dyDescent="0.3">
      <c r="A1305" s="72"/>
      <c r="B1305" s="73"/>
      <c r="C1305" s="78"/>
      <c r="D1305" s="78"/>
      <c r="E1305" s="78"/>
      <c r="F1305" s="78"/>
      <c r="G1305" s="78"/>
      <c r="H1305" s="82"/>
      <c r="I1305" s="124"/>
      <c r="J1305" s="124"/>
    </row>
    <row r="1306" spans="1:28" ht="36" customHeight="1" thickTop="1" x14ac:dyDescent="0.25">
      <c r="A1306" s="322" t="s">
        <v>11</v>
      </c>
      <c r="B1306" s="334" t="s">
        <v>40</v>
      </c>
      <c r="C1306" s="334" t="str">
        <f t="shared" ref="C1306:C1307" si="318">IF(ISERROR(VLOOKUP($C$8,religion,W1306,FALSE)),"",IF(VLOOKUP($C$8,religion,W1306,FALSE)=0,"",VLOOKUP($C$8,religion,W1306,FALSE)))</f>
        <v/>
      </c>
      <c r="D1306" s="76" t="str">
        <f t="shared" ref="D1306:H1308" si="319">IF(ISERROR(VLOOKUP($AB1306,religion,W1306,FALSE)),"",IF(VLOOKUP($AB1306,religion,W1306,FALSE)=0,"",VLOOKUP($AB1306,religion,W1306,FALSE)))</f>
        <v/>
      </c>
      <c r="E1306" s="76" t="str">
        <f t="shared" si="319"/>
        <v/>
      </c>
      <c r="F1306" s="76" t="str">
        <f t="shared" si="319"/>
        <v/>
      </c>
      <c r="G1306" s="69" t="str">
        <f t="shared" si="319"/>
        <v/>
      </c>
      <c r="H1306" s="343" t="str">
        <f t="shared" ca="1" si="319"/>
        <v/>
      </c>
      <c r="I1306" s="337"/>
      <c r="J1306" s="338"/>
      <c r="W1306" s="14">
        <v>3</v>
      </c>
      <c r="X1306" s="14">
        <v>9</v>
      </c>
      <c r="Y1306" s="14">
        <v>15</v>
      </c>
      <c r="Z1306" s="14">
        <v>21</v>
      </c>
      <c r="AA1306" s="14">
        <v>31</v>
      </c>
      <c r="AB1306" s="14" t="str">
        <f>IF(C1268="","",C1268)</f>
        <v>GALINDO SANCHEZ, Jose Luis</v>
      </c>
    </row>
    <row r="1307" spans="1:28" ht="27" customHeight="1" x14ac:dyDescent="0.25">
      <c r="A1307" s="323"/>
      <c r="B1307" s="335" t="s">
        <v>41</v>
      </c>
      <c r="C1307" s="335" t="str">
        <f t="shared" si="318"/>
        <v/>
      </c>
      <c r="D1307" s="77" t="str">
        <f t="shared" si="319"/>
        <v/>
      </c>
      <c r="E1307" s="77" t="str">
        <f t="shared" si="319"/>
        <v/>
      </c>
      <c r="F1307" s="77" t="str">
        <f t="shared" si="319"/>
        <v/>
      </c>
      <c r="G1307" s="70" t="str">
        <f t="shared" si="319"/>
        <v/>
      </c>
      <c r="H1307" s="344" t="str">
        <f t="shared" si="319"/>
        <v/>
      </c>
      <c r="I1307" s="339"/>
      <c r="J1307" s="340"/>
      <c r="W1307" s="14">
        <v>4</v>
      </c>
      <c r="X1307" s="14">
        <v>10</v>
      </c>
      <c r="Y1307" s="14">
        <v>16</v>
      </c>
      <c r="Z1307" s="14">
        <v>22</v>
      </c>
      <c r="AB1307" s="14" t="str">
        <f>IF(C1268="","",C1268)</f>
        <v>GALINDO SANCHEZ, Jose Luis</v>
      </c>
    </row>
    <row r="1308" spans="1:28" ht="16.5" customHeight="1" thickBot="1" x14ac:dyDescent="0.3">
      <c r="A1308" s="324"/>
      <c r="B1308" s="336" t="s">
        <v>188</v>
      </c>
      <c r="C1308" s="336"/>
      <c r="D1308" s="71" t="str">
        <f t="shared" si="319"/>
        <v/>
      </c>
      <c r="E1308" s="71" t="str">
        <f t="shared" si="319"/>
        <v/>
      </c>
      <c r="F1308" s="71" t="str">
        <f t="shared" si="319"/>
        <v/>
      </c>
      <c r="G1308" s="71" t="str">
        <f t="shared" si="319"/>
        <v/>
      </c>
      <c r="H1308" s="345" t="str">
        <f t="shared" si="319"/>
        <v/>
      </c>
      <c r="I1308" s="341"/>
      <c r="J1308" s="342"/>
      <c r="W1308" s="14">
        <v>7</v>
      </c>
      <c r="X1308" s="14">
        <v>13</v>
      </c>
      <c r="Y1308" s="14">
        <v>19</v>
      </c>
      <c r="Z1308" s="14">
        <v>25</v>
      </c>
      <c r="AB1308" s="14" t="str">
        <f>IF(C1268="","",C1268)</f>
        <v>GALINDO SANCHEZ, Jose Luis</v>
      </c>
    </row>
    <row r="1309" spans="1:28" ht="2.25" customHeight="1" thickTop="1" thickBot="1" x14ac:dyDescent="0.3">
      <c r="A1309" s="72"/>
      <c r="B1309" s="73"/>
      <c r="C1309" s="78"/>
      <c r="D1309" s="78"/>
      <c r="E1309" s="78"/>
      <c r="F1309" s="78"/>
      <c r="G1309" s="78"/>
      <c r="H1309" s="82"/>
      <c r="I1309" s="124"/>
      <c r="J1309" s="124"/>
    </row>
    <row r="1310" spans="1:28" ht="28.5" customHeight="1" thickTop="1" x14ac:dyDescent="0.25">
      <c r="A1310" s="322" t="s">
        <v>10</v>
      </c>
      <c r="B1310" s="334" t="s">
        <v>42</v>
      </c>
      <c r="C1310" s="334" t="str">
        <f t="shared" ref="C1310:C1312" si="320">IF(ISERROR(VLOOKUP($C$8,ciencia,W1310,FALSE)),"",IF(VLOOKUP($C$8,ciencia,W1310,FALSE)=0,"",VLOOKUP($C$8,ciencia,W1310,FALSE)))</f>
        <v/>
      </c>
      <c r="D1310" s="76" t="str">
        <f t="shared" ref="D1310:H1313" si="321">IF(ISERROR(VLOOKUP($AB1310,ciencia,W1310,FALSE)),"",IF(VLOOKUP($AB1310,ciencia,W1310,FALSE)=0,"",VLOOKUP($AB1310,ciencia,W1310,FALSE)))</f>
        <v/>
      </c>
      <c r="E1310" s="76" t="str">
        <f t="shared" si="321"/>
        <v/>
      </c>
      <c r="F1310" s="76" t="str">
        <f t="shared" si="321"/>
        <v/>
      </c>
      <c r="G1310" s="69" t="str">
        <f t="shared" si="321"/>
        <v/>
      </c>
      <c r="H1310" s="346" t="str">
        <f t="shared" ca="1" si="321"/>
        <v/>
      </c>
      <c r="I1310" s="349"/>
      <c r="J1310" s="350"/>
      <c r="W1310" s="14">
        <v>3</v>
      </c>
      <c r="X1310" s="14">
        <v>9</v>
      </c>
      <c r="Y1310" s="14">
        <v>15</v>
      </c>
      <c r="Z1310" s="14">
        <v>21</v>
      </c>
      <c r="AA1310" s="14">
        <v>31</v>
      </c>
      <c r="AB1310" s="14" t="str">
        <f>IF(C1268="","",C1268)</f>
        <v>GALINDO SANCHEZ, Jose Luis</v>
      </c>
    </row>
    <row r="1311" spans="1:28" ht="47.25" customHeight="1" x14ac:dyDescent="0.25">
      <c r="A1311" s="323"/>
      <c r="B1311" s="335" t="s">
        <v>9</v>
      </c>
      <c r="C1311" s="335" t="str">
        <f t="shared" si="320"/>
        <v/>
      </c>
      <c r="D1311" s="77" t="str">
        <f t="shared" si="321"/>
        <v/>
      </c>
      <c r="E1311" s="77" t="str">
        <f t="shared" si="321"/>
        <v/>
      </c>
      <c r="F1311" s="77" t="str">
        <f t="shared" si="321"/>
        <v/>
      </c>
      <c r="G1311" s="70" t="str">
        <f t="shared" si="321"/>
        <v/>
      </c>
      <c r="H1311" s="347" t="str">
        <f t="shared" si="321"/>
        <v/>
      </c>
      <c r="I1311" s="351"/>
      <c r="J1311" s="352"/>
      <c r="W1311" s="14">
        <v>4</v>
      </c>
      <c r="X1311" s="14">
        <v>10</v>
      </c>
      <c r="Y1311" s="14">
        <v>16</v>
      </c>
      <c r="Z1311" s="14">
        <v>22</v>
      </c>
      <c r="AB1311" s="14" t="str">
        <f>IF(C1268="","",C1268)</f>
        <v>GALINDO SANCHEZ, Jose Luis</v>
      </c>
    </row>
    <row r="1312" spans="1:28" ht="36.75" customHeight="1" x14ac:dyDescent="0.25">
      <c r="A1312" s="323"/>
      <c r="B1312" s="335" t="s">
        <v>43</v>
      </c>
      <c r="C1312" s="335" t="str">
        <f t="shared" si="320"/>
        <v/>
      </c>
      <c r="D1312" s="77" t="str">
        <f t="shared" si="321"/>
        <v/>
      </c>
      <c r="E1312" s="77" t="str">
        <f t="shared" si="321"/>
        <v/>
      </c>
      <c r="F1312" s="77" t="str">
        <f t="shared" si="321"/>
        <v/>
      </c>
      <c r="G1312" s="70" t="str">
        <f t="shared" si="321"/>
        <v/>
      </c>
      <c r="H1312" s="347" t="str">
        <f t="shared" si="321"/>
        <v/>
      </c>
      <c r="I1312" s="351"/>
      <c r="J1312" s="352"/>
      <c r="W1312" s="14">
        <v>5</v>
      </c>
      <c r="X1312" s="14">
        <v>11</v>
      </c>
      <c r="Y1312" s="14">
        <v>17</v>
      </c>
      <c r="Z1312" s="14">
        <v>23</v>
      </c>
      <c r="AB1312" s="14" t="str">
        <f>IF(C1268="","",C1268)</f>
        <v>GALINDO SANCHEZ, Jose Luis</v>
      </c>
    </row>
    <row r="1313" spans="1:28" ht="16.5" customHeight="1" thickBot="1" x14ac:dyDescent="0.3">
      <c r="A1313" s="324"/>
      <c r="B1313" s="336" t="s">
        <v>188</v>
      </c>
      <c r="C1313" s="336"/>
      <c r="D1313" s="71" t="str">
        <f t="shared" si="321"/>
        <v/>
      </c>
      <c r="E1313" s="71" t="str">
        <f t="shared" si="321"/>
        <v/>
      </c>
      <c r="F1313" s="71" t="str">
        <f t="shared" si="321"/>
        <v/>
      </c>
      <c r="G1313" s="71" t="str">
        <f t="shared" si="321"/>
        <v/>
      </c>
      <c r="H1313" s="348" t="str">
        <f t="shared" si="321"/>
        <v/>
      </c>
      <c r="I1313" s="353"/>
      <c r="J1313" s="354"/>
      <c r="W1313" s="14">
        <v>7</v>
      </c>
      <c r="X1313" s="14">
        <v>13</v>
      </c>
      <c r="Y1313" s="14">
        <v>19</v>
      </c>
      <c r="Z1313" s="14">
        <v>25</v>
      </c>
      <c r="AB1313" s="14" t="str">
        <f>IF(C1268="","",C1268)</f>
        <v>GALINDO SANCHEZ, Jose Luis</v>
      </c>
    </row>
    <row r="1314" spans="1:28" ht="2.25" customHeight="1" thickTop="1" thickBot="1" x14ac:dyDescent="0.3">
      <c r="A1314" s="72"/>
      <c r="B1314" s="73"/>
      <c r="C1314" s="78"/>
      <c r="D1314" s="78"/>
      <c r="E1314" s="78"/>
      <c r="F1314" s="78"/>
      <c r="G1314" s="78"/>
      <c r="H1314" s="82"/>
      <c r="I1314" s="124"/>
      <c r="J1314" s="124"/>
    </row>
    <row r="1315" spans="1:28" ht="44.25" customHeight="1" thickTop="1" thickBot="1" x14ac:dyDescent="0.3">
      <c r="A1315" s="83" t="s">
        <v>12</v>
      </c>
      <c r="B1315" s="376" t="s">
        <v>44</v>
      </c>
      <c r="C1315" s="377"/>
      <c r="D1315" s="84" t="str">
        <f>IF(ISERROR(VLOOKUP($AB1315,trabajo,W1315,FALSE)),"",IF(VLOOKUP($AB1315,trabajo,W1315,FALSE)=0,"",VLOOKUP($AB1315,trabajo,W1315,FALSE)))</f>
        <v/>
      </c>
      <c r="E1315" s="84" t="str">
        <f>IF(ISERROR(VLOOKUP($AB1315,trabajo,X1315,FALSE)),"",IF(VLOOKUP($AB1315,trabajo,X1315,FALSE)=0,"",VLOOKUP($AB1315,trabajo,X1315,FALSE)))</f>
        <v/>
      </c>
      <c r="F1315" s="84" t="str">
        <f>IF(ISERROR(VLOOKUP($AB1315,trabajo,Y1315,FALSE)),"",IF(VLOOKUP($AB1315,trabajo,Y1315,FALSE)=0,"",VLOOKUP($AB1315,trabajo,Y1315,FALSE)))</f>
        <v/>
      </c>
      <c r="G1315" s="85" t="str">
        <f>IF(ISERROR(VLOOKUP($AB1315,trabajo,Z1315,FALSE)),"",IF(VLOOKUP($AB1315,trabajo,Z1315,FALSE)=0,"",VLOOKUP($AB1315,trabajo,Z1315,FALSE)))</f>
        <v/>
      </c>
      <c r="H1315" s="86" t="str">
        <f ca="1">IF(ISERROR(VLOOKUP($AB1315,trabajo,AA1315,FALSE)),"",IF(VLOOKUP($AB1315,trabajo,AA1315,FALSE)=0,"",VLOOKUP($AB1315,trabajo,AA1315,FALSE)))</f>
        <v/>
      </c>
      <c r="I1315" s="332"/>
      <c r="J1315" s="333"/>
      <c r="W1315" s="14">
        <v>3</v>
      </c>
      <c r="X1315" s="14">
        <v>9</v>
      </c>
      <c r="Y1315" s="14">
        <v>15</v>
      </c>
      <c r="Z1315" s="14">
        <v>21</v>
      </c>
      <c r="AA1315" s="14">
        <v>31</v>
      </c>
      <c r="AB1315" s="14" t="str">
        <f>IF(C1268="","",C1268)</f>
        <v>GALINDO SANCHEZ, Jose Luis</v>
      </c>
    </row>
    <row r="1316" spans="1:28" ht="9.75" customHeight="1" thickTop="1" thickBot="1" x14ac:dyDescent="0.3">
      <c r="A1316" s="87"/>
      <c r="B1316" s="73"/>
      <c r="C1316" s="79"/>
      <c r="D1316" s="79"/>
      <c r="E1316" s="79"/>
      <c r="F1316" s="79"/>
      <c r="G1316" s="79"/>
      <c r="I1316" s="88"/>
      <c r="J1316" s="88"/>
    </row>
    <row r="1317" spans="1:28" ht="18.75" customHeight="1" thickTop="1" x14ac:dyDescent="0.25">
      <c r="A1317" s="389" t="s">
        <v>14</v>
      </c>
      <c r="B1317" s="390"/>
      <c r="C1317" s="391"/>
      <c r="D1317" s="386" t="s">
        <v>53</v>
      </c>
      <c r="E1317" s="387"/>
      <c r="F1317" s="387"/>
      <c r="G1317" s="388"/>
      <c r="H1317" s="384" t="s">
        <v>2</v>
      </c>
      <c r="I1317" s="288" t="s">
        <v>17</v>
      </c>
      <c r="J1317" s="289"/>
    </row>
    <row r="1318" spans="1:28" ht="18.75" customHeight="1" thickBot="1" x14ac:dyDescent="0.3">
      <c r="A1318" s="392"/>
      <c r="B1318" s="393"/>
      <c r="C1318" s="394"/>
      <c r="D1318" s="89">
        <v>1</v>
      </c>
      <c r="E1318" s="89">
        <v>2</v>
      </c>
      <c r="F1318" s="89">
        <v>3</v>
      </c>
      <c r="G1318" s="90">
        <v>4</v>
      </c>
      <c r="H1318" s="385"/>
      <c r="I1318" s="290"/>
      <c r="J1318" s="291"/>
    </row>
    <row r="1319" spans="1:28" ht="22.5" customHeight="1" thickTop="1" x14ac:dyDescent="0.25">
      <c r="A1319" s="378" t="s">
        <v>15</v>
      </c>
      <c r="B1319" s="379"/>
      <c r="C1319" s="380"/>
      <c r="D1319" s="91" t="str">
        <f>IF(ISERROR(VLOOKUP($AB1319,autonomo,W1319,FALSE)),"",IF(VLOOKUP($AB1319,autonomo,W1319,FALSE)=0,"",VLOOKUP($AB1319,autonomo,W1319,FALSE)))</f>
        <v/>
      </c>
      <c r="E1319" s="91" t="str">
        <f>IF(ISERROR(VLOOKUP($AB1319,autonomo,X1319,FALSE)),"",IF(VLOOKUP($AB1319,autonomo,X1319,FALSE)=0,"",VLOOKUP($AB1319,autonomo,X1319,FALSE)))</f>
        <v/>
      </c>
      <c r="F1319" s="91" t="str">
        <f>IF(ISERROR(VLOOKUP($AB1319,autonomo,Y1319,FALSE)),"",IF(VLOOKUP($AB1319,autonomo,Y1319,FALSE)=0,"",VLOOKUP($AB1319,autonomo,Y1319,FALSE)))</f>
        <v/>
      </c>
      <c r="G1319" s="92" t="str">
        <f>IF(ISERROR(VLOOKUP($AB1319,autonomo,Z1319,FALSE)),"",IF(VLOOKUP($AB1319,autonomo,Z1319,FALSE)=0,"",VLOOKUP($AB1319,autonomo,Z1319,FALSE)))</f>
        <v/>
      </c>
      <c r="H1319" s="93" t="str">
        <f ca="1">IF(ISERROR(VLOOKUP($AB1319,autonomo,AA1319,FALSE)),"",IF(VLOOKUP($AB1319,autonomo,AA1319,FALSE)=0,"",VLOOKUP($AB1319,autonomo,AA1319,FALSE)))</f>
        <v/>
      </c>
      <c r="I1319" s="305"/>
      <c r="J1319" s="306"/>
      <c r="W1319" s="14">
        <v>3</v>
      </c>
      <c r="X1319" s="14">
        <v>9</v>
      </c>
      <c r="Y1319" s="14">
        <v>15</v>
      </c>
      <c r="Z1319" s="14">
        <v>21</v>
      </c>
      <c r="AA1319" s="14">
        <v>31</v>
      </c>
      <c r="AB1319" s="14" t="str">
        <f>IF(C1268="","",C1268)</f>
        <v>GALINDO SANCHEZ, Jose Luis</v>
      </c>
    </row>
    <row r="1320" spans="1:28" ht="24" customHeight="1" thickBot="1" x14ac:dyDescent="0.3">
      <c r="A1320" s="381" t="s">
        <v>16</v>
      </c>
      <c r="B1320" s="382"/>
      <c r="C1320" s="383"/>
      <c r="D1320" s="94" t="str">
        <f>IF(ISERROR(VLOOKUP($AB1320,tic,W1320,FALSE)),"",IF(VLOOKUP($AB1320,tic,W1320,FALSE)=0,"",VLOOKUP($AB1320,tic,W1320,FALSE)))</f>
        <v/>
      </c>
      <c r="E1320" s="94" t="str">
        <f>IF(ISERROR(VLOOKUP($AB1320,tic,X1320,FALSE)),"",IF(VLOOKUP($AB1320,tic,X1320,FALSE)=0,"",VLOOKUP($AB1320,tic,X1320,FALSE)))</f>
        <v/>
      </c>
      <c r="F1320" s="94" t="str">
        <f>IF(ISERROR(VLOOKUP($AB1320,tic,Y1320,FALSE)),"",IF(VLOOKUP($AB1320,tic,Y1320,FALSE)=0,"",VLOOKUP($AB1320,tic,Y1320,FALSE)))</f>
        <v/>
      </c>
      <c r="G1320" s="95" t="str">
        <f>IF(ISERROR(VLOOKUP($AB1320,tic,Z1320,FALSE)),"",IF(VLOOKUP($AB1320,tic,Z1320,FALSE)=0,"",VLOOKUP($AB1320,tic,Z1320,FALSE)))</f>
        <v/>
      </c>
      <c r="H1320" s="96" t="str">
        <f ca="1">IF(ISERROR(VLOOKUP($AB1320,tic,AA1320,FALSE)),"",IF(VLOOKUP($AB1320,tic,AA1320,FALSE)=0,"",VLOOKUP($AB1320,tic,AA1320,FALSE)))</f>
        <v/>
      </c>
      <c r="I1320" s="307"/>
      <c r="J1320" s="308"/>
      <c r="W1320" s="14">
        <v>3</v>
      </c>
      <c r="X1320" s="14">
        <v>9</v>
      </c>
      <c r="Y1320" s="14">
        <v>15</v>
      </c>
      <c r="Z1320" s="14">
        <v>21</v>
      </c>
      <c r="AA1320" s="14">
        <v>31</v>
      </c>
      <c r="AB1320" s="14" t="str">
        <f>IF(C1268="","",C1268)</f>
        <v>GALINDO SANCHEZ, Jose Luis</v>
      </c>
    </row>
    <row r="1321" spans="1:28" ht="5.25" customHeight="1" thickTop="1" thickBot="1" x14ac:dyDescent="0.3"/>
    <row r="1322" spans="1:28" ht="17.25" customHeight="1" thickBot="1" x14ac:dyDescent="0.3">
      <c r="A1322" s="233" t="s">
        <v>154</v>
      </c>
      <c r="B1322" s="233"/>
      <c r="C1322" s="246" t="str">
        <f>IF(C1268="","",IF(VLOOKUP(C1268,DATOS!$B$17:$F$61,4,FALSE)=0,"",VLOOKUP(C1268,DATOS!$B$17:$F$61,4,FALSE)&amp;" "&amp;VLOOKUP(C1268,DATOS!$B$17:$F$61,5,FALSE)))</f>
        <v/>
      </c>
      <c r="D1322" s="247"/>
      <c r="E1322" s="248"/>
      <c r="F1322" s="233" t="str">
        <f>"N° Áreas desaprobadas "&amp;DATOS!$B$6&amp;" :"</f>
        <v>N° Áreas desaprobadas 2019 :</v>
      </c>
      <c r="G1322" s="233"/>
      <c r="H1322" s="233"/>
      <c r="I1322" s="233"/>
      <c r="J1322" s="97" t="str">
        <f ca="1">IF(C1268="","",IF((DATOS!$W$14-TODAY())&gt;0,"",VLOOKUP(C1268,anual,18,FALSE)))</f>
        <v/>
      </c>
    </row>
    <row r="1323" spans="1:28" ht="3" customHeight="1" thickBot="1" x14ac:dyDescent="0.3">
      <c r="A1323" s="46"/>
      <c r="B1323" s="46"/>
      <c r="C1323" s="98"/>
      <c r="D1323" s="98"/>
      <c r="E1323" s="98"/>
      <c r="F1323" s="46"/>
      <c r="G1323" s="46"/>
      <c r="H1323" s="46"/>
      <c r="I1323" s="46"/>
    </row>
    <row r="1324" spans="1:28" ht="17.25" customHeight="1" thickBot="1" x14ac:dyDescent="0.3">
      <c r="A1324" s="420" t="str">
        <f>IF(C1268="","",C1268)</f>
        <v>GALINDO SANCHEZ, Jose Luis</v>
      </c>
      <c r="B1324" s="420"/>
      <c r="C1324" s="420"/>
      <c r="F1324" s="233" t="s">
        <v>155</v>
      </c>
      <c r="G1324" s="233"/>
      <c r="H1324" s="233"/>
      <c r="I1324" s="395" t="str">
        <f ca="1">IF(C1268="","",IF((DATOS!$W$14-TODAY())&gt;0,"",VLOOKUP(C1268,anual2,20,FALSE)))</f>
        <v/>
      </c>
      <c r="J1324" s="396"/>
    </row>
    <row r="1325" spans="1:28" ht="15.75" thickBot="1" x14ac:dyDescent="0.3">
      <c r="A1325" s="16" t="s">
        <v>54</v>
      </c>
    </row>
    <row r="1326" spans="1:28" ht="16.5" thickTop="1" thickBot="1" x14ac:dyDescent="0.3">
      <c r="A1326" s="99" t="s">
        <v>55</v>
      </c>
      <c r="B1326" s="100" t="s">
        <v>56</v>
      </c>
      <c r="C1326" s="279" t="s">
        <v>152</v>
      </c>
      <c r="D1326" s="280"/>
      <c r="E1326" s="279" t="s">
        <v>57</v>
      </c>
      <c r="F1326" s="281"/>
      <c r="G1326" s="281"/>
      <c r="H1326" s="281"/>
      <c r="I1326" s="281"/>
      <c r="J1326" s="282"/>
    </row>
    <row r="1327" spans="1:28" ht="20.25" customHeight="1" thickTop="1" x14ac:dyDescent="0.25">
      <c r="A1327" s="101">
        <v>1</v>
      </c>
      <c r="B1327" s="102" t="str">
        <f t="shared" ref="B1327:D1330" si="322">IF(ISERROR(VLOOKUP($AB1327,comportamiento,W1327,FALSE)),"",IF(VLOOKUP($AB1327,comportamiento,W1327,FALSE)=0,"",VLOOKUP($AB1327,comportamiento,W1327,FALSE)))</f>
        <v/>
      </c>
      <c r="C1327" s="273" t="str">
        <f t="shared" ca="1" si="322"/>
        <v/>
      </c>
      <c r="D1327" s="274" t="str">
        <f t="shared" si="322"/>
        <v/>
      </c>
      <c r="E1327" s="283"/>
      <c r="F1327" s="283"/>
      <c r="G1327" s="283"/>
      <c r="H1327" s="283"/>
      <c r="I1327" s="283"/>
      <c r="J1327" s="284"/>
      <c r="W1327" s="14">
        <v>7</v>
      </c>
      <c r="X1327" s="14">
        <v>31</v>
      </c>
      <c r="AB1327" s="14" t="str">
        <f>IF(C1268="","",C1268)</f>
        <v>GALINDO SANCHEZ, Jose Luis</v>
      </c>
    </row>
    <row r="1328" spans="1:28" ht="20.25" customHeight="1" x14ac:dyDescent="0.25">
      <c r="A1328" s="103">
        <v>2</v>
      </c>
      <c r="B1328" s="104" t="str">
        <f t="shared" si="322"/>
        <v/>
      </c>
      <c r="C1328" s="275" t="str">
        <f t="shared" si="322"/>
        <v/>
      </c>
      <c r="D1328" s="276" t="str">
        <f t="shared" si="322"/>
        <v/>
      </c>
      <c r="E1328" s="269"/>
      <c r="F1328" s="269"/>
      <c r="G1328" s="269"/>
      <c r="H1328" s="269"/>
      <c r="I1328" s="269"/>
      <c r="J1328" s="270"/>
      <c r="W1328" s="14">
        <v>13</v>
      </c>
      <c r="AB1328" s="14" t="str">
        <f>IF(C1268="","",C1268)</f>
        <v>GALINDO SANCHEZ, Jose Luis</v>
      </c>
    </row>
    <row r="1329" spans="1:28" ht="20.25" customHeight="1" x14ac:dyDescent="0.25">
      <c r="A1329" s="103">
        <v>3</v>
      </c>
      <c r="B1329" s="104" t="str">
        <f t="shared" si="322"/>
        <v/>
      </c>
      <c r="C1329" s="275" t="str">
        <f t="shared" si="322"/>
        <v/>
      </c>
      <c r="D1329" s="276" t="str">
        <f t="shared" si="322"/>
        <v/>
      </c>
      <c r="E1329" s="269"/>
      <c r="F1329" s="269"/>
      <c r="G1329" s="269"/>
      <c r="H1329" s="269"/>
      <c r="I1329" s="269"/>
      <c r="J1329" s="270"/>
      <c r="W1329" s="14">
        <v>19</v>
      </c>
      <c r="AB1329" s="14" t="str">
        <f>IF(C1268="","",C1268)</f>
        <v>GALINDO SANCHEZ, Jose Luis</v>
      </c>
    </row>
    <row r="1330" spans="1:28" ht="20.25" customHeight="1" thickBot="1" x14ac:dyDescent="0.3">
      <c r="A1330" s="105">
        <v>4</v>
      </c>
      <c r="B1330" s="106" t="str">
        <f t="shared" si="322"/>
        <v/>
      </c>
      <c r="C1330" s="277" t="str">
        <f t="shared" si="322"/>
        <v/>
      </c>
      <c r="D1330" s="278" t="str">
        <f t="shared" si="322"/>
        <v/>
      </c>
      <c r="E1330" s="271"/>
      <c r="F1330" s="271"/>
      <c r="G1330" s="271"/>
      <c r="H1330" s="271"/>
      <c r="I1330" s="271"/>
      <c r="J1330" s="272"/>
      <c r="W1330" s="14">
        <v>25</v>
      </c>
      <c r="AB1330" s="14" t="str">
        <f>IF(C1268="","",C1268)</f>
        <v>GALINDO SANCHEZ, Jose Luis</v>
      </c>
    </row>
    <row r="1331" spans="1:28" ht="6.75" customHeight="1" thickTop="1" thickBot="1" x14ac:dyDescent="0.3">
      <c r="W1331" s="14">
        <v>7</v>
      </c>
    </row>
    <row r="1332" spans="1:28" ht="14.25" customHeight="1" thickTop="1" thickBot="1" x14ac:dyDescent="0.3">
      <c r="B1332" s="358" t="s">
        <v>208</v>
      </c>
      <c r="C1332" s="359"/>
      <c r="D1332" s="359" t="s">
        <v>209</v>
      </c>
      <c r="E1332" s="359"/>
      <c r="F1332" s="360"/>
    </row>
    <row r="1333" spans="1:28" ht="14.25" customHeight="1" thickTop="1" x14ac:dyDescent="0.25">
      <c r="B1333" s="107" t="str">
        <f>IF(DATOS!$B$12="","",IF(DATOS!$B$12="Bimestre","I Bimestre","I Trimestre"))</f>
        <v>I Trimestre</v>
      </c>
      <c r="C1333" s="108" t="str">
        <f>IF(C1268="","",VLOOKUP(C1268,periodo1,20,FALSE)&amp;"°")</f>
        <v>500°</v>
      </c>
      <c r="D1333" s="221">
        <f>IF(C1268="","",VLOOKUP(C1268,periodo1,18,FALSE))</f>
        <v>0</v>
      </c>
      <c r="E1333" s="221"/>
      <c r="F1333" s="361"/>
      <c r="H1333" s="406" t="str">
        <f>"Orden de mérito año escolar "&amp;DATOS!$B$6&amp;":"</f>
        <v>Orden de mérito año escolar 2019:</v>
      </c>
      <c r="I1333" s="407"/>
      <c r="J1333" s="412" t="str">
        <f ca="1">IF(C1268="","",IF((DATOS!$W$14-TODAY())&gt;0,"",VLOOKUP(C1268,anual,20,FALSE)&amp;"°"))</f>
        <v/>
      </c>
    </row>
    <row r="1334" spans="1:28" ht="14.25" customHeight="1" x14ac:dyDescent="0.25">
      <c r="B1334" s="109" t="str">
        <f>IF(DATOS!$B$12="","",IF(DATOS!$B$12="Bimestre","II Bimestre","II Trimestre"))</f>
        <v>II Trimestre</v>
      </c>
      <c r="C1334" s="110" t="str">
        <f ca="1">IF(C1268="","",IF((DATOS!$X$14-TODAY())&gt;0,"",VLOOKUP(C1268,periodo2,20,FALSE)&amp;"°"))</f>
        <v/>
      </c>
      <c r="D1334" s="225" t="str">
        <f ca="1">IF(C1268="","",IF(C1334="","",VLOOKUP(C1268,periodo2,18,FALSE)))</f>
        <v/>
      </c>
      <c r="E1334" s="225"/>
      <c r="F1334" s="362"/>
      <c r="H1334" s="408"/>
      <c r="I1334" s="409"/>
      <c r="J1334" s="413"/>
    </row>
    <row r="1335" spans="1:28" ht="14.25" customHeight="1" thickBot="1" x14ac:dyDescent="0.3">
      <c r="A1335" s="111"/>
      <c r="B1335" s="112" t="str">
        <f>IF(DATOS!$B$12="","",IF(DATOS!$B$12="Bimestre","III Bimestre","III Trimestre"))</f>
        <v>III Trimestre</v>
      </c>
      <c r="C1335" s="113" t="str">
        <f ca="1">IF(C1268="","",IF((DATOS!$Y$14-TODAY())&gt;0,"",VLOOKUP(C1268,periodo3,20,FALSE)&amp;"°"))</f>
        <v/>
      </c>
      <c r="D1335" s="363" t="str">
        <f ca="1">IF(C1268="","",IF(C1335="","",VLOOKUP(C1268,periodo3,18,FALSE)))</f>
        <v/>
      </c>
      <c r="E1335" s="363"/>
      <c r="F1335" s="364"/>
      <c r="G1335" s="111"/>
      <c r="H1335" s="410"/>
      <c r="I1335" s="411"/>
      <c r="J1335" s="414"/>
    </row>
    <row r="1336" spans="1:28" ht="14.25" customHeight="1" thickTop="1" thickBot="1" x14ac:dyDescent="0.3">
      <c r="B1336" s="114" t="str">
        <f>IF(DATOS!$B$12="","",IF(DATOS!$B$12="Bimestre","IV Bimestre",""))</f>
        <v/>
      </c>
      <c r="C1336" s="115" t="str">
        <f ca="1">IF(C1268="","",IF((DATOS!$W$14-TODAY())&gt;0,"",VLOOKUP(C1268,periodo4,20,FALSE)&amp;"°"))</f>
        <v/>
      </c>
      <c r="D1336" s="214" t="str">
        <f ca="1">IF(C1268="","",IF(C1336="","",VLOOKUP(C1268,periodo4,18,FALSE)))</f>
        <v/>
      </c>
      <c r="E1336" s="214"/>
      <c r="F1336" s="405"/>
    </row>
    <row r="1337" spans="1:28" ht="16.5" thickTop="1" thickBot="1" x14ac:dyDescent="0.3">
      <c r="A1337" s="16" t="s">
        <v>192</v>
      </c>
    </row>
    <row r="1338" spans="1:28" ht="15.75" thickTop="1" x14ac:dyDescent="0.25">
      <c r="A1338" s="397" t="s">
        <v>55</v>
      </c>
      <c r="B1338" s="399" t="s">
        <v>193</v>
      </c>
      <c r="C1338" s="288"/>
      <c r="D1338" s="288"/>
      <c r="E1338" s="289"/>
      <c r="F1338" s="399" t="s">
        <v>194</v>
      </c>
      <c r="G1338" s="288"/>
      <c r="H1338" s="288"/>
      <c r="I1338" s="289"/>
    </row>
    <row r="1339" spans="1:28" x14ac:dyDescent="0.25">
      <c r="A1339" s="398"/>
      <c r="B1339" s="116" t="s">
        <v>195</v>
      </c>
      <c r="C1339" s="400" t="s">
        <v>196</v>
      </c>
      <c r="D1339" s="400"/>
      <c r="E1339" s="401"/>
      <c r="F1339" s="402" t="s">
        <v>195</v>
      </c>
      <c r="G1339" s="400"/>
      <c r="H1339" s="400"/>
      <c r="I1339" s="117" t="s">
        <v>196</v>
      </c>
    </row>
    <row r="1340" spans="1:28" x14ac:dyDescent="0.25">
      <c r="A1340" s="118">
        <v>1</v>
      </c>
      <c r="B1340" s="126"/>
      <c r="C1340" s="403"/>
      <c r="D1340" s="366"/>
      <c r="E1340" s="404"/>
      <c r="F1340" s="365"/>
      <c r="G1340" s="366"/>
      <c r="H1340" s="367"/>
      <c r="I1340" s="127"/>
    </row>
    <row r="1341" spans="1:28" x14ac:dyDescent="0.25">
      <c r="A1341" s="118">
        <v>2</v>
      </c>
      <c r="B1341" s="126"/>
      <c r="C1341" s="403"/>
      <c r="D1341" s="366"/>
      <c r="E1341" s="404"/>
      <c r="F1341" s="365"/>
      <c r="G1341" s="366"/>
      <c r="H1341" s="367"/>
      <c r="I1341" s="127"/>
    </row>
    <row r="1342" spans="1:28" x14ac:dyDescent="0.25">
      <c r="A1342" s="118">
        <v>3</v>
      </c>
      <c r="B1342" s="126"/>
      <c r="C1342" s="403"/>
      <c r="D1342" s="366"/>
      <c r="E1342" s="404"/>
      <c r="F1342" s="365"/>
      <c r="G1342" s="366"/>
      <c r="H1342" s="367"/>
      <c r="I1342" s="127"/>
    </row>
    <row r="1343" spans="1:28" ht="15.75" thickBot="1" x14ac:dyDescent="0.3">
      <c r="A1343" s="119">
        <v>4</v>
      </c>
      <c r="B1343" s="129"/>
      <c r="C1343" s="368"/>
      <c r="D1343" s="369"/>
      <c r="E1343" s="370"/>
      <c r="F1343" s="371"/>
      <c r="G1343" s="369"/>
      <c r="H1343" s="372"/>
      <c r="I1343" s="130"/>
    </row>
    <row r="1344" spans="1:28" ht="16.5" thickTop="1" thickBot="1" x14ac:dyDescent="0.3">
      <c r="A1344" s="120" t="s">
        <v>197</v>
      </c>
      <c r="B1344" s="121" t="str">
        <f>IF(C1268="","",IF(SUM(B1340:B1343)=0,"",SUM(B1340:B1343)))</f>
        <v/>
      </c>
      <c r="C1344" s="373" t="str">
        <f>IF(C1268="","",IF(SUM(C1340:C1343)=0,"",SUM(C1340:C1343)))</f>
        <v/>
      </c>
      <c r="D1344" s="373" t="str">
        <f t="shared" ref="D1344" si="323">IF(E1268="","",IF(SUM(D1340:D1343)=0,"",SUM(D1340:D1343)))</f>
        <v/>
      </c>
      <c r="E1344" s="374" t="str">
        <f t="shared" ref="E1344" si="324">IF(F1268="","",IF(SUM(E1340:E1343)=0,"",SUM(E1340:E1343)))</f>
        <v/>
      </c>
      <c r="F1344" s="375" t="str">
        <f>IF(C1268="","",IF(SUM(F1340:F1343)=0,"",SUM(F1340:F1343)))</f>
        <v/>
      </c>
      <c r="G1344" s="373" t="str">
        <f t="shared" ref="G1344" si="325">IF(H1268="","",IF(SUM(G1340:G1343)=0,"",SUM(G1340:G1343)))</f>
        <v/>
      </c>
      <c r="H1344" s="373" t="str">
        <f t="shared" ref="H1344" si="326">IF(I1268="","",IF(SUM(H1340:H1343)=0,"",SUM(H1340:H1343)))</f>
        <v/>
      </c>
      <c r="I1344" s="122" t="str">
        <f>IF(C1268="","",IF(SUM(I1340:I1343)=0,"",SUM(I1340:I1343)))</f>
        <v/>
      </c>
    </row>
    <row r="1345" spans="1:32" ht="15.75" thickTop="1" x14ac:dyDescent="0.25"/>
    <row r="1348" spans="1:32" x14ac:dyDescent="0.25">
      <c r="A1348" s="416"/>
      <c r="B1348" s="416"/>
      <c r="G1348" s="123"/>
      <c r="H1348" s="123"/>
      <c r="I1348" s="123"/>
      <c r="J1348" s="123"/>
    </row>
    <row r="1349" spans="1:32" x14ac:dyDescent="0.25">
      <c r="A1349" s="415" t="str">
        <f>IF(DATOS!$F$9="","",DATOS!$F$9)</f>
        <v/>
      </c>
      <c r="B1349" s="415"/>
      <c r="G1349" s="415" t="str">
        <f>IF(DATOS!$F$10="","",DATOS!$F$10)</f>
        <v/>
      </c>
      <c r="H1349" s="415"/>
      <c r="I1349" s="415"/>
      <c r="J1349" s="415"/>
    </row>
    <row r="1350" spans="1:32" x14ac:dyDescent="0.25">
      <c r="A1350" s="415" t="s">
        <v>143</v>
      </c>
      <c r="B1350" s="415"/>
      <c r="G1350" s="415" t="s">
        <v>142</v>
      </c>
      <c r="H1350" s="415"/>
      <c r="I1350" s="415"/>
      <c r="J1350" s="415"/>
    </row>
    <row r="1351" spans="1:32" ht="17.25" x14ac:dyDescent="0.3">
      <c r="A1351" s="285" t="str">
        <f>"INFORME DE PROGRESO DEL APRENDIZAJE DEL ESTUDIANTE - "&amp;DATOS!$B$6</f>
        <v>INFORME DE PROGRESO DEL APRENDIZAJE DEL ESTUDIANTE - 2019</v>
      </c>
      <c r="B1351" s="285"/>
      <c r="C1351" s="285"/>
      <c r="D1351" s="285"/>
      <c r="E1351" s="285"/>
      <c r="F1351" s="285"/>
      <c r="G1351" s="285"/>
      <c r="H1351" s="285"/>
      <c r="I1351" s="285"/>
      <c r="J1351" s="285"/>
    </row>
    <row r="1352" spans="1:32" ht="4.5" customHeight="1" thickBot="1" x14ac:dyDescent="0.3"/>
    <row r="1353" spans="1:32" ht="15.75" thickTop="1" x14ac:dyDescent="0.25">
      <c r="A1353" s="292"/>
      <c r="B1353" s="62" t="s">
        <v>45</v>
      </c>
      <c r="C1353" s="314" t="str">
        <f>IF(DATOS!$B$4="","",DATOS!$B$4)</f>
        <v>Apurímac</v>
      </c>
      <c r="D1353" s="314"/>
      <c r="E1353" s="314"/>
      <c r="F1353" s="314"/>
      <c r="G1353" s="313" t="s">
        <v>47</v>
      </c>
      <c r="H1353" s="313"/>
      <c r="I1353" s="63" t="str">
        <f>IF(DATOS!$B$5="","",DATOS!$B$5)</f>
        <v/>
      </c>
      <c r="J1353" s="295" t="s">
        <v>520</v>
      </c>
    </row>
    <row r="1354" spans="1:32" x14ac:dyDescent="0.25">
      <c r="A1354" s="293"/>
      <c r="B1354" s="64" t="s">
        <v>46</v>
      </c>
      <c r="C1354" s="311" t="str">
        <f>IF(DATOS!$B$7="","",UPPER(DATOS!$B$7))</f>
        <v/>
      </c>
      <c r="D1354" s="311"/>
      <c r="E1354" s="311"/>
      <c r="F1354" s="311"/>
      <c r="G1354" s="311"/>
      <c r="H1354" s="311"/>
      <c r="I1354" s="312"/>
      <c r="J1354" s="296"/>
    </row>
    <row r="1355" spans="1:32" x14ac:dyDescent="0.25">
      <c r="A1355" s="293"/>
      <c r="B1355" s="64" t="s">
        <v>49</v>
      </c>
      <c r="C1355" s="315" t="str">
        <f>IF(DATOS!$B$8="","",DATOS!$B$8)</f>
        <v/>
      </c>
      <c r="D1355" s="315"/>
      <c r="E1355" s="315"/>
      <c r="F1355" s="315"/>
      <c r="G1355" s="286" t="s">
        <v>100</v>
      </c>
      <c r="H1355" s="287"/>
      <c r="I1355" s="65" t="str">
        <f>IF(DATOS!$B$9="","",DATOS!$B$9)</f>
        <v/>
      </c>
      <c r="J1355" s="296"/>
    </row>
    <row r="1356" spans="1:32" x14ac:dyDescent="0.25">
      <c r="A1356" s="293"/>
      <c r="B1356" s="64" t="s">
        <v>60</v>
      </c>
      <c r="C1356" s="311" t="str">
        <f>IF(DATOS!$B$10="","",DATOS!$B$10)</f>
        <v/>
      </c>
      <c r="D1356" s="311"/>
      <c r="E1356" s="311"/>
      <c r="F1356" s="311"/>
      <c r="G1356" s="317" t="s">
        <v>50</v>
      </c>
      <c r="H1356" s="317"/>
      <c r="I1356" s="65" t="str">
        <f>IF(DATOS!$B$11="","",DATOS!$B$11)</f>
        <v/>
      </c>
      <c r="J1356" s="296"/>
    </row>
    <row r="1357" spans="1:32" x14ac:dyDescent="0.25">
      <c r="A1357" s="293"/>
      <c r="B1357" s="64" t="s">
        <v>59</v>
      </c>
      <c r="C1357" s="316" t="str">
        <f>IF(ISERROR(VLOOKUP(C1358,DATOS!$B$17:$C$61,2,FALSE)),"No encontrado",IF(VLOOKUP(C1358,DATOS!$B$17:$C$61,2,FALSE)=0,"No encontrado",VLOOKUP(C1358,DATOS!$B$17:$C$61,2,FALSE)))</f>
        <v>No encontrado</v>
      </c>
      <c r="D1357" s="316"/>
      <c r="E1357" s="316"/>
      <c r="F1357" s="316"/>
      <c r="G1357" s="298"/>
      <c r="H1357" s="299"/>
      <c r="I1357" s="300"/>
      <c r="J1357" s="296"/>
    </row>
    <row r="1358" spans="1:32" ht="28.5" customHeight="1" thickBot="1" x14ac:dyDescent="0.3">
      <c r="A1358" s="294"/>
      <c r="B1358" s="66" t="s">
        <v>58</v>
      </c>
      <c r="C1358" s="309" t="str">
        <f>IF(INDEX(alumnos,AE1358,AF1358)=0,"",INDEX(alumnos,AE1358,AF1358))</f>
        <v>GODOY ORTEGA, Isaac Alain</v>
      </c>
      <c r="D1358" s="309"/>
      <c r="E1358" s="309"/>
      <c r="F1358" s="309"/>
      <c r="G1358" s="309"/>
      <c r="H1358" s="309"/>
      <c r="I1358" s="310"/>
      <c r="J1358" s="297"/>
      <c r="AE1358" s="14">
        <f>AE1268+1</f>
        <v>16</v>
      </c>
      <c r="AF1358" s="14">
        <v>2</v>
      </c>
    </row>
    <row r="1359" spans="1:32" ht="5.25" customHeight="1" thickTop="1" thickBot="1" x14ac:dyDescent="0.3"/>
    <row r="1360" spans="1:32" ht="27" customHeight="1" thickTop="1" x14ac:dyDescent="0.25">
      <c r="A1360" s="318" t="s">
        <v>0</v>
      </c>
      <c r="B1360" s="328" t="s">
        <v>1</v>
      </c>
      <c r="C1360" s="329"/>
      <c r="D1360" s="325" t="s">
        <v>139</v>
      </c>
      <c r="E1360" s="326"/>
      <c r="F1360" s="326"/>
      <c r="G1360" s="327"/>
      <c r="H1360" s="320" t="s">
        <v>2</v>
      </c>
      <c r="I1360" s="301" t="s">
        <v>3</v>
      </c>
      <c r="J1360" s="302"/>
      <c r="K1360" s="67"/>
    </row>
    <row r="1361" spans="1:28" ht="15" customHeight="1" thickBot="1" x14ac:dyDescent="0.3">
      <c r="A1361" s="319"/>
      <c r="B1361" s="330"/>
      <c r="C1361" s="331"/>
      <c r="D1361" s="68">
        <v>1</v>
      </c>
      <c r="E1361" s="68">
        <v>2</v>
      </c>
      <c r="F1361" s="68">
        <v>3</v>
      </c>
      <c r="G1361" s="68">
        <v>4</v>
      </c>
      <c r="H1361" s="321"/>
      <c r="I1361" s="303"/>
      <c r="J1361" s="304"/>
      <c r="K1361" s="67"/>
    </row>
    <row r="1362" spans="1:28" ht="17.25" customHeight="1" thickTop="1" x14ac:dyDescent="0.25">
      <c r="A1362" s="322" t="s">
        <v>8</v>
      </c>
      <c r="B1362" s="334" t="s">
        <v>26</v>
      </c>
      <c r="C1362" s="334"/>
      <c r="D1362" s="69" t="str">
        <f t="shared" ref="D1362:H1366" si="327">IF(ISERROR(VLOOKUP($AB1362,matematica,W1362,FALSE)),"",IF(VLOOKUP($AB1362,matematica,W1362,FALSE)=0,"",VLOOKUP($AB1362,matematica,W1362,FALSE)))</f>
        <v/>
      </c>
      <c r="E1362" s="69" t="str">
        <f t="shared" si="327"/>
        <v/>
      </c>
      <c r="F1362" s="69" t="str">
        <f t="shared" si="327"/>
        <v/>
      </c>
      <c r="G1362" s="69" t="str">
        <f t="shared" si="327"/>
        <v/>
      </c>
      <c r="H1362" s="343" t="str">
        <f t="shared" ca="1" si="327"/>
        <v/>
      </c>
      <c r="I1362" s="337"/>
      <c r="J1362" s="338"/>
      <c r="W1362" s="14">
        <v>3</v>
      </c>
      <c r="X1362" s="14">
        <v>9</v>
      </c>
      <c r="Y1362" s="14">
        <v>15</v>
      </c>
      <c r="Z1362" s="14">
        <v>21</v>
      </c>
      <c r="AA1362" s="14">
        <v>31</v>
      </c>
      <c r="AB1362" s="14" t="str">
        <f>IF(C1358="","",C1358)</f>
        <v>GODOY ORTEGA, Isaac Alain</v>
      </c>
    </row>
    <row r="1363" spans="1:28" ht="27.75" customHeight="1" x14ac:dyDescent="0.25">
      <c r="A1363" s="323"/>
      <c r="B1363" s="335" t="s">
        <v>27</v>
      </c>
      <c r="C1363" s="335"/>
      <c r="D1363" s="70" t="str">
        <f t="shared" si="327"/>
        <v/>
      </c>
      <c r="E1363" s="70" t="str">
        <f t="shared" si="327"/>
        <v/>
      </c>
      <c r="F1363" s="70" t="str">
        <f t="shared" si="327"/>
        <v/>
      </c>
      <c r="G1363" s="70" t="str">
        <f t="shared" si="327"/>
        <v/>
      </c>
      <c r="H1363" s="344" t="str">
        <f t="shared" si="327"/>
        <v/>
      </c>
      <c r="I1363" s="339"/>
      <c r="J1363" s="340"/>
      <c r="M1363" s="14" t="str">
        <f>IF(INDEX(alumnos,35,2)=0,"",INDEX(alumnos,35,2))</f>
        <v/>
      </c>
      <c r="W1363" s="14">
        <v>4</v>
      </c>
      <c r="X1363" s="14">
        <v>10</v>
      </c>
      <c r="Y1363" s="14">
        <v>16</v>
      </c>
      <c r="Z1363" s="14">
        <v>22</v>
      </c>
      <c r="AB1363" s="14" t="str">
        <f>IF(C1358="","",C1358)</f>
        <v>GODOY ORTEGA, Isaac Alain</v>
      </c>
    </row>
    <row r="1364" spans="1:28" ht="26.25" customHeight="1" x14ac:dyDescent="0.25">
      <c r="A1364" s="323"/>
      <c r="B1364" s="335" t="s">
        <v>28</v>
      </c>
      <c r="C1364" s="335"/>
      <c r="D1364" s="70" t="str">
        <f t="shared" si="327"/>
        <v/>
      </c>
      <c r="E1364" s="70" t="str">
        <f t="shared" si="327"/>
        <v/>
      </c>
      <c r="F1364" s="70" t="str">
        <f t="shared" si="327"/>
        <v/>
      </c>
      <c r="G1364" s="70" t="str">
        <f t="shared" si="327"/>
        <v/>
      </c>
      <c r="H1364" s="344" t="str">
        <f t="shared" si="327"/>
        <v/>
      </c>
      <c r="I1364" s="339"/>
      <c r="J1364" s="340"/>
      <c r="W1364" s="14">
        <v>5</v>
      </c>
      <c r="X1364" s="14">
        <v>11</v>
      </c>
      <c r="Y1364" s="14">
        <v>17</v>
      </c>
      <c r="Z1364" s="14">
        <v>23</v>
      </c>
      <c r="AB1364" s="14" t="str">
        <f>IF(C1358="","",C1358)</f>
        <v>GODOY ORTEGA, Isaac Alain</v>
      </c>
    </row>
    <row r="1365" spans="1:28" ht="24.75" customHeight="1" x14ac:dyDescent="0.25">
      <c r="A1365" s="323"/>
      <c r="B1365" s="335" t="s">
        <v>29</v>
      </c>
      <c r="C1365" s="335"/>
      <c r="D1365" s="70" t="str">
        <f t="shared" si="327"/>
        <v/>
      </c>
      <c r="E1365" s="70" t="str">
        <f t="shared" si="327"/>
        <v/>
      </c>
      <c r="F1365" s="70" t="str">
        <f t="shared" si="327"/>
        <v/>
      </c>
      <c r="G1365" s="70" t="str">
        <f t="shared" si="327"/>
        <v/>
      </c>
      <c r="H1365" s="344" t="str">
        <f t="shared" si="327"/>
        <v/>
      </c>
      <c r="I1365" s="339"/>
      <c r="J1365" s="340"/>
      <c r="W1365" s="14">
        <v>6</v>
      </c>
      <c r="X1365" s="14">
        <v>12</v>
      </c>
      <c r="Y1365" s="14">
        <v>18</v>
      </c>
      <c r="Z1365" s="14">
        <v>24</v>
      </c>
      <c r="AB1365" s="14" t="str">
        <f>IF(C1358="","",C1358)</f>
        <v>GODOY ORTEGA, Isaac Alain</v>
      </c>
    </row>
    <row r="1366" spans="1:28" ht="16.5" customHeight="1" thickBot="1" x14ac:dyDescent="0.3">
      <c r="A1366" s="324"/>
      <c r="B1366" s="336" t="s">
        <v>188</v>
      </c>
      <c r="C1366" s="336"/>
      <c r="D1366" s="71" t="str">
        <f t="shared" si="327"/>
        <v/>
      </c>
      <c r="E1366" s="71" t="str">
        <f t="shared" si="327"/>
        <v/>
      </c>
      <c r="F1366" s="71" t="str">
        <f t="shared" si="327"/>
        <v/>
      </c>
      <c r="G1366" s="71" t="str">
        <f t="shared" si="327"/>
        <v/>
      </c>
      <c r="H1366" s="345" t="str">
        <f t="shared" si="327"/>
        <v/>
      </c>
      <c r="I1366" s="341"/>
      <c r="J1366" s="342"/>
      <c r="W1366" s="14">
        <v>7</v>
      </c>
      <c r="X1366" s="14">
        <v>13</v>
      </c>
      <c r="Y1366" s="14">
        <v>19</v>
      </c>
      <c r="Z1366" s="14">
        <v>25</v>
      </c>
      <c r="AB1366" s="14" t="str">
        <f>IF(C1358="","",C1358)</f>
        <v>GODOY ORTEGA, Isaac Alain</v>
      </c>
    </row>
    <row r="1367" spans="1:28" ht="1.5" customHeight="1" thickTop="1" thickBot="1" x14ac:dyDescent="0.3">
      <c r="A1367" s="72"/>
      <c r="B1367" s="73"/>
      <c r="C1367" s="74"/>
      <c r="D1367" s="74"/>
      <c r="E1367" s="74"/>
      <c r="F1367" s="74"/>
      <c r="G1367" s="74"/>
      <c r="H1367" s="75"/>
      <c r="I1367" s="124"/>
      <c r="J1367" s="124"/>
    </row>
    <row r="1368" spans="1:28" ht="28.5" customHeight="1" thickTop="1" x14ac:dyDescent="0.25">
      <c r="A1368" s="322" t="s">
        <v>151</v>
      </c>
      <c r="B1368" s="334" t="s">
        <v>191</v>
      </c>
      <c r="C1368" s="334" t="str">
        <f t="shared" ref="C1368:C1370" si="328">IF(ISERROR(VLOOKUP($C$8,comunicacion,W1368,FALSE)),"",IF(VLOOKUP($C$8,comunicacion,W1368,FALSE)=0,"",VLOOKUP($C$8,comunicacion,W1368,FALSE)))</f>
        <v/>
      </c>
      <c r="D1368" s="76" t="str">
        <f t="shared" ref="D1368:H1371" si="329">IF(ISERROR(VLOOKUP($AB1368,comunicacion,W1368,FALSE)),"",IF(VLOOKUP($AB1368,comunicacion,W1368,FALSE)=0,"",VLOOKUP($AB1368,comunicacion,W1368,FALSE)))</f>
        <v/>
      </c>
      <c r="E1368" s="76" t="str">
        <f t="shared" si="329"/>
        <v/>
      </c>
      <c r="F1368" s="76" t="str">
        <f t="shared" si="329"/>
        <v/>
      </c>
      <c r="G1368" s="69" t="str">
        <f t="shared" si="329"/>
        <v/>
      </c>
      <c r="H1368" s="346" t="str">
        <f t="shared" ca="1" si="329"/>
        <v/>
      </c>
      <c r="I1368" s="349"/>
      <c r="J1368" s="350"/>
      <c r="W1368" s="14">
        <v>3</v>
      </c>
      <c r="X1368" s="14">
        <v>9</v>
      </c>
      <c r="Y1368" s="14">
        <v>15</v>
      </c>
      <c r="Z1368" s="14">
        <v>21</v>
      </c>
      <c r="AA1368" s="14">
        <v>31</v>
      </c>
      <c r="AB1368" s="14" t="str">
        <f>IF(C1358="","",C1358)</f>
        <v>GODOY ORTEGA, Isaac Alain</v>
      </c>
    </row>
    <row r="1369" spans="1:28" ht="28.5" customHeight="1" x14ac:dyDescent="0.25">
      <c r="A1369" s="323"/>
      <c r="B1369" s="335" t="s">
        <v>190</v>
      </c>
      <c r="C1369" s="335" t="str">
        <f t="shared" si="328"/>
        <v/>
      </c>
      <c r="D1369" s="77" t="str">
        <f t="shared" si="329"/>
        <v/>
      </c>
      <c r="E1369" s="77" t="str">
        <f t="shared" si="329"/>
        <v/>
      </c>
      <c r="F1369" s="77" t="str">
        <f t="shared" si="329"/>
        <v/>
      </c>
      <c r="G1369" s="70" t="str">
        <f t="shared" si="329"/>
        <v/>
      </c>
      <c r="H1369" s="347" t="str">
        <f t="shared" si="329"/>
        <v/>
      </c>
      <c r="I1369" s="351"/>
      <c r="J1369" s="352"/>
      <c r="W1369" s="14">
        <v>4</v>
      </c>
      <c r="X1369" s="14">
        <v>10</v>
      </c>
      <c r="Y1369" s="14">
        <v>16</v>
      </c>
      <c r="Z1369" s="14">
        <v>22</v>
      </c>
      <c r="AB1369" s="14" t="str">
        <f>IF(C1358="","",C1358)</f>
        <v>GODOY ORTEGA, Isaac Alain</v>
      </c>
    </row>
    <row r="1370" spans="1:28" ht="28.5" customHeight="1" x14ac:dyDescent="0.25">
      <c r="A1370" s="323"/>
      <c r="B1370" s="335" t="s">
        <v>189</v>
      </c>
      <c r="C1370" s="335" t="str">
        <f t="shared" si="328"/>
        <v/>
      </c>
      <c r="D1370" s="77" t="str">
        <f t="shared" si="329"/>
        <v/>
      </c>
      <c r="E1370" s="77" t="str">
        <f t="shared" si="329"/>
        <v/>
      </c>
      <c r="F1370" s="77" t="str">
        <f t="shared" si="329"/>
        <v/>
      </c>
      <c r="G1370" s="70" t="str">
        <f t="shared" si="329"/>
        <v/>
      </c>
      <c r="H1370" s="347" t="str">
        <f t="shared" si="329"/>
        <v/>
      </c>
      <c r="I1370" s="351"/>
      <c r="J1370" s="352"/>
      <c r="W1370" s="14">
        <v>5</v>
      </c>
      <c r="X1370" s="14">
        <v>11</v>
      </c>
      <c r="Y1370" s="14">
        <v>17</v>
      </c>
      <c r="Z1370" s="14">
        <v>23</v>
      </c>
      <c r="AB1370" s="14" t="str">
        <f>IF(C1358="","",C1358)</f>
        <v>GODOY ORTEGA, Isaac Alain</v>
      </c>
    </row>
    <row r="1371" spans="1:28" ht="16.5" customHeight="1" thickBot="1" x14ac:dyDescent="0.3">
      <c r="A1371" s="324"/>
      <c r="B1371" s="336" t="s">
        <v>188</v>
      </c>
      <c r="C1371" s="336"/>
      <c r="D1371" s="71" t="str">
        <f t="shared" si="329"/>
        <v/>
      </c>
      <c r="E1371" s="71" t="str">
        <f t="shared" si="329"/>
        <v/>
      </c>
      <c r="F1371" s="71" t="str">
        <f t="shared" si="329"/>
        <v/>
      </c>
      <c r="G1371" s="71" t="str">
        <f t="shared" si="329"/>
        <v/>
      </c>
      <c r="H1371" s="348" t="str">
        <f t="shared" si="329"/>
        <v/>
      </c>
      <c r="I1371" s="353"/>
      <c r="J1371" s="354"/>
      <c r="W1371" s="14">
        <v>7</v>
      </c>
      <c r="X1371" s="14">
        <v>13</v>
      </c>
      <c r="Y1371" s="14">
        <v>19</v>
      </c>
      <c r="Z1371" s="14">
        <v>25</v>
      </c>
      <c r="AB1371" s="14" t="str">
        <f>IF(C1358="","",C1358)</f>
        <v>GODOY ORTEGA, Isaac Alain</v>
      </c>
    </row>
    <row r="1372" spans="1:28" ht="2.25" customHeight="1" thickTop="1" thickBot="1" x14ac:dyDescent="0.3">
      <c r="A1372" s="72"/>
      <c r="B1372" s="73"/>
      <c r="C1372" s="78"/>
      <c r="D1372" s="78"/>
      <c r="E1372" s="78"/>
      <c r="F1372" s="78"/>
      <c r="G1372" s="78"/>
      <c r="H1372" s="75"/>
      <c r="I1372" s="124"/>
      <c r="J1372" s="124"/>
    </row>
    <row r="1373" spans="1:28" ht="28.5" customHeight="1" thickTop="1" x14ac:dyDescent="0.25">
      <c r="A1373" s="322" t="s">
        <v>150</v>
      </c>
      <c r="B1373" s="334" t="s">
        <v>30</v>
      </c>
      <c r="C1373" s="334" t="str">
        <f t="shared" ref="C1373:C1375" si="330">IF(ISERROR(VLOOKUP($C$8,ingles,W1373,FALSE)),"",IF(VLOOKUP($C$8,ingles,W1373,FALSE)=0,"",VLOOKUP($C$8,ingles,W1373,FALSE)))</f>
        <v/>
      </c>
      <c r="D1373" s="76" t="str">
        <f t="shared" ref="D1373:H1376" si="331">IF(ISERROR(VLOOKUP($AB1373,ingles,W1373,FALSE)),"",IF(VLOOKUP($AB1373,ingles,W1373,FALSE)=0,"",VLOOKUP($AB1373,ingles,W1373,FALSE)))</f>
        <v/>
      </c>
      <c r="E1373" s="76" t="str">
        <f t="shared" si="331"/>
        <v/>
      </c>
      <c r="F1373" s="76" t="str">
        <f t="shared" si="331"/>
        <v/>
      </c>
      <c r="G1373" s="69" t="str">
        <f t="shared" si="331"/>
        <v/>
      </c>
      <c r="H1373" s="346" t="str">
        <f t="shared" ca="1" si="331"/>
        <v/>
      </c>
      <c r="I1373" s="349"/>
      <c r="J1373" s="350"/>
      <c r="W1373" s="14">
        <v>3</v>
      </c>
      <c r="X1373" s="14">
        <v>9</v>
      </c>
      <c r="Y1373" s="14">
        <v>15</v>
      </c>
      <c r="Z1373" s="14">
        <v>21</v>
      </c>
      <c r="AA1373" s="14">
        <v>31</v>
      </c>
      <c r="AB1373" s="14" t="str">
        <f>IF(C1358="","",C1358)</f>
        <v>GODOY ORTEGA, Isaac Alain</v>
      </c>
    </row>
    <row r="1374" spans="1:28" ht="28.5" customHeight="1" x14ac:dyDescent="0.25">
      <c r="A1374" s="323"/>
      <c r="B1374" s="335" t="s">
        <v>31</v>
      </c>
      <c r="C1374" s="335" t="str">
        <f t="shared" si="330"/>
        <v/>
      </c>
      <c r="D1374" s="77" t="str">
        <f t="shared" si="331"/>
        <v/>
      </c>
      <c r="E1374" s="77" t="str">
        <f t="shared" si="331"/>
        <v/>
      </c>
      <c r="F1374" s="77" t="str">
        <f t="shared" si="331"/>
        <v/>
      </c>
      <c r="G1374" s="70" t="str">
        <f t="shared" si="331"/>
        <v/>
      </c>
      <c r="H1374" s="347" t="str">
        <f t="shared" si="331"/>
        <v/>
      </c>
      <c r="I1374" s="351"/>
      <c r="J1374" s="352"/>
      <c r="W1374" s="14">
        <v>4</v>
      </c>
      <c r="X1374" s="14">
        <v>10</v>
      </c>
      <c r="Y1374" s="14">
        <v>16</v>
      </c>
      <c r="Z1374" s="14">
        <v>22</v>
      </c>
      <c r="AB1374" s="14" t="str">
        <f>IF(C1358="","",C1358)</f>
        <v>GODOY ORTEGA, Isaac Alain</v>
      </c>
    </row>
    <row r="1375" spans="1:28" ht="28.5" customHeight="1" x14ac:dyDescent="0.25">
      <c r="A1375" s="323"/>
      <c r="B1375" s="335" t="s">
        <v>32</v>
      </c>
      <c r="C1375" s="335" t="str">
        <f t="shared" si="330"/>
        <v/>
      </c>
      <c r="D1375" s="77" t="str">
        <f t="shared" si="331"/>
        <v/>
      </c>
      <c r="E1375" s="77" t="str">
        <f t="shared" si="331"/>
        <v/>
      </c>
      <c r="F1375" s="77" t="str">
        <f t="shared" si="331"/>
        <v/>
      </c>
      <c r="G1375" s="70" t="str">
        <f t="shared" si="331"/>
        <v/>
      </c>
      <c r="H1375" s="347" t="str">
        <f t="shared" si="331"/>
        <v/>
      </c>
      <c r="I1375" s="351"/>
      <c r="J1375" s="352"/>
      <c r="W1375" s="14">
        <v>5</v>
      </c>
      <c r="X1375" s="14">
        <v>11</v>
      </c>
      <c r="Y1375" s="14">
        <v>17</v>
      </c>
      <c r="Z1375" s="14">
        <v>23</v>
      </c>
      <c r="AB1375" s="14" t="str">
        <f>IF(C1358="","",C1358)</f>
        <v>GODOY ORTEGA, Isaac Alain</v>
      </c>
    </row>
    <row r="1376" spans="1:28" ht="16.5" customHeight="1" thickBot="1" x14ac:dyDescent="0.3">
      <c r="A1376" s="324"/>
      <c r="B1376" s="336" t="s">
        <v>188</v>
      </c>
      <c r="C1376" s="336"/>
      <c r="D1376" s="71" t="str">
        <f t="shared" si="331"/>
        <v/>
      </c>
      <c r="E1376" s="71" t="str">
        <f t="shared" si="331"/>
        <v/>
      </c>
      <c r="F1376" s="71" t="str">
        <f t="shared" si="331"/>
        <v/>
      </c>
      <c r="G1376" s="71" t="str">
        <f t="shared" si="331"/>
        <v/>
      </c>
      <c r="H1376" s="348" t="str">
        <f t="shared" si="331"/>
        <v/>
      </c>
      <c r="I1376" s="353"/>
      <c r="J1376" s="354"/>
      <c r="W1376" s="14">
        <v>7</v>
      </c>
      <c r="X1376" s="14">
        <v>13</v>
      </c>
      <c r="Y1376" s="14">
        <v>19</v>
      </c>
      <c r="Z1376" s="14">
        <v>25</v>
      </c>
      <c r="AB1376" s="14" t="str">
        <f>IF(C1358="","",C1358)</f>
        <v>GODOY ORTEGA, Isaac Alain</v>
      </c>
    </row>
    <row r="1377" spans="1:28" ht="2.25" customHeight="1" thickTop="1" thickBot="1" x14ac:dyDescent="0.3">
      <c r="A1377" s="72"/>
      <c r="B1377" s="73"/>
      <c r="C1377" s="78"/>
      <c r="D1377" s="78"/>
      <c r="E1377" s="78"/>
      <c r="F1377" s="78"/>
      <c r="G1377" s="78"/>
      <c r="H1377" s="75"/>
      <c r="I1377" s="124"/>
      <c r="J1377" s="124"/>
    </row>
    <row r="1378" spans="1:28" ht="27" customHeight="1" thickTop="1" x14ac:dyDescent="0.25">
      <c r="A1378" s="322" t="s">
        <v>7</v>
      </c>
      <c r="B1378" s="334" t="s">
        <v>33</v>
      </c>
      <c r="C1378" s="334" t="str">
        <f t="shared" ref="C1378" si="332">IF(ISERROR(VLOOKUP($C$8,arte,W1378,FALSE)),"",IF(VLOOKUP($C$8,arte,W1378,FALSE)=0,"",VLOOKUP($C$8,arte,W1378,FALSE)))</f>
        <v/>
      </c>
      <c r="D1378" s="76" t="str">
        <f t="shared" ref="D1378:H1380" si="333">IF(ISERROR(VLOOKUP($AB1378,arte,W1378,FALSE)),"",IF(VLOOKUP($AB1378,arte,W1378,FALSE)=0,"",VLOOKUP($AB1378,arte,W1378,FALSE)))</f>
        <v/>
      </c>
      <c r="E1378" s="76" t="str">
        <f t="shared" si="333"/>
        <v/>
      </c>
      <c r="F1378" s="76" t="str">
        <f t="shared" si="333"/>
        <v/>
      </c>
      <c r="G1378" s="69" t="str">
        <f t="shared" si="333"/>
        <v/>
      </c>
      <c r="H1378" s="343" t="str">
        <f t="shared" ca="1" si="333"/>
        <v/>
      </c>
      <c r="I1378" s="337"/>
      <c r="J1378" s="338"/>
      <c r="W1378" s="14">
        <v>3</v>
      </c>
      <c r="X1378" s="14">
        <v>9</v>
      </c>
      <c r="Y1378" s="14">
        <v>15</v>
      </c>
      <c r="Z1378" s="14">
        <v>21</v>
      </c>
      <c r="AA1378" s="14">
        <v>31</v>
      </c>
      <c r="AB1378" s="14" t="str">
        <f>IF(C1358="","",C1358)</f>
        <v>GODOY ORTEGA, Isaac Alain</v>
      </c>
    </row>
    <row r="1379" spans="1:28" ht="27" customHeight="1" x14ac:dyDescent="0.25">
      <c r="A1379" s="323"/>
      <c r="B1379" s="335" t="s">
        <v>34</v>
      </c>
      <c r="C1379" s="335" t="str">
        <f>IF(ISERROR(VLOOKUP($C$8,arte,W1379,FALSE)),"",IF(VLOOKUP($C$8,arte,W1379,FALSE)=0,"",VLOOKUP($C$8,arte,W1379,FALSE)))</f>
        <v/>
      </c>
      <c r="D1379" s="77" t="str">
        <f t="shared" si="333"/>
        <v/>
      </c>
      <c r="E1379" s="77" t="str">
        <f t="shared" si="333"/>
        <v/>
      </c>
      <c r="F1379" s="77" t="str">
        <f t="shared" si="333"/>
        <v/>
      </c>
      <c r="G1379" s="70" t="str">
        <f t="shared" si="333"/>
        <v/>
      </c>
      <c r="H1379" s="344" t="str">
        <f t="shared" si="333"/>
        <v/>
      </c>
      <c r="I1379" s="339"/>
      <c r="J1379" s="340"/>
      <c r="W1379" s="14">
        <v>4</v>
      </c>
      <c r="X1379" s="14">
        <v>10</v>
      </c>
      <c r="Y1379" s="14">
        <v>16</v>
      </c>
      <c r="Z1379" s="14">
        <v>22</v>
      </c>
      <c r="AB1379" s="14" t="str">
        <f>IF(C1358="","",C1358)</f>
        <v>GODOY ORTEGA, Isaac Alain</v>
      </c>
    </row>
    <row r="1380" spans="1:28" ht="16.5" customHeight="1" thickBot="1" x14ac:dyDescent="0.3">
      <c r="A1380" s="324"/>
      <c r="B1380" s="336" t="s">
        <v>188</v>
      </c>
      <c r="C1380" s="336"/>
      <c r="D1380" s="71" t="str">
        <f t="shared" si="333"/>
        <v/>
      </c>
      <c r="E1380" s="71" t="str">
        <f t="shared" si="333"/>
        <v/>
      </c>
      <c r="F1380" s="71" t="str">
        <f t="shared" si="333"/>
        <v/>
      </c>
      <c r="G1380" s="71" t="str">
        <f t="shared" si="333"/>
        <v/>
      </c>
      <c r="H1380" s="345" t="str">
        <f t="shared" si="333"/>
        <v/>
      </c>
      <c r="I1380" s="341"/>
      <c r="J1380" s="342"/>
      <c r="W1380" s="14">
        <v>7</v>
      </c>
      <c r="X1380" s="14">
        <v>13</v>
      </c>
      <c r="Y1380" s="14">
        <v>19</v>
      </c>
      <c r="Z1380" s="14">
        <v>25</v>
      </c>
      <c r="AB1380" s="14" t="str">
        <f>IF(C1358="","",C1358)</f>
        <v>GODOY ORTEGA, Isaac Alain</v>
      </c>
    </row>
    <row r="1381" spans="1:28" ht="2.25" customHeight="1" thickTop="1" thickBot="1" x14ac:dyDescent="0.3">
      <c r="A1381" s="72"/>
      <c r="B1381" s="73"/>
      <c r="C1381" s="79"/>
      <c r="D1381" s="74"/>
      <c r="E1381" s="74"/>
      <c r="F1381" s="74"/>
      <c r="G1381" s="74"/>
      <c r="H1381" s="80" t="str">
        <f>IF(ISERROR(VLOOKUP($C$8,ingles,AA1381,FALSE)),"",IF(VLOOKUP($C$8,ingles,AA1381,FALSE)=0,"",VLOOKUP($C$8,ingles,AA1381,FALSE)))</f>
        <v/>
      </c>
      <c r="I1381" s="124"/>
      <c r="J1381" s="124"/>
    </row>
    <row r="1382" spans="1:28" ht="21" customHeight="1" thickTop="1" x14ac:dyDescent="0.25">
      <c r="A1382" s="322" t="s">
        <v>5</v>
      </c>
      <c r="B1382" s="334" t="s">
        <v>35</v>
      </c>
      <c r="C1382" s="334" t="str">
        <f t="shared" ref="C1382:C1384" si="334">IF(ISERROR(VLOOKUP($C$8,sociales,W1382,FALSE)),"",IF(VLOOKUP($C$8,sociales,W1382,FALSE)=0,"",VLOOKUP($C$8,sociales,W1382,FALSE)))</f>
        <v/>
      </c>
      <c r="D1382" s="76" t="str">
        <f t="shared" ref="D1382:H1385" si="335">IF(ISERROR(VLOOKUP($AB1382,sociales,W1382,FALSE)),"",IF(VLOOKUP($AB1382,sociales,W1382,FALSE)=0,"",VLOOKUP($AB1382,sociales,W1382,FALSE)))</f>
        <v/>
      </c>
      <c r="E1382" s="76" t="str">
        <f t="shared" si="335"/>
        <v/>
      </c>
      <c r="F1382" s="76" t="str">
        <f t="shared" si="335"/>
        <v/>
      </c>
      <c r="G1382" s="69" t="str">
        <f t="shared" si="335"/>
        <v/>
      </c>
      <c r="H1382" s="346" t="str">
        <f t="shared" ca="1" si="335"/>
        <v/>
      </c>
      <c r="I1382" s="349"/>
      <c r="J1382" s="350"/>
      <c r="W1382" s="14">
        <v>3</v>
      </c>
      <c r="X1382" s="14">
        <v>9</v>
      </c>
      <c r="Y1382" s="14">
        <v>15</v>
      </c>
      <c r="Z1382" s="14">
        <v>21</v>
      </c>
      <c r="AA1382" s="14">
        <v>31</v>
      </c>
      <c r="AB1382" s="14" t="str">
        <f>IF(C1358="","",C1358)</f>
        <v>GODOY ORTEGA, Isaac Alain</v>
      </c>
    </row>
    <row r="1383" spans="1:28" ht="27" customHeight="1" x14ac:dyDescent="0.25">
      <c r="A1383" s="323"/>
      <c r="B1383" s="335" t="s">
        <v>36</v>
      </c>
      <c r="C1383" s="335" t="str">
        <f t="shared" si="334"/>
        <v/>
      </c>
      <c r="D1383" s="77" t="str">
        <f t="shared" si="335"/>
        <v/>
      </c>
      <c r="E1383" s="77" t="str">
        <f t="shared" si="335"/>
        <v/>
      </c>
      <c r="F1383" s="77" t="str">
        <f t="shared" si="335"/>
        <v/>
      </c>
      <c r="G1383" s="70" t="str">
        <f t="shared" si="335"/>
        <v/>
      </c>
      <c r="H1383" s="347" t="str">
        <f t="shared" si="335"/>
        <v/>
      </c>
      <c r="I1383" s="351"/>
      <c r="J1383" s="352"/>
      <c r="W1383" s="14">
        <v>4</v>
      </c>
      <c r="X1383" s="14">
        <v>10</v>
      </c>
      <c r="Y1383" s="14">
        <v>16</v>
      </c>
      <c r="Z1383" s="14">
        <v>22</v>
      </c>
      <c r="AB1383" s="14" t="str">
        <f>IF(C1358="","",C1358)</f>
        <v>GODOY ORTEGA, Isaac Alain</v>
      </c>
    </row>
    <row r="1384" spans="1:28" ht="27" customHeight="1" x14ac:dyDescent="0.25">
      <c r="A1384" s="323"/>
      <c r="B1384" s="335" t="s">
        <v>37</v>
      </c>
      <c r="C1384" s="335" t="str">
        <f t="shared" si="334"/>
        <v/>
      </c>
      <c r="D1384" s="77" t="str">
        <f t="shared" si="335"/>
        <v/>
      </c>
      <c r="E1384" s="77" t="str">
        <f t="shared" si="335"/>
        <v/>
      </c>
      <c r="F1384" s="77" t="str">
        <f t="shared" si="335"/>
        <v/>
      </c>
      <c r="G1384" s="70" t="str">
        <f t="shared" si="335"/>
        <v/>
      </c>
      <c r="H1384" s="347" t="str">
        <f t="shared" si="335"/>
        <v/>
      </c>
      <c r="I1384" s="351"/>
      <c r="J1384" s="352"/>
      <c r="W1384" s="14">
        <v>5</v>
      </c>
      <c r="X1384" s="14">
        <v>11</v>
      </c>
      <c r="Y1384" s="14">
        <v>17</v>
      </c>
      <c r="Z1384" s="14">
        <v>23</v>
      </c>
      <c r="AB1384" s="14" t="str">
        <f>IF(C1358="","",C1358)</f>
        <v>GODOY ORTEGA, Isaac Alain</v>
      </c>
    </row>
    <row r="1385" spans="1:28" ht="16.5" customHeight="1" thickBot="1" x14ac:dyDescent="0.3">
      <c r="A1385" s="324"/>
      <c r="B1385" s="336" t="s">
        <v>188</v>
      </c>
      <c r="C1385" s="336"/>
      <c r="D1385" s="71" t="str">
        <f t="shared" si="335"/>
        <v/>
      </c>
      <c r="E1385" s="71" t="str">
        <f t="shared" si="335"/>
        <v/>
      </c>
      <c r="F1385" s="71" t="str">
        <f t="shared" si="335"/>
        <v/>
      </c>
      <c r="G1385" s="71" t="str">
        <f t="shared" si="335"/>
        <v/>
      </c>
      <c r="H1385" s="348" t="str">
        <f t="shared" si="335"/>
        <v/>
      </c>
      <c r="I1385" s="353"/>
      <c r="J1385" s="354"/>
      <c r="W1385" s="14">
        <v>7</v>
      </c>
      <c r="X1385" s="14">
        <v>13</v>
      </c>
      <c r="Y1385" s="14">
        <v>19</v>
      </c>
      <c r="Z1385" s="14">
        <v>25</v>
      </c>
      <c r="AB1385" s="14" t="str">
        <f>IF(C1358="","",C1358)</f>
        <v>GODOY ORTEGA, Isaac Alain</v>
      </c>
    </row>
    <row r="1386" spans="1:28" ht="2.25" customHeight="1" thickTop="1" thickBot="1" x14ac:dyDescent="0.3">
      <c r="A1386" s="72"/>
      <c r="B1386" s="73"/>
      <c r="C1386" s="78"/>
      <c r="D1386" s="78"/>
      <c r="E1386" s="78"/>
      <c r="F1386" s="78"/>
      <c r="G1386" s="78"/>
      <c r="H1386" s="75"/>
      <c r="I1386" s="124"/>
      <c r="J1386" s="124"/>
    </row>
    <row r="1387" spans="1:28" ht="16.5" customHeight="1" thickTop="1" x14ac:dyDescent="0.25">
      <c r="A1387" s="355" t="s">
        <v>4</v>
      </c>
      <c r="B1387" s="334" t="s">
        <v>24</v>
      </c>
      <c r="C1387" s="334" t="str">
        <f t="shared" ref="C1387:C1388" si="336">IF(ISERROR(VLOOKUP($C$8,desarrollo,W1387,FALSE)),"",IF(VLOOKUP($C$8,desarrollo,W1387,FALSE)=0,"",VLOOKUP($C$8,desarrollo,W1387,FALSE)))</f>
        <v/>
      </c>
      <c r="D1387" s="76" t="str">
        <f t="shared" ref="D1387:H1389" si="337">IF(ISERROR(VLOOKUP($AB1387,desarrollo,W1387,FALSE)),"",IF(VLOOKUP($AB1387,desarrollo,W1387,FALSE)=0,"",VLOOKUP($AB1387,desarrollo,W1387,FALSE)))</f>
        <v/>
      </c>
      <c r="E1387" s="76" t="str">
        <f t="shared" si="337"/>
        <v/>
      </c>
      <c r="F1387" s="76" t="str">
        <f t="shared" si="337"/>
        <v/>
      </c>
      <c r="G1387" s="69" t="str">
        <f t="shared" si="337"/>
        <v/>
      </c>
      <c r="H1387" s="343" t="str">
        <f t="shared" ca="1" si="337"/>
        <v/>
      </c>
      <c r="I1387" s="337"/>
      <c r="J1387" s="338"/>
      <c r="W1387" s="14">
        <v>3</v>
      </c>
      <c r="X1387" s="14">
        <v>9</v>
      </c>
      <c r="Y1387" s="14">
        <v>15</v>
      </c>
      <c r="Z1387" s="14">
        <v>21</v>
      </c>
      <c r="AA1387" s="14">
        <v>31</v>
      </c>
      <c r="AB1387" s="14" t="str">
        <f>IF(C1358="","",C1358)</f>
        <v>GODOY ORTEGA, Isaac Alain</v>
      </c>
    </row>
    <row r="1388" spans="1:28" ht="27" customHeight="1" x14ac:dyDescent="0.25">
      <c r="A1388" s="356"/>
      <c r="B1388" s="335" t="s">
        <v>25</v>
      </c>
      <c r="C1388" s="335" t="str">
        <f t="shared" si="336"/>
        <v/>
      </c>
      <c r="D1388" s="77" t="str">
        <f t="shared" si="337"/>
        <v/>
      </c>
      <c r="E1388" s="77" t="str">
        <f t="shared" si="337"/>
        <v/>
      </c>
      <c r="F1388" s="77" t="str">
        <f t="shared" si="337"/>
        <v/>
      </c>
      <c r="G1388" s="70" t="str">
        <f t="shared" si="337"/>
        <v/>
      </c>
      <c r="H1388" s="344" t="str">
        <f t="shared" si="337"/>
        <v/>
      </c>
      <c r="I1388" s="339"/>
      <c r="J1388" s="340"/>
      <c r="W1388" s="14">
        <v>4</v>
      </c>
      <c r="X1388" s="14">
        <v>10</v>
      </c>
      <c r="Y1388" s="14">
        <v>16</v>
      </c>
      <c r="Z1388" s="14">
        <v>22</v>
      </c>
      <c r="AB1388" s="14" t="str">
        <f>IF(C1358="","",C1358)</f>
        <v>GODOY ORTEGA, Isaac Alain</v>
      </c>
    </row>
    <row r="1389" spans="1:28" ht="16.5" customHeight="1" thickBot="1" x14ac:dyDescent="0.3">
      <c r="A1389" s="357"/>
      <c r="B1389" s="336" t="s">
        <v>188</v>
      </c>
      <c r="C1389" s="336"/>
      <c r="D1389" s="71" t="str">
        <f t="shared" si="337"/>
        <v/>
      </c>
      <c r="E1389" s="71" t="str">
        <f t="shared" si="337"/>
        <v/>
      </c>
      <c r="F1389" s="71" t="str">
        <f t="shared" si="337"/>
        <v/>
      </c>
      <c r="G1389" s="71" t="str">
        <f t="shared" si="337"/>
        <v/>
      </c>
      <c r="H1389" s="345" t="str">
        <f t="shared" si="337"/>
        <v/>
      </c>
      <c r="I1389" s="341"/>
      <c r="J1389" s="342"/>
      <c r="W1389" s="14">
        <v>7</v>
      </c>
      <c r="X1389" s="14">
        <v>13</v>
      </c>
      <c r="Y1389" s="14">
        <v>19</v>
      </c>
      <c r="Z1389" s="14">
        <v>25</v>
      </c>
      <c r="AB1389" s="14" t="str">
        <f>IF(C1358="","",C1358)</f>
        <v>GODOY ORTEGA, Isaac Alain</v>
      </c>
    </row>
    <row r="1390" spans="1:28" ht="2.25" customHeight="1" thickTop="1" thickBot="1" x14ac:dyDescent="0.3">
      <c r="A1390" s="81"/>
      <c r="B1390" s="73"/>
      <c r="C1390" s="78"/>
      <c r="D1390" s="78"/>
      <c r="E1390" s="78"/>
      <c r="F1390" s="78"/>
      <c r="G1390" s="78"/>
      <c r="H1390" s="82"/>
      <c r="I1390" s="124"/>
      <c r="J1390" s="124"/>
    </row>
    <row r="1391" spans="1:28" ht="24" customHeight="1" thickTop="1" x14ac:dyDescent="0.25">
      <c r="A1391" s="322" t="s">
        <v>6</v>
      </c>
      <c r="B1391" s="334" t="s">
        <v>52</v>
      </c>
      <c r="C1391" s="334" t="str">
        <f t="shared" ref="C1391:C1393" si="338">IF(ISERROR(VLOOKUP($C$8,fisica,W1391,FALSE)),"",IF(VLOOKUP($C$8,fisica,W1391,FALSE)=0,"",VLOOKUP($C$8,fisica,W1391,FALSE)))</f>
        <v/>
      </c>
      <c r="D1391" s="76" t="str">
        <f t="shared" ref="D1391:H1394" si="339">IF(ISERROR(VLOOKUP($AB1391,fisica,W1391,FALSE)),"",IF(VLOOKUP($AB1391,fisica,W1391,FALSE)=0,"",VLOOKUP($AB1391,fisica,W1391,FALSE)))</f>
        <v/>
      </c>
      <c r="E1391" s="76" t="str">
        <f t="shared" si="339"/>
        <v/>
      </c>
      <c r="F1391" s="76" t="str">
        <f t="shared" si="339"/>
        <v/>
      </c>
      <c r="G1391" s="69" t="str">
        <f t="shared" si="339"/>
        <v/>
      </c>
      <c r="H1391" s="346" t="str">
        <f t="shared" ca="1" si="339"/>
        <v/>
      </c>
      <c r="I1391" s="349"/>
      <c r="J1391" s="350"/>
      <c r="W1391" s="14">
        <v>3</v>
      </c>
      <c r="X1391" s="14">
        <v>9</v>
      </c>
      <c r="Y1391" s="14">
        <v>15</v>
      </c>
      <c r="Z1391" s="14">
        <v>21</v>
      </c>
      <c r="AA1391" s="14">
        <v>31</v>
      </c>
      <c r="AB1391" s="14" t="str">
        <f>IF(C1358="","",C1358)</f>
        <v>GODOY ORTEGA, Isaac Alain</v>
      </c>
    </row>
    <row r="1392" spans="1:28" ht="18.75" customHeight="1" x14ac:dyDescent="0.25">
      <c r="A1392" s="323"/>
      <c r="B1392" s="335" t="s">
        <v>38</v>
      </c>
      <c r="C1392" s="335" t="str">
        <f t="shared" si="338"/>
        <v/>
      </c>
      <c r="D1392" s="77" t="str">
        <f t="shared" si="339"/>
        <v/>
      </c>
      <c r="E1392" s="77" t="str">
        <f t="shared" si="339"/>
        <v/>
      </c>
      <c r="F1392" s="77" t="str">
        <f t="shared" si="339"/>
        <v/>
      </c>
      <c r="G1392" s="70" t="str">
        <f t="shared" si="339"/>
        <v/>
      </c>
      <c r="H1392" s="347" t="str">
        <f t="shared" si="339"/>
        <v/>
      </c>
      <c r="I1392" s="351"/>
      <c r="J1392" s="352"/>
      <c r="W1392" s="14">
        <v>4</v>
      </c>
      <c r="X1392" s="14">
        <v>10</v>
      </c>
      <c r="Y1392" s="14">
        <v>16</v>
      </c>
      <c r="Z1392" s="14">
        <v>22</v>
      </c>
      <c r="AB1392" s="14" t="str">
        <f>IF(C1358="","",C1358)</f>
        <v>GODOY ORTEGA, Isaac Alain</v>
      </c>
    </row>
    <row r="1393" spans="1:28" ht="27" customHeight="1" x14ac:dyDescent="0.25">
      <c r="A1393" s="323"/>
      <c r="B1393" s="335" t="s">
        <v>39</v>
      </c>
      <c r="C1393" s="335" t="str">
        <f t="shared" si="338"/>
        <v/>
      </c>
      <c r="D1393" s="77" t="str">
        <f t="shared" si="339"/>
        <v/>
      </c>
      <c r="E1393" s="77" t="str">
        <f t="shared" si="339"/>
        <v/>
      </c>
      <c r="F1393" s="77" t="str">
        <f t="shared" si="339"/>
        <v/>
      </c>
      <c r="G1393" s="70" t="str">
        <f t="shared" si="339"/>
        <v/>
      </c>
      <c r="H1393" s="347" t="str">
        <f t="shared" si="339"/>
        <v/>
      </c>
      <c r="I1393" s="351"/>
      <c r="J1393" s="352"/>
      <c r="W1393" s="14">
        <v>5</v>
      </c>
      <c r="X1393" s="14">
        <v>11</v>
      </c>
      <c r="Y1393" s="14">
        <v>17</v>
      </c>
      <c r="Z1393" s="14">
        <v>23</v>
      </c>
      <c r="AB1393" s="14" t="str">
        <f>IF(C1358="","",C1358)</f>
        <v>GODOY ORTEGA, Isaac Alain</v>
      </c>
    </row>
    <row r="1394" spans="1:28" ht="16.5" customHeight="1" thickBot="1" x14ac:dyDescent="0.3">
      <c r="A1394" s="324"/>
      <c r="B1394" s="336" t="s">
        <v>188</v>
      </c>
      <c r="C1394" s="336"/>
      <c r="D1394" s="71" t="str">
        <f t="shared" si="339"/>
        <v/>
      </c>
      <c r="E1394" s="71" t="str">
        <f t="shared" si="339"/>
        <v/>
      </c>
      <c r="F1394" s="71" t="str">
        <f t="shared" si="339"/>
        <v/>
      </c>
      <c r="G1394" s="71" t="str">
        <f t="shared" si="339"/>
        <v/>
      </c>
      <c r="H1394" s="348" t="str">
        <f t="shared" si="339"/>
        <v/>
      </c>
      <c r="I1394" s="353"/>
      <c r="J1394" s="354"/>
      <c r="W1394" s="14">
        <v>7</v>
      </c>
      <c r="X1394" s="14">
        <v>13</v>
      </c>
      <c r="Y1394" s="14">
        <v>19</v>
      </c>
      <c r="Z1394" s="14">
        <v>25</v>
      </c>
      <c r="AB1394" s="14" t="str">
        <f>IF(C1358="","",C1358)</f>
        <v>GODOY ORTEGA, Isaac Alain</v>
      </c>
    </row>
    <row r="1395" spans="1:28" ht="2.25" customHeight="1" thickTop="1" thickBot="1" x14ac:dyDescent="0.3">
      <c r="A1395" s="72"/>
      <c r="B1395" s="73"/>
      <c r="C1395" s="78"/>
      <c r="D1395" s="78"/>
      <c r="E1395" s="78"/>
      <c r="F1395" s="78"/>
      <c r="G1395" s="78"/>
      <c r="H1395" s="82"/>
      <c r="I1395" s="124"/>
      <c r="J1395" s="124"/>
    </row>
    <row r="1396" spans="1:28" ht="36" customHeight="1" thickTop="1" x14ac:dyDescent="0.25">
      <c r="A1396" s="322" t="s">
        <v>11</v>
      </c>
      <c r="B1396" s="334" t="s">
        <v>40</v>
      </c>
      <c r="C1396" s="334" t="str">
        <f t="shared" ref="C1396:C1397" si="340">IF(ISERROR(VLOOKUP($C$8,religion,W1396,FALSE)),"",IF(VLOOKUP($C$8,religion,W1396,FALSE)=0,"",VLOOKUP($C$8,religion,W1396,FALSE)))</f>
        <v/>
      </c>
      <c r="D1396" s="76" t="str">
        <f t="shared" ref="D1396:H1398" si="341">IF(ISERROR(VLOOKUP($AB1396,religion,W1396,FALSE)),"",IF(VLOOKUP($AB1396,religion,W1396,FALSE)=0,"",VLOOKUP($AB1396,religion,W1396,FALSE)))</f>
        <v/>
      </c>
      <c r="E1396" s="76" t="str">
        <f t="shared" si="341"/>
        <v/>
      </c>
      <c r="F1396" s="76" t="str">
        <f t="shared" si="341"/>
        <v/>
      </c>
      <c r="G1396" s="69" t="str">
        <f t="shared" si="341"/>
        <v/>
      </c>
      <c r="H1396" s="343" t="str">
        <f t="shared" ca="1" si="341"/>
        <v/>
      </c>
      <c r="I1396" s="337"/>
      <c r="J1396" s="338"/>
      <c r="W1396" s="14">
        <v>3</v>
      </c>
      <c r="X1396" s="14">
        <v>9</v>
      </c>
      <c r="Y1396" s="14">
        <v>15</v>
      </c>
      <c r="Z1396" s="14">
        <v>21</v>
      </c>
      <c r="AA1396" s="14">
        <v>31</v>
      </c>
      <c r="AB1396" s="14" t="str">
        <f>IF(C1358="","",C1358)</f>
        <v>GODOY ORTEGA, Isaac Alain</v>
      </c>
    </row>
    <row r="1397" spans="1:28" ht="27" customHeight="1" x14ac:dyDescent="0.25">
      <c r="A1397" s="323"/>
      <c r="B1397" s="335" t="s">
        <v>41</v>
      </c>
      <c r="C1397" s="335" t="str">
        <f t="shared" si="340"/>
        <v/>
      </c>
      <c r="D1397" s="77" t="str">
        <f t="shared" si="341"/>
        <v/>
      </c>
      <c r="E1397" s="77" t="str">
        <f t="shared" si="341"/>
        <v/>
      </c>
      <c r="F1397" s="77" t="str">
        <f t="shared" si="341"/>
        <v/>
      </c>
      <c r="G1397" s="70" t="str">
        <f t="shared" si="341"/>
        <v/>
      </c>
      <c r="H1397" s="344" t="str">
        <f t="shared" si="341"/>
        <v/>
      </c>
      <c r="I1397" s="339"/>
      <c r="J1397" s="340"/>
      <c r="W1397" s="14">
        <v>4</v>
      </c>
      <c r="X1397" s="14">
        <v>10</v>
      </c>
      <c r="Y1397" s="14">
        <v>16</v>
      </c>
      <c r="Z1397" s="14">
        <v>22</v>
      </c>
      <c r="AB1397" s="14" t="str">
        <f>IF(C1358="","",C1358)</f>
        <v>GODOY ORTEGA, Isaac Alain</v>
      </c>
    </row>
    <row r="1398" spans="1:28" ht="16.5" customHeight="1" thickBot="1" x14ac:dyDescent="0.3">
      <c r="A1398" s="324"/>
      <c r="B1398" s="336" t="s">
        <v>188</v>
      </c>
      <c r="C1398" s="336"/>
      <c r="D1398" s="71" t="str">
        <f t="shared" si="341"/>
        <v/>
      </c>
      <c r="E1398" s="71" t="str">
        <f t="shared" si="341"/>
        <v/>
      </c>
      <c r="F1398" s="71" t="str">
        <f t="shared" si="341"/>
        <v/>
      </c>
      <c r="G1398" s="71" t="str">
        <f t="shared" si="341"/>
        <v/>
      </c>
      <c r="H1398" s="345" t="str">
        <f t="shared" si="341"/>
        <v/>
      </c>
      <c r="I1398" s="341"/>
      <c r="J1398" s="342"/>
      <c r="W1398" s="14">
        <v>7</v>
      </c>
      <c r="X1398" s="14">
        <v>13</v>
      </c>
      <c r="Y1398" s="14">
        <v>19</v>
      </c>
      <c r="Z1398" s="14">
        <v>25</v>
      </c>
      <c r="AB1398" s="14" t="str">
        <f>IF(C1358="","",C1358)</f>
        <v>GODOY ORTEGA, Isaac Alain</v>
      </c>
    </row>
    <row r="1399" spans="1:28" ht="2.25" customHeight="1" thickTop="1" thickBot="1" x14ac:dyDescent="0.3">
      <c r="A1399" s="72"/>
      <c r="B1399" s="73"/>
      <c r="C1399" s="78"/>
      <c r="D1399" s="78"/>
      <c r="E1399" s="78"/>
      <c r="F1399" s="78"/>
      <c r="G1399" s="78"/>
      <c r="H1399" s="82"/>
      <c r="I1399" s="124"/>
      <c r="J1399" s="124"/>
    </row>
    <row r="1400" spans="1:28" ht="28.5" customHeight="1" thickTop="1" x14ac:dyDescent="0.25">
      <c r="A1400" s="322" t="s">
        <v>10</v>
      </c>
      <c r="B1400" s="334" t="s">
        <v>42</v>
      </c>
      <c r="C1400" s="334" t="str">
        <f t="shared" ref="C1400:C1402" si="342">IF(ISERROR(VLOOKUP($C$8,ciencia,W1400,FALSE)),"",IF(VLOOKUP($C$8,ciencia,W1400,FALSE)=0,"",VLOOKUP($C$8,ciencia,W1400,FALSE)))</f>
        <v/>
      </c>
      <c r="D1400" s="76" t="str">
        <f t="shared" ref="D1400:H1403" si="343">IF(ISERROR(VLOOKUP($AB1400,ciencia,W1400,FALSE)),"",IF(VLOOKUP($AB1400,ciencia,W1400,FALSE)=0,"",VLOOKUP($AB1400,ciencia,W1400,FALSE)))</f>
        <v/>
      </c>
      <c r="E1400" s="76" t="str">
        <f t="shared" si="343"/>
        <v/>
      </c>
      <c r="F1400" s="76" t="str">
        <f t="shared" si="343"/>
        <v/>
      </c>
      <c r="G1400" s="69" t="str">
        <f t="shared" si="343"/>
        <v/>
      </c>
      <c r="H1400" s="346" t="str">
        <f t="shared" ca="1" si="343"/>
        <v/>
      </c>
      <c r="I1400" s="349"/>
      <c r="J1400" s="350"/>
      <c r="W1400" s="14">
        <v>3</v>
      </c>
      <c r="X1400" s="14">
        <v>9</v>
      </c>
      <c r="Y1400" s="14">
        <v>15</v>
      </c>
      <c r="Z1400" s="14">
        <v>21</v>
      </c>
      <c r="AA1400" s="14">
        <v>31</v>
      </c>
      <c r="AB1400" s="14" t="str">
        <f>IF(C1358="","",C1358)</f>
        <v>GODOY ORTEGA, Isaac Alain</v>
      </c>
    </row>
    <row r="1401" spans="1:28" ht="47.25" customHeight="1" x14ac:dyDescent="0.25">
      <c r="A1401" s="323"/>
      <c r="B1401" s="335" t="s">
        <v>9</v>
      </c>
      <c r="C1401" s="335" t="str">
        <f t="shared" si="342"/>
        <v/>
      </c>
      <c r="D1401" s="77" t="str">
        <f t="shared" si="343"/>
        <v/>
      </c>
      <c r="E1401" s="77" t="str">
        <f t="shared" si="343"/>
        <v/>
      </c>
      <c r="F1401" s="77" t="str">
        <f t="shared" si="343"/>
        <v/>
      </c>
      <c r="G1401" s="70" t="str">
        <f t="shared" si="343"/>
        <v/>
      </c>
      <c r="H1401" s="347" t="str">
        <f t="shared" si="343"/>
        <v/>
      </c>
      <c r="I1401" s="351"/>
      <c r="J1401" s="352"/>
      <c r="W1401" s="14">
        <v>4</v>
      </c>
      <c r="X1401" s="14">
        <v>10</v>
      </c>
      <c r="Y1401" s="14">
        <v>16</v>
      </c>
      <c r="Z1401" s="14">
        <v>22</v>
      </c>
      <c r="AB1401" s="14" t="str">
        <f>IF(C1358="","",C1358)</f>
        <v>GODOY ORTEGA, Isaac Alain</v>
      </c>
    </row>
    <row r="1402" spans="1:28" ht="36.75" customHeight="1" x14ac:dyDescent="0.25">
      <c r="A1402" s="323"/>
      <c r="B1402" s="335" t="s">
        <v>43</v>
      </c>
      <c r="C1402" s="335" t="str">
        <f t="shared" si="342"/>
        <v/>
      </c>
      <c r="D1402" s="77" t="str">
        <f t="shared" si="343"/>
        <v/>
      </c>
      <c r="E1402" s="77" t="str">
        <f t="shared" si="343"/>
        <v/>
      </c>
      <c r="F1402" s="77" t="str">
        <f t="shared" si="343"/>
        <v/>
      </c>
      <c r="G1402" s="70" t="str">
        <f t="shared" si="343"/>
        <v/>
      </c>
      <c r="H1402" s="347" t="str">
        <f t="shared" si="343"/>
        <v/>
      </c>
      <c r="I1402" s="351"/>
      <c r="J1402" s="352"/>
      <c r="W1402" s="14">
        <v>5</v>
      </c>
      <c r="X1402" s="14">
        <v>11</v>
      </c>
      <c r="Y1402" s="14">
        <v>17</v>
      </c>
      <c r="Z1402" s="14">
        <v>23</v>
      </c>
      <c r="AB1402" s="14" t="str">
        <f>IF(C1358="","",C1358)</f>
        <v>GODOY ORTEGA, Isaac Alain</v>
      </c>
    </row>
    <row r="1403" spans="1:28" ht="16.5" customHeight="1" thickBot="1" x14ac:dyDescent="0.3">
      <c r="A1403" s="324"/>
      <c r="B1403" s="336" t="s">
        <v>188</v>
      </c>
      <c r="C1403" s="336"/>
      <c r="D1403" s="71" t="str">
        <f t="shared" si="343"/>
        <v/>
      </c>
      <c r="E1403" s="71" t="str">
        <f t="shared" si="343"/>
        <v/>
      </c>
      <c r="F1403" s="71" t="str">
        <f t="shared" si="343"/>
        <v/>
      </c>
      <c r="G1403" s="71" t="str">
        <f t="shared" si="343"/>
        <v/>
      </c>
      <c r="H1403" s="348" t="str">
        <f t="shared" si="343"/>
        <v/>
      </c>
      <c r="I1403" s="353"/>
      <c r="J1403" s="354"/>
      <c r="W1403" s="14">
        <v>7</v>
      </c>
      <c r="X1403" s="14">
        <v>13</v>
      </c>
      <c r="Y1403" s="14">
        <v>19</v>
      </c>
      <c r="Z1403" s="14">
        <v>25</v>
      </c>
      <c r="AB1403" s="14" t="str">
        <f>IF(C1358="","",C1358)</f>
        <v>GODOY ORTEGA, Isaac Alain</v>
      </c>
    </row>
    <row r="1404" spans="1:28" ht="2.25" customHeight="1" thickTop="1" thickBot="1" x14ac:dyDescent="0.3">
      <c r="A1404" s="72"/>
      <c r="B1404" s="73"/>
      <c r="C1404" s="78"/>
      <c r="D1404" s="78"/>
      <c r="E1404" s="78"/>
      <c r="F1404" s="78"/>
      <c r="G1404" s="78"/>
      <c r="H1404" s="82"/>
      <c r="I1404" s="124"/>
      <c r="J1404" s="124"/>
    </row>
    <row r="1405" spans="1:28" ht="44.25" customHeight="1" thickTop="1" thickBot="1" x14ac:dyDescent="0.3">
      <c r="A1405" s="83" t="s">
        <v>12</v>
      </c>
      <c r="B1405" s="376" t="s">
        <v>44</v>
      </c>
      <c r="C1405" s="377"/>
      <c r="D1405" s="84" t="str">
        <f>IF(ISERROR(VLOOKUP($AB1405,trabajo,W1405,FALSE)),"",IF(VLOOKUP($AB1405,trabajo,W1405,FALSE)=0,"",VLOOKUP($AB1405,trabajo,W1405,FALSE)))</f>
        <v/>
      </c>
      <c r="E1405" s="84" t="str">
        <f>IF(ISERROR(VLOOKUP($AB1405,trabajo,X1405,FALSE)),"",IF(VLOOKUP($AB1405,trabajo,X1405,FALSE)=0,"",VLOOKUP($AB1405,trabajo,X1405,FALSE)))</f>
        <v/>
      </c>
      <c r="F1405" s="84" t="str">
        <f>IF(ISERROR(VLOOKUP($AB1405,trabajo,Y1405,FALSE)),"",IF(VLOOKUP($AB1405,trabajo,Y1405,FALSE)=0,"",VLOOKUP($AB1405,trabajo,Y1405,FALSE)))</f>
        <v/>
      </c>
      <c r="G1405" s="85" t="str">
        <f>IF(ISERROR(VLOOKUP($AB1405,trabajo,Z1405,FALSE)),"",IF(VLOOKUP($AB1405,trabajo,Z1405,FALSE)=0,"",VLOOKUP($AB1405,trabajo,Z1405,FALSE)))</f>
        <v/>
      </c>
      <c r="H1405" s="86" t="str">
        <f ca="1">IF(ISERROR(VLOOKUP($AB1405,trabajo,AA1405,FALSE)),"",IF(VLOOKUP($AB1405,trabajo,AA1405,FALSE)=0,"",VLOOKUP($AB1405,trabajo,AA1405,FALSE)))</f>
        <v/>
      </c>
      <c r="I1405" s="332"/>
      <c r="J1405" s="333"/>
      <c r="W1405" s="14">
        <v>3</v>
      </c>
      <c r="X1405" s="14">
        <v>9</v>
      </c>
      <c r="Y1405" s="14">
        <v>15</v>
      </c>
      <c r="Z1405" s="14">
        <v>21</v>
      </c>
      <c r="AA1405" s="14">
        <v>31</v>
      </c>
      <c r="AB1405" s="14" t="str">
        <f>IF(C1358="","",C1358)</f>
        <v>GODOY ORTEGA, Isaac Alain</v>
      </c>
    </row>
    <row r="1406" spans="1:28" ht="9.75" customHeight="1" thickTop="1" thickBot="1" x14ac:dyDescent="0.3">
      <c r="A1406" s="87"/>
      <c r="B1406" s="73"/>
      <c r="C1406" s="79"/>
      <c r="D1406" s="79"/>
      <c r="E1406" s="79"/>
      <c r="F1406" s="79"/>
      <c r="G1406" s="79"/>
      <c r="I1406" s="88"/>
      <c r="J1406" s="88"/>
    </row>
    <row r="1407" spans="1:28" ht="18.75" customHeight="1" thickTop="1" x14ac:dyDescent="0.25">
      <c r="A1407" s="389" t="s">
        <v>14</v>
      </c>
      <c r="B1407" s="390"/>
      <c r="C1407" s="391"/>
      <c r="D1407" s="386" t="s">
        <v>53</v>
      </c>
      <c r="E1407" s="387"/>
      <c r="F1407" s="387"/>
      <c r="G1407" s="388"/>
      <c r="H1407" s="384" t="s">
        <v>2</v>
      </c>
      <c r="I1407" s="288" t="s">
        <v>17</v>
      </c>
      <c r="J1407" s="289"/>
    </row>
    <row r="1408" spans="1:28" ht="18.75" customHeight="1" thickBot="1" x14ac:dyDescent="0.3">
      <c r="A1408" s="392"/>
      <c r="B1408" s="393"/>
      <c r="C1408" s="394"/>
      <c r="D1408" s="89">
        <v>1</v>
      </c>
      <c r="E1408" s="89">
        <v>2</v>
      </c>
      <c r="F1408" s="89">
        <v>3</v>
      </c>
      <c r="G1408" s="90">
        <v>4</v>
      </c>
      <c r="H1408" s="385"/>
      <c r="I1408" s="290"/>
      <c r="J1408" s="291"/>
    </row>
    <row r="1409" spans="1:28" ht="22.5" customHeight="1" thickTop="1" x14ac:dyDescent="0.25">
      <c r="A1409" s="378" t="s">
        <v>15</v>
      </c>
      <c r="B1409" s="379"/>
      <c r="C1409" s="380"/>
      <c r="D1409" s="91" t="str">
        <f>IF(ISERROR(VLOOKUP($AB1409,autonomo,W1409,FALSE)),"",IF(VLOOKUP($AB1409,autonomo,W1409,FALSE)=0,"",VLOOKUP($AB1409,autonomo,W1409,FALSE)))</f>
        <v/>
      </c>
      <c r="E1409" s="91" t="str">
        <f>IF(ISERROR(VLOOKUP($AB1409,autonomo,X1409,FALSE)),"",IF(VLOOKUP($AB1409,autonomo,X1409,FALSE)=0,"",VLOOKUP($AB1409,autonomo,X1409,FALSE)))</f>
        <v/>
      </c>
      <c r="F1409" s="91" t="str">
        <f>IF(ISERROR(VLOOKUP($AB1409,autonomo,Y1409,FALSE)),"",IF(VLOOKUP($AB1409,autonomo,Y1409,FALSE)=0,"",VLOOKUP($AB1409,autonomo,Y1409,FALSE)))</f>
        <v/>
      </c>
      <c r="G1409" s="92" t="str">
        <f>IF(ISERROR(VLOOKUP($AB1409,autonomo,Z1409,FALSE)),"",IF(VLOOKUP($AB1409,autonomo,Z1409,FALSE)=0,"",VLOOKUP($AB1409,autonomo,Z1409,FALSE)))</f>
        <v/>
      </c>
      <c r="H1409" s="93" t="str">
        <f ca="1">IF(ISERROR(VLOOKUP($AB1409,autonomo,AA1409,FALSE)),"",IF(VLOOKUP($AB1409,autonomo,AA1409,FALSE)=0,"",VLOOKUP($AB1409,autonomo,AA1409,FALSE)))</f>
        <v/>
      </c>
      <c r="I1409" s="305"/>
      <c r="J1409" s="306"/>
      <c r="W1409" s="14">
        <v>3</v>
      </c>
      <c r="X1409" s="14">
        <v>9</v>
      </c>
      <c r="Y1409" s="14">
        <v>15</v>
      </c>
      <c r="Z1409" s="14">
        <v>21</v>
      </c>
      <c r="AA1409" s="14">
        <v>31</v>
      </c>
      <c r="AB1409" s="14" t="str">
        <f>IF(C1358="","",C1358)</f>
        <v>GODOY ORTEGA, Isaac Alain</v>
      </c>
    </row>
    <row r="1410" spans="1:28" ht="24" customHeight="1" thickBot="1" x14ac:dyDescent="0.3">
      <c r="A1410" s="381" t="s">
        <v>16</v>
      </c>
      <c r="B1410" s="382"/>
      <c r="C1410" s="383"/>
      <c r="D1410" s="94" t="str">
        <f>IF(ISERROR(VLOOKUP($AB1410,tic,W1410,FALSE)),"",IF(VLOOKUP($AB1410,tic,W1410,FALSE)=0,"",VLOOKUP($AB1410,tic,W1410,FALSE)))</f>
        <v/>
      </c>
      <c r="E1410" s="94" t="str">
        <f>IF(ISERROR(VLOOKUP($AB1410,tic,X1410,FALSE)),"",IF(VLOOKUP($AB1410,tic,X1410,FALSE)=0,"",VLOOKUP($AB1410,tic,X1410,FALSE)))</f>
        <v/>
      </c>
      <c r="F1410" s="94" t="str">
        <f>IF(ISERROR(VLOOKUP($AB1410,tic,Y1410,FALSE)),"",IF(VLOOKUP($AB1410,tic,Y1410,FALSE)=0,"",VLOOKUP($AB1410,tic,Y1410,FALSE)))</f>
        <v/>
      </c>
      <c r="G1410" s="95" t="str">
        <f>IF(ISERROR(VLOOKUP($AB1410,tic,Z1410,FALSE)),"",IF(VLOOKUP($AB1410,tic,Z1410,FALSE)=0,"",VLOOKUP($AB1410,tic,Z1410,FALSE)))</f>
        <v/>
      </c>
      <c r="H1410" s="96" t="str">
        <f ca="1">IF(ISERROR(VLOOKUP($AB1410,tic,AA1410,FALSE)),"",IF(VLOOKUP($AB1410,tic,AA1410,FALSE)=0,"",VLOOKUP($AB1410,tic,AA1410,FALSE)))</f>
        <v/>
      </c>
      <c r="I1410" s="307"/>
      <c r="J1410" s="308"/>
      <c r="W1410" s="14">
        <v>3</v>
      </c>
      <c r="X1410" s="14">
        <v>9</v>
      </c>
      <c r="Y1410" s="14">
        <v>15</v>
      </c>
      <c r="Z1410" s="14">
        <v>21</v>
      </c>
      <c r="AA1410" s="14">
        <v>31</v>
      </c>
      <c r="AB1410" s="14" t="str">
        <f>IF(C1358="","",C1358)</f>
        <v>GODOY ORTEGA, Isaac Alain</v>
      </c>
    </row>
    <row r="1411" spans="1:28" ht="5.25" customHeight="1" thickTop="1" thickBot="1" x14ac:dyDescent="0.3"/>
    <row r="1412" spans="1:28" ht="17.25" customHeight="1" thickBot="1" x14ac:dyDescent="0.3">
      <c r="A1412" s="233" t="s">
        <v>154</v>
      </c>
      <c r="B1412" s="233"/>
      <c r="C1412" s="246" t="str">
        <f>IF(C1358="","",IF(VLOOKUP(C1358,DATOS!$B$17:$F$61,4,FALSE)=0,"",VLOOKUP(C1358,DATOS!$B$17:$F$61,4,FALSE)&amp;" "&amp;VLOOKUP(C1358,DATOS!$B$17:$F$61,5,FALSE)))</f>
        <v/>
      </c>
      <c r="D1412" s="247"/>
      <c r="E1412" s="248"/>
      <c r="F1412" s="233" t="str">
        <f>"N° Áreas desaprobadas "&amp;DATOS!$B$6&amp;" :"</f>
        <v>N° Áreas desaprobadas 2019 :</v>
      </c>
      <c r="G1412" s="233"/>
      <c r="H1412" s="233"/>
      <c r="I1412" s="233"/>
      <c r="J1412" s="97" t="str">
        <f ca="1">IF(C1358="","",IF((DATOS!$W$14-TODAY())&gt;0,"",VLOOKUP(C1358,anual,18,FALSE)))</f>
        <v/>
      </c>
    </row>
    <row r="1413" spans="1:28" ht="3" customHeight="1" thickBot="1" x14ac:dyDescent="0.3">
      <c r="A1413" s="46"/>
      <c r="B1413" s="46"/>
      <c r="C1413" s="98"/>
      <c r="D1413" s="98"/>
      <c r="E1413" s="98"/>
      <c r="F1413" s="46"/>
      <c r="G1413" s="46"/>
      <c r="H1413" s="46"/>
      <c r="I1413" s="46"/>
    </row>
    <row r="1414" spans="1:28" ht="17.25" customHeight="1" thickBot="1" x14ac:dyDescent="0.3">
      <c r="A1414" s="420" t="str">
        <f>IF(C1358="","",C1358)</f>
        <v>GODOY ORTEGA, Isaac Alain</v>
      </c>
      <c r="B1414" s="420"/>
      <c r="C1414" s="420"/>
      <c r="F1414" s="233" t="s">
        <v>155</v>
      </c>
      <c r="G1414" s="233"/>
      <c r="H1414" s="233"/>
      <c r="I1414" s="395" t="str">
        <f ca="1">IF(C1358="","",IF((DATOS!$W$14-TODAY())&gt;0,"",VLOOKUP(C1358,anual2,20,FALSE)))</f>
        <v/>
      </c>
      <c r="J1414" s="396"/>
    </row>
    <row r="1415" spans="1:28" ht="15.75" thickBot="1" x14ac:dyDescent="0.3">
      <c r="A1415" s="16" t="s">
        <v>54</v>
      </c>
    </row>
    <row r="1416" spans="1:28" ht="16.5" thickTop="1" thickBot="1" x14ac:dyDescent="0.3">
      <c r="A1416" s="99" t="s">
        <v>55</v>
      </c>
      <c r="B1416" s="100" t="s">
        <v>56</v>
      </c>
      <c r="C1416" s="279" t="s">
        <v>152</v>
      </c>
      <c r="D1416" s="280"/>
      <c r="E1416" s="279" t="s">
        <v>57</v>
      </c>
      <c r="F1416" s="281"/>
      <c r="G1416" s="281"/>
      <c r="H1416" s="281"/>
      <c r="I1416" s="281"/>
      <c r="J1416" s="282"/>
    </row>
    <row r="1417" spans="1:28" ht="20.25" customHeight="1" thickTop="1" x14ac:dyDescent="0.25">
      <c r="A1417" s="101">
        <v>1</v>
      </c>
      <c r="B1417" s="102" t="str">
        <f t="shared" ref="B1417:D1420" si="344">IF(ISERROR(VLOOKUP($AB1417,comportamiento,W1417,FALSE)),"",IF(VLOOKUP($AB1417,comportamiento,W1417,FALSE)=0,"",VLOOKUP($AB1417,comportamiento,W1417,FALSE)))</f>
        <v/>
      </c>
      <c r="C1417" s="273" t="str">
        <f t="shared" ca="1" si="344"/>
        <v/>
      </c>
      <c r="D1417" s="274" t="str">
        <f t="shared" si="344"/>
        <v/>
      </c>
      <c r="E1417" s="283"/>
      <c r="F1417" s="283"/>
      <c r="G1417" s="283"/>
      <c r="H1417" s="283"/>
      <c r="I1417" s="283"/>
      <c r="J1417" s="284"/>
      <c r="W1417" s="14">
        <v>7</v>
      </c>
      <c r="X1417" s="14">
        <v>31</v>
      </c>
      <c r="AB1417" s="14" t="str">
        <f>IF(C1358="","",C1358)</f>
        <v>GODOY ORTEGA, Isaac Alain</v>
      </c>
    </row>
    <row r="1418" spans="1:28" ht="20.25" customHeight="1" x14ac:dyDescent="0.25">
      <c r="A1418" s="103">
        <v>2</v>
      </c>
      <c r="B1418" s="104" t="str">
        <f t="shared" si="344"/>
        <v/>
      </c>
      <c r="C1418" s="275" t="str">
        <f t="shared" si="344"/>
        <v/>
      </c>
      <c r="D1418" s="276" t="str">
        <f t="shared" si="344"/>
        <v/>
      </c>
      <c r="E1418" s="269"/>
      <c r="F1418" s="269"/>
      <c r="G1418" s="269"/>
      <c r="H1418" s="269"/>
      <c r="I1418" s="269"/>
      <c r="J1418" s="270"/>
      <c r="W1418" s="14">
        <v>13</v>
      </c>
      <c r="AB1418" s="14" t="str">
        <f>IF(C1358="","",C1358)</f>
        <v>GODOY ORTEGA, Isaac Alain</v>
      </c>
    </row>
    <row r="1419" spans="1:28" ht="20.25" customHeight="1" x14ac:dyDescent="0.25">
      <c r="A1419" s="103">
        <v>3</v>
      </c>
      <c r="B1419" s="104" t="str">
        <f t="shared" si="344"/>
        <v/>
      </c>
      <c r="C1419" s="275" t="str">
        <f t="shared" si="344"/>
        <v/>
      </c>
      <c r="D1419" s="276" t="str">
        <f t="shared" si="344"/>
        <v/>
      </c>
      <c r="E1419" s="269"/>
      <c r="F1419" s="269"/>
      <c r="G1419" s="269"/>
      <c r="H1419" s="269"/>
      <c r="I1419" s="269"/>
      <c r="J1419" s="270"/>
      <c r="W1419" s="14">
        <v>19</v>
      </c>
      <c r="AB1419" s="14" t="str">
        <f>IF(C1358="","",C1358)</f>
        <v>GODOY ORTEGA, Isaac Alain</v>
      </c>
    </row>
    <row r="1420" spans="1:28" ht="20.25" customHeight="1" thickBot="1" x14ac:dyDescent="0.3">
      <c r="A1420" s="105">
        <v>4</v>
      </c>
      <c r="B1420" s="106" t="str">
        <f t="shared" si="344"/>
        <v/>
      </c>
      <c r="C1420" s="277" t="str">
        <f t="shared" si="344"/>
        <v/>
      </c>
      <c r="D1420" s="278" t="str">
        <f t="shared" si="344"/>
        <v/>
      </c>
      <c r="E1420" s="271"/>
      <c r="F1420" s="271"/>
      <c r="G1420" s="271"/>
      <c r="H1420" s="271"/>
      <c r="I1420" s="271"/>
      <c r="J1420" s="272"/>
      <c r="W1420" s="14">
        <v>25</v>
      </c>
      <c r="AB1420" s="14" t="str">
        <f>IF(C1358="","",C1358)</f>
        <v>GODOY ORTEGA, Isaac Alain</v>
      </c>
    </row>
    <row r="1421" spans="1:28" ht="6.75" customHeight="1" thickTop="1" thickBot="1" x14ac:dyDescent="0.3">
      <c r="W1421" s="14">
        <v>7</v>
      </c>
    </row>
    <row r="1422" spans="1:28" ht="14.25" customHeight="1" thickTop="1" thickBot="1" x14ac:dyDescent="0.3">
      <c r="B1422" s="358" t="s">
        <v>208</v>
      </c>
      <c r="C1422" s="359"/>
      <c r="D1422" s="359" t="s">
        <v>209</v>
      </c>
      <c r="E1422" s="359"/>
      <c r="F1422" s="360"/>
    </row>
    <row r="1423" spans="1:28" ht="14.25" customHeight="1" thickTop="1" x14ac:dyDescent="0.25">
      <c r="B1423" s="107" t="str">
        <f>IF(DATOS!$B$12="","",IF(DATOS!$B$12="Bimestre","I Bimestre","I Trimestre"))</f>
        <v>I Trimestre</v>
      </c>
      <c r="C1423" s="108" t="str">
        <f>IF(C1358="","",VLOOKUP(C1358,periodo1,20,FALSE)&amp;"°")</f>
        <v>500°</v>
      </c>
      <c r="D1423" s="221">
        <f>IF(C1358="","",VLOOKUP(C1358,periodo1,18,FALSE))</f>
        <v>0</v>
      </c>
      <c r="E1423" s="221"/>
      <c r="F1423" s="361"/>
      <c r="H1423" s="406" t="str">
        <f>"Orden de mérito año escolar "&amp;DATOS!$B$6&amp;":"</f>
        <v>Orden de mérito año escolar 2019:</v>
      </c>
      <c r="I1423" s="407"/>
      <c r="J1423" s="412" t="str">
        <f ca="1">IF(C1358="","",IF((DATOS!$W$14-TODAY())&gt;0,"",VLOOKUP(C1358,anual,20,FALSE)&amp;"°"))</f>
        <v/>
      </c>
    </row>
    <row r="1424" spans="1:28" ht="14.25" customHeight="1" x14ac:dyDescent="0.25">
      <c r="B1424" s="109" t="str">
        <f>IF(DATOS!$B$12="","",IF(DATOS!$B$12="Bimestre","II Bimestre","II Trimestre"))</f>
        <v>II Trimestre</v>
      </c>
      <c r="C1424" s="110" t="str">
        <f ca="1">IF(C1358="","",IF((DATOS!$X$14-TODAY())&gt;0,"",VLOOKUP(C1358,periodo2,20,FALSE)&amp;"°"))</f>
        <v/>
      </c>
      <c r="D1424" s="225" t="str">
        <f ca="1">IF(C1358="","",IF(C1424="","",VLOOKUP(C1358,periodo2,18,FALSE)))</f>
        <v/>
      </c>
      <c r="E1424" s="225"/>
      <c r="F1424" s="362"/>
      <c r="H1424" s="408"/>
      <c r="I1424" s="409"/>
      <c r="J1424" s="413"/>
    </row>
    <row r="1425" spans="1:10" ht="14.25" customHeight="1" thickBot="1" x14ac:dyDescent="0.3">
      <c r="A1425" s="111"/>
      <c r="B1425" s="112" t="str">
        <f>IF(DATOS!$B$12="","",IF(DATOS!$B$12="Bimestre","III Bimestre","III Trimestre"))</f>
        <v>III Trimestre</v>
      </c>
      <c r="C1425" s="113" t="str">
        <f ca="1">IF(C1358="","",IF((DATOS!$Y$14-TODAY())&gt;0,"",VLOOKUP(C1358,periodo3,20,FALSE)&amp;"°"))</f>
        <v/>
      </c>
      <c r="D1425" s="363" t="str">
        <f ca="1">IF(C1358="","",IF(C1425="","",VLOOKUP(C1358,periodo3,18,FALSE)))</f>
        <v/>
      </c>
      <c r="E1425" s="363"/>
      <c r="F1425" s="364"/>
      <c r="G1425" s="111"/>
      <c r="H1425" s="410"/>
      <c r="I1425" s="411"/>
      <c r="J1425" s="414"/>
    </row>
    <row r="1426" spans="1:10" ht="14.25" customHeight="1" thickTop="1" thickBot="1" x14ac:dyDescent="0.3">
      <c r="B1426" s="114" t="str">
        <f>IF(DATOS!$B$12="","",IF(DATOS!$B$12="Bimestre","IV Bimestre",""))</f>
        <v/>
      </c>
      <c r="C1426" s="115" t="str">
        <f ca="1">IF(C1358="","",IF((DATOS!$W$14-TODAY())&gt;0,"",VLOOKUP(C1358,periodo4,20,FALSE)&amp;"°"))</f>
        <v/>
      </c>
      <c r="D1426" s="214" t="str">
        <f ca="1">IF(C1358="","",IF(C1426="","",VLOOKUP(C1358,periodo4,18,FALSE)))</f>
        <v/>
      </c>
      <c r="E1426" s="214"/>
      <c r="F1426" s="405"/>
    </row>
    <row r="1427" spans="1:10" ht="16.5" thickTop="1" thickBot="1" x14ac:dyDescent="0.3">
      <c r="A1427" s="16" t="s">
        <v>192</v>
      </c>
    </row>
    <row r="1428" spans="1:10" ht="15.75" thickTop="1" x14ac:dyDescent="0.25">
      <c r="A1428" s="397" t="s">
        <v>55</v>
      </c>
      <c r="B1428" s="399" t="s">
        <v>193</v>
      </c>
      <c r="C1428" s="288"/>
      <c r="D1428" s="288"/>
      <c r="E1428" s="289"/>
      <c r="F1428" s="399" t="s">
        <v>194</v>
      </c>
      <c r="G1428" s="288"/>
      <c r="H1428" s="288"/>
      <c r="I1428" s="289"/>
    </row>
    <row r="1429" spans="1:10" x14ac:dyDescent="0.25">
      <c r="A1429" s="398"/>
      <c r="B1429" s="116" t="s">
        <v>195</v>
      </c>
      <c r="C1429" s="400" t="s">
        <v>196</v>
      </c>
      <c r="D1429" s="400"/>
      <c r="E1429" s="401"/>
      <c r="F1429" s="402" t="s">
        <v>195</v>
      </c>
      <c r="G1429" s="400"/>
      <c r="H1429" s="400"/>
      <c r="I1429" s="117" t="s">
        <v>196</v>
      </c>
    </row>
    <row r="1430" spans="1:10" x14ac:dyDescent="0.25">
      <c r="A1430" s="118">
        <v>1</v>
      </c>
      <c r="B1430" s="126"/>
      <c r="C1430" s="403"/>
      <c r="D1430" s="366"/>
      <c r="E1430" s="404"/>
      <c r="F1430" s="365"/>
      <c r="G1430" s="366"/>
      <c r="H1430" s="367"/>
      <c r="I1430" s="127"/>
    </row>
    <row r="1431" spans="1:10" x14ac:dyDescent="0.25">
      <c r="A1431" s="118">
        <v>2</v>
      </c>
      <c r="B1431" s="126"/>
      <c r="C1431" s="403"/>
      <c r="D1431" s="366"/>
      <c r="E1431" s="404"/>
      <c r="F1431" s="365"/>
      <c r="G1431" s="366"/>
      <c r="H1431" s="367"/>
      <c r="I1431" s="127"/>
    </row>
    <row r="1432" spans="1:10" x14ac:dyDescent="0.25">
      <c r="A1432" s="118">
        <v>3</v>
      </c>
      <c r="B1432" s="126"/>
      <c r="C1432" s="403"/>
      <c r="D1432" s="366"/>
      <c r="E1432" s="404"/>
      <c r="F1432" s="365"/>
      <c r="G1432" s="366"/>
      <c r="H1432" s="367"/>
      <c r="I1432" s="127"/>
    </row>
    <row r="1433" spans="1:10" ht="15.75" thickBot="1" x14ac:dyDescent="0.3">
      <c r="A1433" s="119">
        <v>4</v>
      </c>
      <c r="B1433" s="129"/>
      <c r="C1433" s="368"/>
      <c r="D1433" s="369"/>
      <c r="E1433" s="370"/>
      <c r="F1433" s="371"/>
      <c r="G1433" s="369"/>
      <c r="H1433" s="372"/>
      <c r="I1433" s="130"/>
    </row>
    <row r="1434" spans="1:10" ht="16.5" thickTop="1" thickBot="1" x14ac:dyDescent="0.3">
      <c r="A1434" s="120" t="s">
        <v>197</v>
      </c>
      <c r="B1434" s="121" t="str">
        <f>IF(C1358="","",IF(SUM(B1430:B1433)=0,"",SUM(B1430:B1433)))</f>
        <v/>
      </c>
      <c r="C1434" s="373" t="str">
        <f>IF(C1358="","",IF(SUM(C1430:C1433)=0,"",SUM(C1430:C1433)))</f>
        <v/>
      </c>
      <c r="D1434" s="373" t="str">
        <f t="shared" ref="D1434" si="345">IF(E1358="","",IF(SUM(D1430:D1433)=0,"",SUM(D1430:D1433)))</f>
        <v/>
      </c>
      <c r="E1434" s="374" t="str">
        <f t="shared" ref="E1434" si="346">IF(F1358="","",IF(SUM(E1430:E1433)=0,"",SUM(E1430:E1433)))</f>
        <v/>
      </c>
      <c r="F1434" s="375" t="str">
        <f>IF(C1358="","",IF(SUM(F1430:F1433)=0,"",SUM(F1430:F1433)))</f>
        <v/>
      </c>
      <c r="G1434" s="373" t="str">
        <f t="shared" ref="G1434" si="347">IF(H1358="","",IF(SUM(G1430:G1433)=0,"",SUM(G1430:G1433)))</f>
        <v/>
      </c>
      <c r="H1434" s="373" t="str">
        <f t="shared" ref="H1434" si="348">IF(I1358="","",IF(SUM(H1430:H1433)=0,"",SUM(H1430:H1433)))</f>
        <v/>
      </c>
      <c r="I1434" s="122" t="str">
        <f>IF(C1358="","",IF(SUM(I1430:I1433)=0,"",SUM(I1430:I1433)))</f>
        <v/>
      </c>
    </row>
    <row r="1435" spans="1:10" ht="15.75" thickTop="1" x14ac:dyDescent="0.25"/>
    <row r="1438" spans="1:10" x14ac:dyDescent="0.25">
      <c r="A1438" s="416"/>
      <c r="B1438" s="416"/>
      <c r="G1438" s="123"/>
      <c r="H1438" s="123"/>
      <c r="I1438" s="123"/>
      <c r="J1438" s="123"/>
    </row>
    <row r="1439" spans="1:10" x14ac:dyDescent="0.25">
      <c r="A1439" s="415" t="str">
        <f>IF(DATOS!$F$9="","",DATOS!$F$9)</f>
        <v/>
      </c>
      <c r="B1439" s="415"/>
      <c r="G1439" s="415" t="str">
        <f>IF(DATOS!$F$10="","",DATOS!$F$10)</f>
        <v/>
      </c>
      <c r="H1439" s="415"/>
      <c r="I1439" s="415"/>
      <c r="J1439" s="415"/>
    </row>
    <row r="1440" spans="1:10" x14ac:dyDescent="0.25">
      <c r="A1440" s="415" t="s">
        <v>143</v>
      </c>
      <c r="B1440" s="415"/>
      <c r="G1440" s="415" t="s">
        <v>142</v>
      </c>
      <c r="H1440" s="415"/>
      <c r="I1440" s="415"/>
      <c r="J1440" s="415"/>
    </row>
    <row r="1441" spans="1:32" ht="17.25" x14ac:dyDescent="0.3">
      <c r="A1441" s="285" t="str">
        <f>"INFORME DE PROGRESO DEL APRENDIZAJE DEL ESTUDIANTE - "&amp;DATOS!$B$6</f>
        <v>INFORME DE PROGRESO DEL APRENDIZAJE DEL ESTUDIANTE - 2019</v>
      </c>
      <c r="B1441" s="285"/>
      <c r="C1441" s="285"/>
      <c r="D1441" s="285"/>
      <c r="E1441" s="285"/>
      <c r="F1441" s="285"/>
      <c r="G1441" s="285"/>
      <c r="H1441" s="285"/>
      <c r="I1441" s="285"/>
      <c r="J1441" s="285"/>
    </row>
    <row r="1442" spans="1:32" ht="4.5" customHeight="1" thickBot="1" x14ac:dyDescent="0.3"/>
    <row r="1443" spans="1:32" ht="15.75" thickTop="1" x14ac:dyDescent="0.25">
      <c r="A1443" s="292"/>
      <c r="B1443" s="62" t="s">
        <v>45</v>
      </c>
      <c r="C1443" s="314" t="str">
        <f>IF(DATOS!$B$4="","",DATOS!$B$4)</f>
        <v>Apurímac</v>
      </c>
      <c r="D1443" s="314"/>
      <c r="E1443" s="314"/>
      <c r="F1443" s="314"/>
      <c r="G1443" s="313" t="s">
        <v>47</v>
      </c>
      <c r="H1443" s="313"/>
      <c r="I1443" s="63" t="str">
        <f>IF(DATOS!$B$5="","",DATOS!$B$5)</f>
        <v/>
      </c>
      <c r="J1443" s="295" t="s">
        <v>520</v>
      </c>
    </row>
    <row r="1444" spans="1:32" x14ac:dyDescent="0.25">
      <c r="A1444" s="293"/>
      <c r="B1444" s="64" t="s">
        <v>46</v>
      </c>
      <c r="C1444" s="311" t="str">
        <f>IF(DATOS!$B$7="","",UPPER(DATOS!$B$7))</f>
        <v/>
      </c>
      <c r="D1444" s="311"/>
      <c r="E1444" s="311"/>
      <c r="F1444" s="311"/>
      <c r="G1444" s="311"/>
      <c r="H1444" s="311"/>
      <c r="I1444" s="312"/>
      <c r="J1444" s="296"/>
    </row>
    <row r="1445" spans="1:32" x14ac:dyDescent="0.25">
      <c r="A1445" s="293"/>
      <c r="B1445" s="64" t="s">
        <v>49</v>
      </c>
      <c r="C1445" s="315" t="str">
        <f>IF(DATOS!$B$8="","",DATOS!$B$8)</f>
        <v/>
      </c>
      <c r="D1445" s="315"/>
      <c r="E1445" s="315"/>
      <c r="F1445" s="315"/>
      <c r="G1445" s="286" t="s">
        <v>100</v>
      </c>
      <c r="H1445" s="287"/>
      <c r="I1445" s="65" t="str">
        <f>IF(DATOS!$B$9="","",DATOS!$B$9)</f>
        <v/>
      </c>
      <c r="J1445" s="296"/>
    </row>
    <row r="1446" spans="1:32" x14ac:dyDescent="0.25">
      <c r="A1446" s="293"/>
      <c r="B1446" s="64" t="s">
        <v>60</v>
      </c>
      <c r="C1446" s="311" t="str">
        <f>IF(DATOS!$B$10="","",DATOS!$B$10)</f>
        <v/>
      </c>
      <c r="D1446" s="311"/>
      <c r="E1446" s="311"/>
      <c r="F1446" s="311"/>
      <c r="G1446" s="317" t="s">
        <v>50</v>
      </c>
      <c r="H1446" s="317"/>
      <c r="I1446" s="65" t="str">
        <f>IF(DATOS!$B$11="","",DATOS!$B$11)</f>
        <v/>
      </c>
      <c r="J1446" s="296"/>
    </row>
    <row r="1447" spans="1:32" x14ac:dyDescent="0.25">
      <c r="A1447" s="293"/>
      <c r="B1447" s="64" t="s">
        <v>59</v>
      </c>
      <c r="C1447" s="316" t="str">
        <f>IF(ISERROR(VLOOKUP(C1448,DATOS!$B$17:$C$61,2,FALSE)),"No encontrado",IF(VLOOKUP(C1448,DATOS!$B$17:$C$61,2,FALSE)=0,"No encontrado",VLOOKUP(C1448,DATOS!$B$17:$C$61,2,FALSE)))</f>
        <v>No encontrado</v>
      </c>
      <c r="D1447" s="316"/>
      <c r="E1447" s="316"/>
      <c r="F1447" s="316"/>
      <c r="G1447" s="298"/>
      <c r="H1447" s="299"/>
      <c r="I1447" s="300"/>
      <c r="J1447" s="296"/>
    </row>
    <row r="1448" spans="1:32" ht="28.5" customHeight="1" thickBot="1" x14ac:dyDescent="0.3">
      <c r="A1448" s="294"/>
      <c r="B1448" s="66" t="s">
        <v>58</v>
      </c>
      <c r="C1448" s="309" t="str">
        <f>IF(INDEX(alumnos,AE1448,AF1448)=0,"",INDEX(alumnos,AE1448,AF1448))</f>
        <v>GONZALES CAMPOS, Adriano Elliam</v>
      </c>
      <c r="D1448" s="309"/>
      <c r="E1448" s="309"/>
      <c r="F1448" s="309"/>
      <c r="G1448" s="309"/>
      <c r="H1448" s="309"/>
      <c r="I1448" s="310"/>
      <c r="J1448" s="297"/>
      <c r="AE1448" s="14">
        <f>AE1358+1</f>
        <v>17</v>
      </c>
      <c r="AF1448" s="14">
        <v>2</v>
      </c>
    </row>
    <row r="1449" spans="1:32" ht="5.25" customHeight="1" thickTop="1" thickBot="1" x14ac:dyDescent="0.3"/>
    <row r="1450" spans="1:32" ht="27" customHeight="1" thickTop="1" x14ac:dyDescent="0.25">
      <c r="A1450" s="318" t="s">
        <v>0</v>
      </c>
      <c r="B1450" s="328" t="s">
        <v>1</v>
      </c>
      <c r="C1450" s="329"/>
      <c r="D1450" s="325" t="s">
        <v>139</v>
      </c>
      <c r="E1450" s="326"/>
      <c r="F1450" s="326"/>
      <c r="G1450" s="327"/>
      <c r="H1450" s="320" t="s">
        <v>2</v>
      </c>
      <c r="I1450" s="301" t="s">
        <v>3</v>
      </c>
      <c r="J1450" s="302"/>
      <c r="K1450" s="67"/>
    </row>
    <row r="1451" spans="1:32" ht="15" customHeight="1" thickBot="1" x14ac:dyDescent="0.3">
      <c r="A1451" s="319"/>
      <c r="B1451" s="330"/>
      <c r="C1451" s="331"/>
      <c r="D1451" s="68">
        <v>1</v>
      </c>
      <c r="E1451" s="68">
        <v>2</v>
      </c>
      <c r="F1451" s="68">
        <v>3</v>
      </c>
      <c r="G1451" s="68">
        <v>4</v>
      </c>
      <c r="H1451" s="321"/>
      <c r="I1451" s="303"/>
      <c r="J1451" s="304"/>
      <c r="K1451" s="67"/>
    </row>
    <row r="1452" spans="1:32" ht="17.25" customHeight="1" thickTop="1" x14ac:dyDescent="0.25">
      <c r="A1452" s="322" t="s">
        <v>8</v>
      </c>
      <c r="B1452" s="334" t="s">
        <v>26</v>
      </c>
      <c r="C1452" s="334"/>
      <c r="D1452" s="69" t="str">
        <f t="shared" ref="D1452:H1456" si="349">IF(ISERROR(VLOOKUP($AB1452,matematica,W1452,FALSE)),"",IF(VLOOKUP($AB1452,matematica,W1452,FALSE)=0,"",VLOOKUP($AB1452,matematica,W1452,FALSE)))</f>
        <v/>
      </c>
      <c r="E1452" s="69" t="str">
        <f t="shared" si="349"/>
        <v/>
      </c>
      <c r="F1452" s="69" t="str">
        <f t="shared" si="349"/>
        <v/>
      </c>
      <c r="G1452" s="69" t="str">
        <f t="shared" si="349"/>
        <v/>
      </c>
      <c r="H1452" s="343" t="str">
        <f t="shared" ca="1" si="349"/>
        <v/>
      </c>
      <c r="I1452" s="337"/>
      <c r="J1452" s="338"/>
      <c r="W1452" s="14">
        <v>3</v>
      </c>
      <c r="X1452" s="14">
        <v>9</v>
      </c>
      <c r="Y1452" s="14">
        <v>15</v>
      </c>
      <c r="Z1452" s="14">
        <v>21</v>
      </c>
      <c r="AA1452" s="14">
        <v>31</v>
      </c>
      <c r="AB1452" s="14" t="str">
        <f>IF(C1448="","",C1448)</f>
        <v>GONZALES CAMPOS, Adriano Elliam</v>
      </c>
    </row>
    <row r="1453" spans="1:32" ht="27.75" customHeight="1" x14ac:dyDescent="0.25">
      <c r="A1453" s="323"/>
      <c r="B1453" s="335" t="s">
        <v>27</v>
      </c>
      <c r="C1453" s="335"/>
      <c r="D1453" s="70" t="str">
        <f t="shared" si="349"/>
        <v/>
      </c>
      <c r="E1453" s="70" t="str">
        <f t="shared" si="349"/>
        <v/>
      </c>
      <c r="F1453" s="70" t="str">
        <f t="shared" si="349"/>
        <v/>
      </c>
      <c r="G1453" s="70" t="str">
        <f t="shared" si="349"/>
        <v/>
      </c>
      <c r="H1453" s="344" t="str">
        <f t="shared" si="349"/>
        <v/>
      </c>
      <c r="I1453" s="339"/>
      <c r="J1453" s="340"/>
      <c r="M1453" s="14" t="str">
        <f>IF(INDEX(alumnos,35,2)=0,"",INDEX(alumnos,35,2))</f>
        <v/>
      </c>
      <c r="W1453" s="14">
        <v>4</v>
      </c>
      <c r="X1453" s="14">
        <v>10</v>
      </c>
      <c r="Y1453" s="14">
        <v>16</v>
      </c>
      <c r="Z1453" s="14">
        <v>22</v>
      </c>
      <c r="AB1453" s="14" t="str">
        <f>IF(C1448="","",C1448)</f>
        <v>GONZALES CAMPOS, Adriano Elliam</v>
      </c>
    </row>
    <row r="1454" spans="1:32" ht="26.25" customHeight="1" x14ac:dyDescent="0.25">
      <c r="A1454" s="323"/>
      <c r="B1454" s="335" t="s">
        <v>28</v>
      </c>
      <c r="C1454" s="335"/>
      <c r="D1454" s="70" t="str">
        <f t="shared" si="349"/>
        <v/>
      </c>
      <c r="E1454" s="70" t="str">
        <f t="shared" si="349"/>
        <v/>
      </c>
      <c r="F1454" s="70" t="str">
        <f t="shared" si="349"/>
        <v/>
      </c>
      <c r="G1454" s="70" t="str">
        <f t="shared" si="349"/>
        <v/>
      </c>
      <c r="H1454" s="344" t="str">
        <f t="shared" si="349"/>
        <v/>
      </c>
      <c r="I1454" s="339"/>
      <c r="J1454" s="340"/>
      <c r="W1454" s="14">
        <v>5</v>
      </c>
      <c r="X1454" s="14">
        <v>11</v>
      </c>
      <c r="Y1454" s="14">
        <v>17</v>
      </c>
      <c r="Z1454" s="14">
        <v>23</v>
      </c>
      <c r="AB1454" s="14" t="str">
        <f>IF(C1448="","",C1448)</f>
        <v>GONZALES CAMPOS, Adriano Elliam</v>
      </c>
    </row>
    <row r="1455" spans="1:32" ht="24.75" customHeight="1" x14ac:dyDescent="0.25">
      <c r="A1455" s="323"/>
      <c r="B1455" s="335" t="s">
        <v>29</v>
      </c>
      <c r="C1455" s="335"/>
      <c r="D1455" s="70" t="str">
        <f t="shared" si="349"/>
        <v/>
      </c>
      <c r="E1455" s="70" t="str">
        <f t="shared" si="349"/>
        <v/>
      </c>
      <c r="F1455" s="70" t="str">
        <f t="shared" si="349"/>
        <v/>
      </c>
      <c r="G1455" s="70" t="str">
        <f t="shared" si="349"/>
        <v/>
      </c>
      <c r="H1455" s="344" t="str">
        <f t="shared" si="349"/>
        <v/>
      </c>
      <c r="I1455" s="339"/>
      <c r="J1455" s="340"/>
      <c r="W1455" s="14">
        <v>6</v>
      </c>
      <c r="X1455" s="14">
        <v>12</v>
      </c>
      <c r="Y1455" s="14">
        <v>18</v>
      </c>
      <c r="Z1455" s="14">
        <v>24</v>
      </c>
      <c r="AB1455" s="14" t="str">
        <f>IF(C1448="","",C1448)</f>
        <v>GONZALES CAMPOS, Adriano Elliam</v>
      </c>
    </row>
    <row r="1456" spans="1:32" ht="16.5" customHeight="1" thickBot="1" x14ac:dyDescent="0.3">
      <c r="A1456" s="324"/>
      <c r="B1456" s="336" t="s">
        <v>188</v>
      </c>
      <c r="C1456" s="336"/>
      <c r="D1456" s="71" t="str">
        <f t="shared" si="349"/>
        <v/>
      </c>
      <c r="E1456" s="71" t="str">
        <f t="shared" si="349"/>
        <v/>
      </c>
      <c r="F1456" s="71" t="str">
        <f t="shared" si="349"/>
        <v/>
      </c>
      <c r="G1456" s="71" t="str">
        <f t="shared" si="349"/>
        <v/>
      </c>
      <c r="H1456" s="345" t="str">
        <f t="shared" si="349"/>
        <v/>
      </c>
      <c r="I1456" s="341"/>
      <c r="J1456" s="342"/>
      <c r="W1456" s="14">
        <v>7</v>
      </c>
      <c r="X1456" s="14">
        <v>13</v>
      </c>
      <c r="Y1456" s="14">
        <v>19</v>
      </c>
      <c r="Z1456" s="14">
        <v>25</v>
      </c>
      <c r="AB1456" s="14" t="str">
        <f>IF(C1448="","",C1448)</f>
        <v>GONZALES CAMPOS, Adriano Elliam</v>
      </c>
    </row>
    <row r="1457" spans="1:28" ht="1.5" customHeight="1" thickTop="1" thickBot="1" x14ac:dyDescent="0.3">
      <c r="A1457" s="72"/>
      <c r="B1457" s="73"/>
      <c r="C1457" s="74"/>
      <c r="D1457" s="74"/>
      <c r="E1457" s="74"/>
      <c r="F1457" s="74"/>
      <c r="G1457" s="74"/>
      <c r="H1457" s="75"/>
      <c r="I1457" s="124"/>
      <c r="J1457" s="124"/>
    </row>
    <row r="1458" spans="1:28" ht="28.5" customHeight="1" thickTop="1" x14ac:dyDescent="0.25">
      <c r="A1458" s="322" t="s">
        <v>151</v>
      </c>
      <c r="B1458" s="334" t="s">
        <v>191</v>
      </c>
      <c r="C1458" s="334" t="str">
        <f t="shared" ref="C1458:C1460" si="350">IF(ISERROR(VLOOKUP($C$8,comunicacion,W1458,FALSE)),"",IF(VLOOKUP($C$8,comunicacion,W1458,FALSE)=0,"",VLOOKUP($C$8,comunicacion,W1458,FALSE)))</f>
        <v/>
      </c>
      <c r="D1458" s="76" t="str">
        <f t="shared" ref="D1458:H1461" si="351">IF(ISERROR(VLOOKUP($AB1458,comunicacion,W1458,FALSE)),"",IF(VLOOKUP($AB1458,comunicacion,W1458,FALSE)=0,"",VLOOKUP($AB1458,comunicacion,W1458,FALSE)))</f>
        <v/>
      </c>
      <c r="E1458" s="76" t="str">
        <f t="shared" si="351"/>
        <v/>
      </c>
      <c r="F1458" s="76" t="str">
        <f t="shared" si="351"/>
        <v/>
      </c>
      <c r="G1458" s="69" t="str">
        <f t="shared" si="351"/>
        <v/>
      </c>
      <c r="H1458" s="346" t="str">
        <f t="shared" ca="1" si="351"/>
        <v/>
      </c>
      <c r="I1458" s="349"/>
      <c r="J1458" s="350"/>
      <c r="W1458" s="14">
        <v>3</v>
      </c>
      <c r="X1458" s="14">
        <v>9</v>
      </c>
      <c r="Y1458" s="14">
        <v>15</v>
      </c>
      <c r="Z1458" s="14">
        <v>21</v>
      </c>
      <c r="AA1458" s="14">
        <v>31</v>
      </c>
      <c r="AB1458" s="14" t="str">
        <f>IF(C1448="","",C1448)</f>
        <v>GONZALES CAMPOS, Adriano Elliam</v>
      </c>
    </row>
    <row r="1459" spans="1:28" ht="28.5" customHeight="1" x14ac:dyDescent="0.25">
      <c r="A1459" s="323"/>
      <c r="B1459" s="335" t="s">
        <v>190</v>
      </c>
      <c r="C1459" s="335" t="str">
        <f t="shared" si="350"/>
        <v/>
      </c>
      <c r="D1459" s="77" t="str">
        <f t="shared" si="351"/>
        <v/>
      </c>
      <c r="E1459" s="77" t="str">
        <f t="shared" si="351"/>
        <v/>
      </c>
      <c r="F1459" s="77" t="str">
        <f t="shared" si="351"/>
        <v/>
      </c>
      <c r="G1459" s="70" t="str">
        <f t="shared" si="351"/>
        <v/>
      </c>
      <c r="H1459" s="347" t="str">
        <f t="shared" si="351"/>
        <v/>
      </c>
      <c r="I1459" s="351"/>
      <c r="J1459" s="352"/>
      <c r="W1459" s="14">
        <v>4</v>
      </c>
      <c r="X1459" s="14">
        <v>10</v>
      </c>
      <c r="Y1459" s="14">
        <v>16</v>
      </c>
      <c r="Z1459" s="14">
        <v>22</v>
      </c>
      <c r="AB1459" s="14" t="str">
        <f>IF(C1448="","",C1448)</f>
        <v>GONZALES CAMPOS, Adriano Elliam</v>
      </c>
    </row>
    <row r="1460" spans="1:28" ht="28.5" customHeight="1" x14ac:dyDescent="0.25">
      <c r="A1460" s="323"/>
      <c r="B1460" s="335" t="s">
        <v>189</v>
      </c>
      <c r="C1460" s="335" t="str">
        <f t="shared" si="350"/>
        <v/>
      </c>
      <c r="D1460" s="77" t="str">
        <f t="shared" si="351"/>
        <v/>
      </c>
      <c r="E1460" s="77" t="str">
        <f t="shared" si="351"/>
        <v/>
      </c>
      <c r="F1460" s="77" t="str">
        <f t="shared" si="351"/>
        <v/>
      </c>
      <c r="G1460" s="70" t="str">
        <f t="shared" si="351"/>
        <v/>
      </c>
      <c r="H1460" s="347" t="str">
        <f t="shared" si="351"/>
        <v/>
      </c>
      <c r="I1460" s="351"/>
      <c r="J1460" s="352"/>
      <c r="W1460" s="14">
        <v>5</v>
      </c>
      <c r="X1460" s="14">
        <v>11</v>
      </c>
      <c r="Y1460" s="14">
        <v>17</v>
      </c>
      <c r="Z1460" s="14">
        <v>23</v>
      </c>
      <c r="AB1460" s="14" t="str">
        <f>IF(C1448="","",C1448)</f>
        <v>GONZALES CAMPOS, Adriano Elliam</v>
      </c>
    </row>
    <row r="1461" spans="1:28" ht="16.5" customHeight="1" thickBot="1" x14ac:dyDescent="0.3">
      <c r="A1461" s="324"/>
      <c r="B1461" s="336" t="s">
        <v>188</v>
      </c>
      <c r="C1461" s="336"/>
      <c r="D1461" s="71" t="str">
        <f t="shared" si="351"/>
        <v/>
      </c>
      <c r="E1461" s="71" t="str">
        <f t="shared" si="351"/>
        <v/>
      </c>
      <c r="F1461" s="71" t="str">
        <f t="shared" si="351"/>
        <v/>
      </c>
      <c r="G1461" s="71" t="str">
        <f t="shared" si="351"/>
        <v/>
      </c>
      <c r="H1461" s="348" t="str">
        <f t="shared" si="351"/>
        <v/>
      </c>
      <c r="I1461" s="353"/>
      <c r="J1461" s="354"/>
      <c r="W1461" s="14">
        <v>7</v>
      </c>
      <c r="X1461" s="14">
        <v>13</v>
      </c>
      <c r="Y1461" s="14">
        <v>19</v>
      </c>
      <c r="Z1461" s="14">
        <v>25</v>
      </c>
      <c r="AB1461" s="14" t="str">
        <f>IF(C1448="","",C1448)</f>
        <v>GONZALES CAMPOS, Adriano Elliam</v>
      </c>
    </row>
    <row r="1462" spans="1:28" ht="2.25" customHeight="1" thickTop="1" thickBot="1" x14ac:dyDescent="0.3">
      <c r="A1462" s="72"/>
      <c r="B1462" s="73"/>
      <c r="C1462" s="78"/>
      <c r="D1462" s="78"/>
      <c r="E1462" s="78"/>
      <c r="F1462" s="78"/>
      <c r="G1462" s="78"/>
      <c r="H1462" s="75"/>
      <c r="I1462" s="124"/>
      <c r="J1462" s="124"/>
    </row>
    <row r="1463" spans="1:28" ht="28.5" customHeight="1" thickTop="1" x14ac:dyDescent="0.25">
      <c r="A1463" s="322" t="s">
        <v>150</v>
      </c>
      <c r="B1463" s="334" t="s">
        <v>30</v>
      </c>
      <c r="C1463" s="334" t="str">
        <f t="shared" ref="C1463:C1465" si="352">IF(ISERROR(VLOOKUP($C$8,ingles,W1463,FALSE)),"",IF(VLOOKUP($C$8,ingles,W1463,FALSE)=0,"",VLOOKUP($C$8,ingles,W1463,FALSE)))</f>
        <v/>
      </c>
      <c r="D1463" s="76" t="str">
        <f t="shared" ref="D1463:H1466" si="353">IF(ISERROR(VLOOKUP($AB1463,ingles,W1463,FALSE)),"",IF(VLOOKUP($AB1463,ingles,W1463,FALSE)=0,"",VLOOKUP($AB1463,ingles,W1463,FALSE)))</f>
        <v/>
      </c>
      <c r="E1463" s="76" t="str">
        <f t="shared" si="353"/>
        <v/>
      </c>
      <c r="F1463" s="76" t="str">
        <f t="shared" si="353"/>
        <v/>
      </c>
      <c r="G1463" s="69" t="str">
        <f t="shared" si="353"/>
        <v/>
      </c>
      <c r="H1463" s="346" t="str">
        <f t="shared" ca="1" si="353"/>
        <v/>
      </c>
      <c r="I1463" s="349"/>
      <c r="J1463" s="350"/>
      <c r="W1463" s="14">
        <v>3</v>
      </c>
      <c r="X1463" s="14">
        <v>9</v>
      </c>
      <c r="Y1463" s="14">
        <v>15</v>
      </c>
      <c r="Z1463" s="14">
        <v>21</v>
      </c>
      <c r="AA1463" s="14">
        <v>31</v>
      </c>
      <c r="AB1463" s="14" t="str">
        <f>IF(C1448="","",C1448)</f>
        <v>GONZALES CAMPOS, Adriano Elliam</v>
      </c>
    </row>
    <row r="1464" spans="1:28" ht="28.5" customHeight="1" x14ac:dyDescent="0.25">
      <c r="A1464" s="323"/>
      <c r="B1464" s="335" t="s">
        <v>31</v>
      </c>
      <c r="C1464" s="335" t="str">
        <f t="shared" si="352"/>
        <v/>
      </c>
      <c r="D1464" s="77" t="str">
        <f t="shared" si="353"/>
        <v/>
      </c>
      <c r="E1464" s="77" t="str">
        <f t="shared" si="353"/>
        <v/>
      </c>
      <c r="F1464" s="77" t="str">
        <f t="shared" si="353"/>
        <v/>
      </c>
      <c r="G1464" s="70" t="str">
        <f t="shared" si="353"/>
        <v/>
      </c>
      <c r="H1464" s="347" t="str">
        <f t="shared" si="353"/>
        <v/>
      </c>
      <c r="I1464" s="351"/>
      <c r="J1464" s="352"/>
      <c r="W1464" s="14">
        <v>4</v>
      </c>
      <c r="X1464" s="14">
        <v>10</v>
      </c>
      <c r="Y1464" s="14">
        <v>16</v>
      </c>
      <c r="Z1464" s="14">
        <v>22</v>
      </c>
      <c r="AB1464" s="14" t="str">
        <f>IF(C1448="","",C1448)</f>
        <v>GONZALES CAMPOS, Adriano Elliam</v>
      </c>
    </row>
    <row r="1465" spans="1:28" ht="28.5" customHeight="1" x14ac:dyDescent="0.25">
      <c r="A1465" s="323"/>
      <c r="B1465" s="335" t="s">
        <v>32</v>
      </c>
      <c r="C1465" s="335" t="str">
        <f t="shared" si="352"/>
        <v/>
      </c>
      <c r="D1465" s="77" t="str">
        <f t="shared" si="353"/>
        <v/>
      </c>
      <c r="E1465" s="77" t="str">
        <f t="shared" si="353"/>
        <v/>
      </c>
      <c r="F1465" s="77" t="str">
        <f t="shared" si="353"/>
        <v/>
      </c>
      <c r="G1465" s="70" t="str">
        <f t="shared" si="353"/>
        <v/>
      </c>
      <c r="H1465" s="347" t="str">
        <f t="shared" si="353"/>
        <v/>
      </c>
      <c r="I1465" s="351"/>
      <c r="J1465" s="352"/>
      <c r="W1465" s="14">
        <v>5</v>
      </c>
      <c r="X1465" s="14">
        <v>11</v>
      </c>
      <c r="Y1465" s="14">
        <v>17</v>
      </c>
      <c r="Z1465" s="14">
        <v>23</v>
      </c>
      <c r="AB1465" s="14" t="str">
        <f>IF(C1448="","",C1448)</f>
        <v>GONZALES CAMPOS, Adriano Elliam</v>
      </c>
    </row>
    <row r="1466" spans="1:28" ht="16.5" customHeight="1" thickBot="1" x14ac:dyDescent="0.3">
      <c r="A1466" s="324"/>
      <c r="B1466" s="336" t="s">
        <v>188</v>
      </c>
      <c r="C1466" s="336"/>
      <c r="D1466" s="71" t="str">
        <f t="shared" si="353"/>
        <v/>
      </c>
      <c r="E1466" s="71" t="str">
        <f t="shared" si="353"/>
        <v/>
      </c>
      <c r="F1466" s="71" t="str">
        <f t="shared" si="353"/>
        <v/>
      </c>
      <c r="G1466" s="71" t="str">
        <f t="shared" si="353"/>
        <v/>
      </c>
      <c r="H1466" s="348" t="str">
        <f t="shared" si="353"/>
        <v/>
      </c>
      <c r="I1466" s="353"/>
      <c r="J1466" s="354"/>
      <c r="W1466" s="14">
        <v>7</v>
      </c>
      <c r="X1466" s="14">
        <v>13</v>
      </c>
      <c r="Y1466" s="14">
        <v>19</v>
      </c>
      <c r="Z1466" s="14">
        <v>25</v>
      </c>
      <c r="AB1466" s="14" t="str">
        <f>IF(C1448="","",C1448)</f>
        <v>GONZALES CAMPOS, Adriano Elliam</v>
      </c>
    </row>
    <row r="1467" spans="1:28" ht="2.25" customHeight="1" thickTop="1" thickBot="1" x14ac:dyDescent="0.3">
      <c r="A1467" s="72"/>
      <c r="B1467" s="73"/>
      <c r="C1467" s="78"/>
      <c r="D1467" s="78"/>
      <c r="E1467" s="78"/>
      <c r="F1467" s="78"/>
      <c r="G1467" s="78"/>
      <c r="H1467" s="75"/>
      <c r="I1467" s="124"/>
      <c r="J1467" s="124"/>
    </row>
    <row r="1468" spans="1:28" ht="27" customHeight="1" thickTop="1" x14ac:dyDescent="0.25">
      <c r="A1468" s="322" t="s">
        <v>7</v>
      </c>
      <c r="B1468" s="334" t="s">
        <v>33</v>
      </c>
      <c r="C1468" s="334" t="str">
        <f t="shared" ref="C1468" si="354">IF(ISERROR(VLOOKUP($C$8,arte,W1468,FALSE)),"",IF(VLOOKUP($C$8,arte,W1468,FALSE)=0,"",VLOOKUP($C$8,arte,W1468,FALSE)))</f>
        <v/>
      </c>
      <c r="D1468" s="76" t="str">
        <f t="shared" ref="D1468:H1470" si="355">IF(ISERROR(VLOOKUP($AB1468,arte,W1468,FALSE)),"",IF(VLOOKUP($AB1468,arte,W1468,FALSE)=0,"",VLOOKUP($AB1468,arte,W1468,FALSE)))</f>
        <v/>
      </c>
      <c r="E1468" s="76" t="str">
        <f t="shared" si="355"/>
        <v/>
      </c>
      <c r="F1468" s="76" t="str">
        <f t="shared" si="355"/>
        <v/>
      </c>
      <c r="G1468" s="69" t="str">
        <f t="shared" si="355"/>
        <v/>
      </c>
      <c r="H1468" s="343" t="str">
        <f t="shared" ca="1" si="355"/>
        <v/>
      </c>
      <c r="I1468" s="337"/>
      <c r="J1468" s="338"/>
      <c r="W1468" s="14">
        <v>3</v>
      </c>
      <c r="X1468" s="14">
        <v>9</v>
      </c>
      <c r="Y1468" s="14">
        <v>15</v>
      </c>
      <c r="Z1468" s="14">
        <v>21</v>
      </c>
      <c r="AA1468" s="14">
        <v>31</v>
      </c>
      <c r="AB1468" s="14" t="str">
        <f>IF(C1448="","",C1448)</f>
        <v>GONZALES CAMPOS, Adriano Elliam</v>
      </c>
    </row>
    <row r="1469" spans="1:28" ht="27" customHeight="1" x14ac:dyDescent="0.25">
      <c r="A1469" s="323"/>
      <c r="B1469" s="335" t="s">
        <v>34</v>
      </c>
      <c r="C1469" s="335" t="str">
        <f>IF(ISERROR(VLOOKUP($C$8,arte,W1469,FALSE)),"",IF(VLOOKUP($C$8,arte,W1469,FALSE)=0,"",VLOOKUP($C$8,arte,W1469,FALSE)))</f>
        <v/>
      </c>
      <c r="D1469" s="77" t="str">
        <f t="shared" si="355"/>
        <v/>
      </c>
      <c r="E1469" s="77" t="str">
        <f t="shared" si="355"/>
        <v/>
      </c>
      <c r="F1469" s="77" t="str">
        <f t="shared" si="355"/>
        <v/>
      </c>
      <c r="G1469" s="70" t="str">
        <f t="shared" si="355"/>
        <v/>
      </c>
      <c r="H1469" s="344" t="str">
        <f t="shared" si="355"/>
        <v/>
      </c>
      <c r="I1469" s="339"/>
      <c r="J1469" s="340"/>
      <c r="W1469" s="14">
        <v>4</v>
      </c>
      <c r="X1469" s="14">
        <v>10</v>
      </c>
      <c r="Y1469" s="14">
        <v>16</v>
      </c>
      <c r="Z1469" s="14">
        <v>22</v>
      </c>
      <c r="AB1469" s="14" t="str">
        <f>IF(C1448="","",C1448)</f>
        <v>GONZALES CAMPOS, Adriano Elliam</v>
      </c>
    </row>
    <row r="1470" spans="1:28" ht="16.5" customHeight="1" thickBot="1" x14ac:dyDescent="0.3">
      <c r="A1470" s="324"/>
      <c r="B1470" s="336" t="s">
        <v>188</v>
      </c>
      <c r="C1470" s="336"/>
      <c r="D1470" s="71" t="str">
        <f t="shared" si="355"/>
        <v/>
      </c>
      <c r="E1470" s="71" t="str">
        <f t="shared" si="355"/>
        <v/>
      </c>
      <c r="F1470" s="71" t="str">
        <f t="shared" si="355"/>
        <v/>
      </c>
      <c r="G1470" s="71" t="str">
        <f t="shared" si="355"/>
        <v/>
      </c>
      <c r="H1470" s="345" t="str">
        <f t="shared" si="355"/>
        <v/>
      </c>
      <c r="I1470" s="341"/>
      <c r="J1470" s="342"/>
      <c r="W1470" s="14">
        <v>7</v>
      </c>
      <c r="X1470" s="14">
        <v>13</v>
      </c>
      <c r="Y1470" s="14">
        <v>19</v>
      </c>
      <c r="Z1470" s="14">
        <v>25</v>
      </c>
      <c r="AB1470" s="14" t="str">
        <f>IF(C1448="","",C1448)</f>
        <v>GONZALES CAMPOS, Adriano Elliam</v>
      </c>
    </row>
    <row r="1471" spans="1:28" ht="2.25" customHeight="1" thickTop="1" thickBot="1" x14ac:dyDescent="0.3">
      <c r="A1471" s="72"/>
      <c r="B1471" s="73"/>
      <c r="C1471" s="79"/>
      <c r="D1471" s="74"/>
      <c r="E1471" s="74"/>
      <c r="F1471" s="74"/>
      <c r="G1471" s="74"/>
      <c r="H1471" s="80" t="str">
        <f>IF(ISERROR(VLOOKUP($C$8,ingles,AA1471,FALSE)),"",IF(VLOOKUP($C$8,ingles,AA1471,FALSE)=0,"",VLOOKUP($C$8,ingles,AA1471,FALSE)))</f>
        <v/>
      </c>
      <c r="I1471" s="124"/>
      <c r="J1471" s="124"/>
    </row>
    <row r="1472" spans="1:28" ht="21" customHeight="1" thickTop="1" x14ac:dyDescent="0.25">
      <c r="A1472" s="322" t="s">
        <v>5</v>
      </c>
      <c r="B1472" s="334" t="s">
        <v>35</v>
      </c>
      <c r="C1472" s="334" t="str">
        <f t="shared" ref="C1472:C1474" si="356">IF(ISERROR(VLOOKUP($C$8,sociales,W1472,FALSE)),"",IF(VLOOKUP($C$8,sociales,W1472,FALSE)=0,"",VLOOKUP($C$8,sociales,W1472,FALSE)))</f>
        <v/>
      </c>
      <c r="D1472" s="76" t="str">
        <f t="shared" ref="D1472:H1475" si="357">IF(ISERROR(VLOOKUP($AB1472,sociales,W1472,FALSE)),"",IF(VLOOKUP($AB1472,sociales,W1472,FALSE)=0,"",VLOOKUP($AB1472,sociales,W1472,FALSE)))</f>
        <v/>
      </c>
      <c r="E1472" s="76" t="str">
        <f t="shared" si="357"/>
        <v/>
      </c>
      <c r="F1472" s="76" t="str">
        <f t="shared" si="357"/>
        <v/>
      </c>
      <c r="G1472" s="69" t="str">
        <f t="shared" si="357"/>
        <v/>
      </c>
      <c r="H1472" s="346" t="str">
        <f t="shared" ca="1" si="357"/>
        <v/>
      </c>
      <c r="I1472" s="349"/>
      <c r="J1472" s="350"/>
      <c r="W1472" s="14">
        <v>3</v>
      </c>
      <c r="X1472" s="14">
        <v>9</v>
      </c>
      <c r="Y1472" s="14">
        <v>15</v>
      </c>
      <c r="Z1472" s="14">
        <v>21</v>
      </c>
      <c r="AA1472" s="14">
        <v>31</v>
      </c>
      <c r="AB1472" s="14" t="str">
        <f>IF(C1448="","",C1448)</f>
        <v>GONZALES CAMPOS, Adriano Elliam</v>
      </c>
    </row>
    <row r="1473" spans="1:28" ht="27" customHeight="1" x14ac:dyDescent="0.25">
      <c r="A1473" s="323"/>
      <c r="B1473" s="335" t="s">
        <v>36</v>
      </c>
      <c r="C1473" s="335" t="str">
        <f t="shared" si="356"/>
        <v/>
      </c>
      <c r="D1473" s="77" t="str">
        <f t="shared" si="357"/>
        <v/>
      </c>
      <c r="E1473" s="77" t="str">
        <f t="shared" si="357"/>
        <v/>
      </c>
      <c r="F1473" s="77" t="str">
        <f t="shared" si="357"/>
        <v/>
      </c>
      <c r="G1473" s="70" t="str">
        <f t="shared" si="357"/>
        <v/>
      </c>
      <c r="H1473" s="347" t="str">
        <f t="shared" si="357"/>
        <v/>
      </c>
      <c r="I1473" s="351"/>
      <c r="J1473" s="352"/>
      <c r="W1473" s="14">
        <v>4</v>
      </c>
      <c r="X1473" s="14">
        <v>10</v>
      </c>
      <c r="Y1473" s="14">
        <v>16</v>
      </c>
      <c r="Z1473" s="14">
        <v>22</v>
      </c>
      <c r="AB1473" s="14" t="str">
        <f>IF(C1448="","",C1448)</f>
        <v>GONZALES CAMPOS, Adriano Elliam</v>
      </c>
    </row>
    <row r="1474" spans="1:28" ht="27" customHeight="1" x14ac:dyDescent="0.25">
      <c r="A1474" s="323"/>
      <c r="B1474" s="335" t="s">
        <v>37</v>
      </c>
      <c r="C1474" s="335" t="str">
        <f t="shared" si="356"/>
        <v/>
      </c>
      <c r="D1474" s="77" t="str">
        <f t="shared" si="357"/>
        <v/>
      </c>
      <c r="E1474" s="77" t="str">
        <f t="shared" si="357"/>
        <v/>
      </c>
      <c r="F1474" s="77" t="str">
        <f t="shared" si="357"/>
        <v/>
      </c>
      <c r="G1474" s="70" t="str">
        <f t="shared" si="357"/>
        <v/>
      </c>
      <c r="H1474" s="347" t="str">
        <f t="shared" si="357"/>
        <v/>
      </c>
      <c r="I1474" s="351"/>
      <c r="J1474" s="352"/>
      <c r="W1474" s="14">
        <v>5</v>
      </c>
      <c r="X1474" s="14">
        <v>11</v>
      </c>
      <c r="Y1474" s="14">
        <v>17</v>
      </c>
      <c r="Z1474" s="14">
        <v>23</v>
      </c>
      <c r="AB1474" s="14" t="str">
        <f>IF(C1448="","",C1448)</f>
        <v>GONZALES CAMPOS, Adriano Elliam</v>
      </c>
    </row>
    <row r="1475" spans="1:28" ht="16.5" customHeight="1" thickBot="1" x14ac:dyDescent="0.3">
      <c r="A1475" s="324"/>
      <c r="B1475" s="336" t="s">
        <v>188</v>
      </c>
      <c r="C1475" s="336"/>
      <c r="D1475" s="71" t="str">
        <f t="shared" si="357"/>
        <v/>
      </c>
      <c r="E1475" s="71" t="str">
        <f t="shared" si="357"/>
        <v/>
      </c>
      <c r="F1475" s="71" t="str">
        <f t="shared" si="357"/>
        <v/>
      </c>
      <c r="G1475" s="71" t="str">
        <f t="shared" si="357"/>
        <v/>
      </c>
      <c r="H1475" s="348" t="str">
        <f t="shared" si="357"/>
        <v/>
      </c>
      <c r="I1475" s="353"/>
      <c r="J1475" s="354"/>
      <c r="W1475" s="14">
        <v>7</v>
      </c>
      <c r="X1475" s="14">
        <v>13</v>
      </c>
      <c r="Y1475" s="14">
        <v>19</v>
      </c>
      <c r="Z1475" s="14">
        <v>25</v>
      </c>
      <c r="AB1475" s="14" t="str">
        <f>IF(C1448="","",C1448)</f>
        <v>GONZALES CAMPOS, Adriano Elliam</v>
      </c>
    </row>
    <row r="1476" spans="1:28" ht="2.25" customHeight="1" thickTop="1" thickBot="1" x14ac:dyDescent="0.3">
      <c r="A1476" s="72"/>
      <c r="B1476" s="73"/>
      <c r="C1476" s="78"/>
      <c r="D1476" s="78"/>
      <c r="E1476" s="78"/>
      <c r="F1476" s="78"/>
      <c r="G1476" s="78"/>
      <c r="H1476" s="75"/>
      <c r="I1476" s="124"/>
      <c r="J1476" s="124"/>
    </row>
    <row r="1477" spans="1:28" ht="16.5" customHeight="1" thickTop="1" x14ac:dyDescent="0.25">
      <c r="A1477" s="355" t="s">
        <v>4</v>
      </c>
      <c r="B1477" s="334" t="s">
        <v>24</v>
      </c>
      <c r="C1477" s="334" t="str">
        <f t="shared" ref="C1477:C1478" si="358">IF(ISERROR(VLOOKUP($C$8,desarrollo,W1477,FALSE)),"",IF(VLOOKUP($C$8,desarrollo,W1477,FALSE)=0,"",VLOOKUP($C$8,desarrollo,W1477,FALSE)))</f>
        <v/>
      </c>
      <c r="D1477" s="76" t="str">
        <f t="shared" ref="D1477:H1479" si="359">IF(ISERROR(VLOOKUP($AB1477,desarrollo,W1477,FALSE)),"",IF(VLOOKUP($AB1477,desarrollo,W1477,FALSE)=0,"",VLOOKUP($AB1477,desarrollo,W1477,FALSE)))</f>
        <v/>
      </c>
      <c r="E1477" s="76" t="str">
        <f t="shared" si="359"/>
        <v/>
      </c>
      <c r="F1477" s="76" t="str">
        <f t="shared" si="359"/>
        <v/>
      </c>
      <c r="G1477" s="69" t="str">
        <f t="shared" si="359"/>
        <v/>
      </c>
      <c r="H1477" s="343" t="str">
        <f t="shared" ca="1" si="359"/>
        <v/>
      </c>
      <c r="I1477" s="337"/>
      <c r="J1477" s="338"/>
      <c r="W1477" s="14">
        <v>3</v>
      </c>
      <c r="X1477" s="14">
        <v>9</v>
      </c>
      <c r="Y1477" s="14">
        <v>15</v>
      </c>
      <c r="Z1477" s="14">
        <v>21</v>
      </c>
      <c r="AA1477" s="14">
        <v>31</v>
      </c>
      <c r="AB1477" s="14" t="str">
        <f>IF(C1448="","",C1448)</f>
        <v>GONZALES CAMPOS, Adriano Elliam</v>
      </c>
    </row>
    <row r="1478" spans="1:28" ht="27" customHeight="1" x14ac:dyDescent="0.25">
      <c r="A1478" s="356"/>
      <c r="B1478" s="335" t="s">
        <v>25</v>
      </c>
      <c r="C1478" s="335" t="str">
        <f t="shared" si="358"/>
        <v/>
      </c>
      <c r="D1478" s="77" t="str">
        <f t="shared" si="359"/>
        <v/>
      </c>
      <c r="E1478" s="77" t="str">
        <f t="shared" si="359"/>
        <v/>
      </c>
      <c r="F1478" s="77" t="str">
        <f t="shared" si="359"/>
        <v/>
      </c>
      <c r="G1478" s="70" t="str">
        <f t="shared" si="359"/>
        <v/>
      </c>
      <c r="H1478" s="344" t="str">
        <f t="shared" si="359"/>
        <v/>
      </c>
      <c r="I1478" s="339"/>
      <c r="J1478" s="340"/>
      <c r="W1478" s="14">
        <v>4</v>
      </c>
      <c r="X1478" s="14">
        <v>10</v>
      </c>
      <c r="Y1478" s="14">
        <v>16</v>
      </c>
      <c r="Z1478" s="14">
        <v>22</v>
      </c>
      <c r="AB1478" s="14" t="str">
        <f>IF(C1448="","",C1448)</f>
        <v>GONZALES CAMPOS, Adriano Elliam</v>
      </c>
    </row>
    <row r="1479" spans="1:28" ht="16.5" customHeight="1" thickBot="1" x14ac:dyDescent="0.3">
      <c r="A1479" s="357"/>
      <c r="B1479" s="336" t="s">
        <v>188</v>
      </c>
      <c r="C1479" s="336"/>
      <c r="D1479" s="71" t="str">
        <f t="shared" si="359"/>
        <v/>
      </c>
      <c r="E1479" s="71" t="str">
        <f t="shared" si="359"/>
        <v/>
      </c>
      <c r="F1479" s="71" t="str">
        <f t="shared" si="359"/>
        <v/>
      </c>
      <c r="G1479" s="71" t="str">
        <f t="shared" si="359"/>
        <v/>
      </c>
      <c r="H1479" s="345" t="str">
        <f t="shared" si="359"/>
        <v/>
      </c>
      <c r="I1479" s="341"/>
      <c r="J1479" s="342"/>
      <c r="W1479" s="14">
        <v>7</v>
      </c>
      <c r="X1479" s="14">
        <v>13</v>
      </c>
      <c r="Y1479" s="14">
        <v>19</v>
      </c>
      <c r="Z1479" s="14">
        <v>25</v>
      </c>
      <c r="AB1479" s="14" t="str">
        <f>IF(C1448="","",C1448)</f>
        <v>GONZALES CAMPOS, Adriano Elliam</v>
      </c>
    </row>
    <row r="1480" spans="1:28" ht="2.25" customHeight="1" thickTop="1" thickBot="1" x14ac:dyDescent="0.3">
      <c r="A1480" s="81"/>
      <c r="B1480" s="73"/>
      <c r="C1480" s="78"/>
      <c r="D1480" s="78"/>
      <c r="E1480" s="78"/>
      <c r="F1480" s="78"/>
      <c r="G1480" s="78"/>
      <c r="H1480" s="82"/>
      <c r="I1480" s="124"/>
      <c r="J1480" s="124"/>
    </row>
    <row r="1481" spans="1:28" ht="24" customHeight="1" thickTop="1" x14ac:dyDescent="0.25">
      <c r="A1481" s="322" t="s">
        <v>6</v>
      </c>
      <c r="B1481" s="334" t="s">
        <v>52</v>
      </c>
      <c r="C1481" s="334" t="str">
        <f t="shared" ref="C1481:C1483" si="360">IF(ISERROR(VLOOKUP($C$8,fisica,W1481,FALSE)),"",IF(VLOOKUP($C$8,fisica,W1481,FALSE)=0,"",VLOOKUP($C$8,fisica,W1481,FALSE)))</f>
        <v/>
      </c>
      <c r="D1481" s="76" t="str">
        <f t="shared" ref="D1481:H1484" si="361">IF(ISERROR(VLOOKUP($AB1481,fisica,W1481,FALSE)),"",IF(VLOOKUP($AB1481,fisica,W1481,FALSE)=0,"",VLOOKUP($AB1481,fisica,W1481,FALSE)))</f>
        <v/>
      </c>
      <c r="E1481" s="76" t="str">
        <f t="shared" si="361"/>
        <v/>
      </c>
      <c r="F1481" s="76" t="str">
        <f t="shared" si="361"/>
        <v/>
      </c>
      <c r="G1481" s="69" t="str">
        <f t="shared" si="361"/>
        <v/>
      </c>
      <c r="H1481" s="346" t="str">
        <f t="shared" ca="1" si="361"/>
        <v/>
      </c>
      <c r="I1481" s="349"/>
      <c r="J1481" s="350"/>
      <c r="W1481" s="14">
        <v>3</v>
      </c>
      <c r="X1481" s="14">
        <v>9</v>
      </c>
      <c r="Y1481" s="14">
        <v>15</v>
      </c>
      <c r="Z1481" s="14">
        <v>21</v>
      </c>
      <c r="AA1481" s="14">
        <v>31</v>
      </c>
      <c r="AB1481" s="14" t="str">
        <f>IF(C1448="","",C1448)</f>
        <v>GONZALES CAMPOS, Adriano Elliam</v>
      </c>
    </row>
    <row r="1482" spans="1:28" ht="18.75" customHeight="1" x14ac:dyDescent="0.25">
      <c r="A1482" s="323"/>
      <c r="B1482" s="335" t="s">
        <v>38</v>
      </c>
      <c r="C1482" s="335" t="str">
        <f t="shared" si="360"/>
        <v/>
      </c>
      <c r="D1482" s="77" t="str">
        <f t="shared" si="361"/>
        <v/>
      </c>
      <c r="E1482" s="77" t="str">
        <f t="shared" si="361"/>
        <v/>
      </c>
      <c r="F1482" s="77" t="str">
        <f t="shared" si="361"/>
        <v/>
      </c>
      <c r="G1482" s="70" t="str">
        <f t="shared" si="361"/>
        <v/>
      </c>
      <c r="H1482" s="347" t="str">
        <f t="shared" si="361"/>
        <v/>
      </c>
      <c r="I1482" s="351"/>
      <c r="J1482" s="352"/>
      <c r="W1482" s="14">
        <v>4</v>
      </c>
      <c r="X1482" s="14">
        <v>10</v>
      </c>
      <c r="Y1482" s="14">
        <v>16</v>
      </c>
      <c r="Z1482" s="14">
        <v>22</v>
      </c>
      <c r="AB1482" s="14" t="str">
        <f>IF(C1448="","",C1448)</f>
        <v>GONZALES CAMPOS, Adriano Elliam</v>
      </c>
    </row>
    <row r="1483" spans="1:28" ht="27" customHeight="1" x14ac:dyDescent="0.25">
      <c r="A1483" s="323"/>
      <c r="B1483" s="335" t="s">
        <v>39</v>
      </c>
      <c r="C1483" s="335" t="str">
        <f t="shared" si="360"/>
        <v/>
      </c>
      <c r="D1483" s="77" t="str">
        <f t="shared" si="361"/>
        <v/>
      </c>
      <c r="E1483" s="77" t="str">
        <f t="shared" si="361"/>
        <v/>
      </c>
      <c r="F1483" s="77" t="str">
        <f t="shared" si="361"/>
        <v/>
      </c>
      <c r="G1483" s="70" t="str">
        <f t="shared" si="361"/>
        <v/>
      </c>
      <c r="H1483" s="347" t="str">
        <f t="shared" si="361"/>
        <v/>
      </c>
      <c r="I1483" s="351"/>
      <c r="J1483" s="352"/>
      <c r="W1483" s="14">
        <v>5</v>
      </c>
      <c r="X1483" s="14">
        <v>11</v>
      </c>
      <c r="Y1483" s="14">
        <v>17</v>
      </c>
      <c r="Z1483" s="14">
        <v>23</v>
      </c>
      <c r="AB1483" s="14" t="str">
        <f>IF(C1448="","",C1448)</f>
        <v>GONZALES CAMPOS, Adriano Elliam</v>
      </c>
    </row>
    <row r="1484" spans="1:28" ht="16.5" customHeight="1" thickBot="1" x14ac:dyDescent="0.3">
      <c r="A1484" s="324"/>
      <c r="B1484" s="336" t="s">
        <v>188</v>
      </c>
      <c r="C1484" s="336"/>
      <c r="D1484" s="71" t="str">
        <f t="shared" si="361"/>
        <v/>
      </c>
      <c r="E1484" s="71" t="str">
        <f t="shared" si="361"/>
        <v/>
      </c>
      <c r="F1484" s="71" t="str">
        <f t="shared" si="361"/>
        <v/>
      </c>
      <c r="G1484" s="71" t="str">
        <f t="shared" si="361"/>
        <v/>
      </c>
      <c r="H1484" s="348" t="str">
        <f t="shared" si="361"/>
        <v/>
      </c>
      <c r="I1484" s="353"/>
      <c r="J1484" s="354"/>
      <c r="W1484" s="14">
        <v>7</v>
      </c>
      <c r="X1484" s="14">
        <v>13</v>
      </c>
      <c r="Y1484" s="14">
        <v>19</v>
      </c>
      <c r="Z1484" s="14">
        <v>25</v>
      </c>
      <c r="AB1484" s="14" t="str">
        <f>IF(C1448="","",C1448)</f>
        <v>GONZALES CAMPOS, Adriano Elliam</v>
      </c>
    </row>
    <row r="1485" spans="1:28" ht="2.25" customHeight="1" thickTop="1" thickBot="1" x14ac:dyDescent="0.3">
      <c r="A1485" s="72"/>
      <c r="B1485" s="73"/>
      <c r="C1485" s="78"/>
      <c r="D1485" s="78"/>
      <c r="E1485" s="78"/>
      <c r="F1485" s="78"/>
      <c r="G1485" s="78"/>
      <c r="H1485" s="82"/>
      <c r="I1485" s="124"/>
      <c r="J1485" s="124"/>
    </row>
    <row r="1486" spans="1:28" ht="36" customHeight="1" thickTop="1" x14ac:dyDescent="0.25">
      <c r="A1486" s="322" t="s">
        <v>11</v>
      </c>
      <c r="B1486" s="334" t="s">
        <v>40</v>
      </c>
      <c r="C1486" s="334" t="str">
        <f t="shared" ref="C1486:C1487" si="362">IF(ISERROR(VLOOKUP($C$8,religion,W1486,FALSE)),"",IF(VLOOKUP($C$8,religion,W1486,FALSE)=0,"",VLOOKUP($C$8,religion,W1486,FALSE)))</f>
        <v/>
      </c>
      <c r="D1486" s="76" t="str">
        <f t="shared" ref="D1486:H1488" si="363">IF(ISERROR(VLOOKUP($AB1486,religion,W1486,FALSE)),"",IF(VLOOKUP($AB1486,religion,W1486,FALSE)=0,"",VLOOKUP($AB1486,religion,W1486,FALSE)))</f>
        <v/>
      </c>
      <c r="E1486" s="76" t="str">
        <f t="shared" si="363"/>
        <v/>
      </c>
      <c r="F1486" s="76" t="str">
        <f t="shared" si="363"/>
        <v/>
      </c>
      <c r="G1486" s="69" t="str">
        <f t="shared" si="363"/>
        <v/>
      </c>
      <c r="H1486" s="343" t="str">
        <f t="shared" ca="1" si="363"/>
        <v/>
      </c>
      <c r="I1486" s="337"/>
      <c r="J1486" s="338"/>
      <c r="W1486" s="14">
        <v>3</v>
      </c>
      <c r="X1486" s="14">
        <v>9</v>
      </c>
      <c r="Y1486" s="14">
        <v>15</v>
      </c>
      <c r="Z1486" s="14">
        <v>21</v>
      </c>
      <c r="AA1486" s="14">
        <v>31</v>
      </c>
      <c r="AB1486" s="14" t="str">
        <f>IF(C1448="","",C1448)</f>
        <v>GONZALES CAMPOS, Adriano Elliam</v>
      </c>
    </row>
    <row r="1487" spans="1:28" ht="27" customHeight="1" x14ac:dyDescent="0.25">
      <c r="A1487" s="323"/>
      <c r="B1487" s="335" t="s">
        <v>41</v>
      </c>
      <c r="C1487" s="335" t="str">
        <f t="shared" si="362"/>
        <v/>
      </c>
      <c r="D1487" s="77" t="str">
        <f t="shared" si="363"/>
        <v/>
      </c>
      <c r="E1487" s="77" t="str">
        <f t="shared" si="363"/>
        <v/>
      </c>
      <c r="F1487" s="77" t="str">
        <f t="shared" si="363"/>
        <v/>
      </c>
      <c r="G1487" s="70" t="str">
        <f t="shared" si="363"/>
        <v/>
      </c>
      <c r="H1487" s="344" t="str">
        <f t="shared" si="363"/>
        <v/>
      </c>
      <c r="I1487" s="339"/>
      <c r="J1487" s="340"/>
      <c r="W1487" s="14">
        <v>4</v>
      </c>
      <c r="X1487" s="14">
        <v>10</v>
      </c>
      <c r="Y1487" s="14">
        <v>16</v>
      </c>
      <c r="Z1487" s="14">
        <v>22</v>
      </c>
      <c r="AB1487" s="14" t="str">
        <f>IF(C1448="","",C1448)</f>
        <v>GONZALES CAMPOS, Adriano Elliam</v>
      </c>
    </row>
    <row r="1488" spans="1:28" ht="16.5" customHeight="1" thickBot="1" x14ac:dyDescent="0.3">
      <c r="A1488" s="324"/>
      <c r="B1488" s="336" t="s">
        <v>188</v>
      </c>
      <c r="C1488" s="336"/>
      <c r="D1488" s="71" t="str">
        <f t="shared" si="363"/>
        <v/>
      </c>
      <c r="E1488" s="71" t="str">
        <f t="shared" si="363"/>
        <v/>
      </c>
      <c r="F1488" s="71" t="str">
        <f t="shared" si="363"/>
        <v/>
      </c>
      <c r="G1488" s="71" t="str">
        <f t="shared" si="363"/>
        <v/>
      </c>
      <c r="H1488" s="345" t="str">
        <f t="shared" si="363"/>
        <v/>
      </c>
      <c r="I1488" s="341"/>
      <c r="J1488" s="342"/>
      <c r="W1488" s="14">
        <v>7</v>
      </c>
      <c r="X1488" s="14">
        <v>13</v>
      </c>
      <c r="Y1488" s="14">
        <v>19</v>
      </c>
      <c r="Z1488" s="14">
        <v>25</v>
      </c>
      <c r="AB1488" s="14" t="str">
        <f>IF(C1448="","",C1448)</f>
        <v>GONZALES CAMPOS, Adriano Elliam</v>
      </c>
    </row>
    <row r="1489" spans="1:28" ht="2.25" customHeight="1" thickTop="1" thickBot="1" x14ac:dyDescent="0.3">
      <c r="A1489" s="72"/>
      <c r="B1489" s="73"/>
      <c r="C1489" s="78"/>
      <c r="D1489" s="78"/>
      <c r="E1489" s="78"/>
      <c r="F1489" s="78"/>
      <c r="G1489" s="78"/>
      <c r="H1489" s="82"/>
      <c r="I1489" s="124"/>
      <c r="J1489" s="124"/>
    </row>
    <row r="1490" spans="1:28" ht="28.5" customHeight="1" thickTop="1" x14ac:dyDescent="0.25">
      <c r="A1490" s="322" t="s">
        <v>10</v>
      </c>
      <c r="B1490" s="334" t="s">
        <v>42</v>
      </c>
      <c r="C1490" s="334" t="str">
        <f t="shared" ref="C1490:C1492" si="364">IF(ISERROR(VLOOKUP($C$8,ciencia,W1490,FALSE)),"",IF(VLOOKUP($C$8,ciencia,W1490,FALSE)=0,"",VLOOKUP($C$8,ciencia,W1490,FALSE)))</f>
        <v/>
      </c>
      <c r="D1490" s="76" t="str">
        <f t="shared" ref="D1490:H1493" si="365">IF(ISERROR(VLOOKUP($AB1490,ciencia,W1490,FALSE)),"",IF(VLOOKUP($AB1490,ciencia,W1490,FALSE)=0,"",VLOOKUP($AB1490,ciencia,W1490,FALSE)))</f>
        <v/>
      </c>
      <c r="E1490" s="76" t="str">
        <f t="shared" si="365"/>
        <v/>
      </c>
      <c r="F1490" s="76" t="str">
        <f t="shared" si="365"/>
        <v/>
      </c>
      <c r="G1490" s="69" t="str">
        <f t="shared" si="365"/>
        <v/>
      </c>
      <c r="H1490" s="346" t="str">
        <f t="shared" ca="1" si="365"/>
        <v/>
      </c>
      <c r="I1490" s="349"/>
      <c r="J1490" s="350"/>
      <c r="W1490" s="14">
        <v>3</v>
      </c>
      <c r="X1490" s="14">
        <v>9</v>
      </c>
      <c r="Y1490" s="14">
        <v>15</v>
      </c>
      <c r="Z1490" s="14">
        <v>21</v>
      </c>
      <c r="AA1490" s="14">
        <v>31</v>
      </c>
      <c r="AB1490" s="14" t="str">
        <f>IF(C1448="","",C1448)</f>
        <v>GONZALES CAMPOS, Adriano Elliam</v>
      </c>
    </row>
    <row r="1491" spans="1:28" ht="47.25" customHeight="1" x14ac:dyDescent="0.25">
      <c r="A1491" s="323"/>
      <c r="B1491" s="335" t="s">
        <v>9</v>
      </c>
      <c r="C1491" s="335" t="str">
        <f t="shared" si="364"/>
        <v/>
      </c>
      <c r="D1491" s="77" t="str">
        <f t="shared" si="365"/>
        <v/>
      </c>
      <c r="E1491" s="77" t="str">
        <f t="shared" si="365"/>
        <v/>
      </c>
      <c r="F1491" s="77" t="str">
        <f t="shared" si="365"/>
        <v/>
      </c>
      <c r="G1491" s="70" t="str">
        <f t="shared" si="365"/>
        <v/>
      </c>
      <c r="H1491" s="347" t="str">
        <f t="shared" si="365"/>
        <v/>
      </c>
      <c r="I1491" s="351"/>
      <c r="J1491" s="352"/>
      <c r="W1491" s="14">
        <v>4</v>
      </c>
      <c r="X1491" s="14">
        <v>10</v>
      </c>
      <c r="Y1491" s="14">
        <v>16</v>
      </c>
      <c r="Z1491" s="14">
        <v>22</v>
      </c>
      <c r="AB1491" s="14" t="str">
        <f>IF(C1448="","",C1448)</f>
        <v>GONZALES CAMPOS, Adriano Elliam</v>
      </c>
    </row>
    <row r="1492" spans="1:28" ht="36.75" customHeight="1" x14ac:dyDescent="0.25">
      <c r="A1492" s="323"/>
      <c r="B1492" s="335" t="s">
        <v>43</v>
      </c>
      <c r="C1492" s="335" t="str">
        <f t="shared" si="364"/>
        <v/>
      </c>
      <c r="D1492" s="77" t="str">
        <f t="shared" si="365"/>
        <v/>
      </c>
      <c r="E1492" s="77" t="str">
        <f t="shared" si="365"/>
        <v/>
      </c>
      <c r="F1492" s="77" t="str">
        <f t="shared" si="365"/>
        <v/>
      </c>
      <c r="G1492" s="70" t="str">
        <f t="shared" si="365"/>
        <v/>
      </c>
      <c r="H1492" s="347" t="str">
        <f t="shared" si="365"/>
        <v/>
      </c>
      <c r="I1492" s="351"/>
      <c r="J1492" s="352"/>
      <c r="W1492" s="14">
        <v>5</v>
      </c>
      <c r="X1492" s="14">
        <v>11</v>
      </c>
      <c r="Y1492" s="14">
        <v>17</v>
      </c>
      <c r="Z1492" s="14">
        <v>23</v>
      </c>
      <c r="AB1492" s="14" t="str">
        <f>IF(C1448="","",C1448)</f>
        <v>GONZALES CAMPOS, Adriano Elliam</v>
      </c>
    </row>
    <row r="1493" spans="1:28" ht="16.5" customHeight="1" thickBot="1" x14ac:dyDescent="0.3">
      <c r="A1493" s="324"/>
      <c r="B1493" s="336" t="s">
        <v>188</v>
      </c>
      <c r="C1493" s="336"/>
      <c r="D1493" s="71" t="str">
        <f t="shared" si="365"/>
        <v/>
      </c>
      <c r="E1493" s="71" t="str">
        <f t="shared" si="365"/>
        <v/>
      </c>
      <c r="F1493" s="71" t="str">
        <f t="shared" si="365"/>
        <v/>
      </c>
      <c r="G1493" s="71" t="str">
        <f t="shared" si="365"/>
        <v/>
      </c>
      <c r="H1493" s="348" t="str">
        <f t="shared" si="365"/>
        <v/>
      </c>
      <c r="I1493" s="353"/>
      <c r="J1493" s="354"/>
      <c r="W1493" s="14">
        <v>7</v>
      </c>
      <c r="X1493" s="14">
        <v>13</v>
      </c>
      <c r="Y1493" s="14">
        <v>19</v>
      </c>
      <c r="Z1493" s="14">
        <v>25</v>
      </c>
      <c r="AB1493" s="14" t="str">
        <f>IF(C1448="","",C1448)</f>
        <v>GONZALES CAMPOS, Adriano Elliam</v>
      </c>
    </row>
    <row r="1494" spans="1:28" ht="2.25" customHeight="1" thickTop="1" thickBot="1" x14ac:dyDescent="0.3">
      <c r="A1494" s="72"/>
      <c r="B1494" s="73"/>
      <c r="C1494" s="78"/>
      <c r="D1494" s="78"/>
      <c r="E1494" s="78"/>
      <c r="F1494" s="78"/>
      <c r="G1494" s="78"/>
      <c r="H1494" s="82"/>
      <c r="I1494" s="124"/>
      <c r="J1494" s="124"/>
    </row>
    <row r="1495" spans="1:28" ht="44.25" customHeight="1" thickTop="1" thickBot="1" x14ac:dyDescent="0.3">
      <c r="A1495" s="83" t="s">
        <v>12</v>
      </c>
      <c r="B1495" s="376" t="s">
        <v>44</v>
      </c>
      <c r="C1495" s="377"/>
      <c r="D1495" s="84" t="str">
        <f>IF(ISERROR(VLOOKUP($AB1495,trabajo,W1495,FALSE)),"",IF(VLOOKUP($AB1495,trabajo,W1495,FALSE)=0,"",VLOOKUP($AB1495,trabajo,W1495,FALSE)))</f>
        <v/>
      </c>
      <c r="E1495" s="84" t="str">
        <f>IF(ISERROR(VLOOKUP($AB1495,trabajo,X1495,FALSE)),"",IF(VLOOKUP($AB1495,trabajo,X1495,FALSE)=0,"",VLOOKUP($AB1495,trabajo,X1495,FALSE)))</f>
        <v/>
      </c>
      <c r="F1495" s="84" t="str">
        <f>IF(ISERROR(VLOOKUP($AB1495,trabajo,Y1495,FALSE)),"",IF(VLOOKUP($AB1495,trabajo,Y1495,FALSE)=0,"",VLOOKUP($AB1495,trabajo,Y1495,FALSE)))</f>
        <v/>
      </c>
      <c r="G1495" s="85" t="str">
        <f>IF(ISERROR(VLOOKUP($AB1495,trabajo,Z1495,FALSE)),"",IF(VLOOKUP($AB1495,trabajo,Z1495,FALSE)=0,"",VLOOKUP($AB1495,trabajo,Z1495,FALSE)))</f>
        <v/>
      </c>
      <c r="H1495" s="86" t="str">
        <f ca="1">IF(ISERROR(VLOOKUP($AB1495,trabajo,AA1495,FALSE)),"",IF(VLOOKUP($AB1495,trabajo,AA1495,FALSE)=0,"",VLOOKUP($AB1495,trabajo,AA1495,FALSE)))</f>
        <v/>
      </c>
      <c r="I1495" s="332"/>
      <c r="J1495" s="333"/>
      <c r="W1495" s="14">
        <v>3</v>
      </c>
      <c r="X1495" s="14">
        <v>9</v>
      </c>
      <c r="Y1495" s="14">
        <v>15</v>
      </c>
      <c r="Z1495" s="14">
        <v>21</v>
      </c>
      <c r="AA1495" s="14">
        <v>31</v>
      </c>
      <c r="AB1495" s="14" t="str">
        <f>IF(C1448="","",C1448)</f>
        <v>GONZALES CAMPOS, Adriano Elliam</v>
      </c>
    </row>
    <row r="1496" spans="1:28" ht="9.75" customHeight="1" thickTop="1" thickBot="1" x14ac:dyDescent="0.3">
      <c r="A1496" s="87"/>
      <c r="B1496" s="73"/>
      <c r="C1496" s="79"/>
      <c r="D1496" s="79"/>
      <c r="E1496" s="79"/>
      <c r="F1496" s="79"/>
      <c r="G1496" s="79"/>
      <c r="I1496" s="88"/>
      <c r="J1496" s="88"/>
    </row>
    <row r="1497" spans="1:28" ht="18.75" customHeight="1" thickTop="1" x14ac:dyDescent="0.25">
      <c r="A1497" s="389" t="s">
        <v>14</v>
      </c>
      <c r="B1497" s="390"/>
      <c r="C1497" s="391"/>
      <c r="D1497" s="386" t="s">
        <v>53</v>
      </c>
      <c r="E1497" s="387"/>
      <c r="F1497" s="387"/>
      <c r="G1497" s="388"/>
      <c r="H1497" s="384" t="s">
        <v>2</v>
      </c>
      <c r="I1497" s="288" t="s">
        <v>17</v>
      </c>
      <c r="J1497" s="289"/>
    </row>
    <row r="1498" spans="1:28" ht="18.75" customHeight="1" thickBot="1" x14ac:dyDescent="0.3">
      <c r="A1498" s="392"/>
      <c r="B1498" s="393"/>
      <c r="C1498" s="394"/>
      <c r="D1498" s="89">
        <v>1</v>
      </c>
      <c r="E1498" s="89">
        <v>2</v>
      </c>
      <c r="F1498" s="89">
        <v>3</v>
      </c>
      <c r="G1498" s="90">
        <v>4</v>
      </c>
      <c r="H1498" s="385"/>
      <c r="I1498" s="290"/>
      <c r="J1498" s="291"/>
    </row>
    <row r="1499" spans="1:28" ht="22.5" customHeight="1" thickTop="1" x14ac:dyDescent="0.25">
      <c r="A1499" s="378" t="s">
        <v>15</v>
      </c>
      <c r="B1499" s="379"/>
      <c r="C1499" s="380"/>
      <c r="D1499" s="91" t="str">
        <f>IF(ISERROR(VLOOKUP($AB1499,autonomo,W1499,FALSE)),"",IF(VLOOKUP($AB1499,autonomo,W1499,FALSE)=0,"",VLOOKUP($AB1499,autonomo,W1499,FALSE)))</f>
        <v/>
      </c>
      <c r="E1499" s="91" t="str">
        <f>IF(ISERROR(VLOOKUP($AB1499,autonomo,X1499,FALSE)),"",IF(VLOOKUP($AB1499,autonomo,X1499,FALSE)=0,"",VLOOKUP($AB1499,autonomo,X1499,FALSE)))</f>
        <v/>
      </c>
      <c r="F1499" s="91" t="str">
        <f>IF(ISERROR(VLOOKUP($AB1499,autonomo,Y1499,FALSE)),"",IF(VLOOKUP($AB1499,autonomo,Y1499,FALSE)=0,"",VLOOKUP($AB1499,autonomo,Y1499,FALSE)))</f>
        <v/>
      </c>
      <c r="G1499" s="92" t="str">
        <f>IF(ISERROR(VLOOKUP($AB1499,autonomo,Z1499,FALSE)),"",IF(VLOOKUP($AB1499,autonomo,Z1499,FALSE)=0,"",VLOOKUP($AB1499,autonomo,Z1499,FALSE)))</f>
        <v/>
      </c>
      <c r="H1499" s="93" t="str">
        <f ca="1">IF(ISERROR(VLOOKUP($AB1499,autonomo,AA1499,FALSE)),"",IF(VLOOKUP($AB1499,autonomo,AA1499,FALSE)=0,"",VLOOKUP($AB1499,autonomo,AA1499,FALSE)))</f>
        <v/>
      </c>
      <c r="I1499" s="305"/>
      <c r="J1499" s="306"/>
      <c r="W1499" s="14">
        <v>3</v>
      </c>
      <c r="X1499" s="14">
        <v>9</v>
      </c>
      <c r="Y1499" s="14">
        <v>15</v>
      </c>
      <c r="Z1499" s="14">
        <v>21</v>
      </c>
      <c r="AA1499" s="14">
        <v>31</v>
      </c>
      <c r="AB1499" s="14" t="str">
        <f>IF(C1448="","",C1448)</f>
        <v>GONZALES CAMPOS, Adriano Elliam</v>
      </c>
    </row>
    <row r="1500" spans="1:28" ht="24" customHeight="1" thickBot="1" x14ac:dyDescent="0.3">
      <c r="A1500" s="381" t="s">
        <v>16</v>
      </c>
      <c r="B1500" s="382"/>
      <c r="C1500" s="383"/>
      <c r="D1500" s="94" t="str">
        <f>IF(ISERROR(VLOOKUP($AB1500,tic,W1500,FALSE)),"",IF(VLOOKUP($AB1500,tic,W1500,FALSE)=0,"",VLOOKUP($AB1500,tic,W1500,FALSE)))</f>
        <v/>
      </c>
      <c r="E1500" s="94" t="str">
        <f>IF(ISERROR(VLOOKUP($AB1500,tic,X1500,FALSE)),"",IF(VLOOKUP($AB1500,tic,X1500,FALSE)=0,"",VLOOKUP($AB1500,tic,X1500,FALSE)))</f>
        <v/>
      </c>
      <c r="F1500" s="94" t="str">
        <f>IF(ISERROR(VLOOKUP($AB1500,tic,Y1500,FALSE)),"",IF(VLOOKUP($AB1500,tic,Y1500,FALSE)=0,"",VLOOKUP($AB1500,tic,Y1500,FALSE)))</f>
        <v/>
      </c>
      <c r="G1500" s="95" t="str">
        <f>IF(ISERROR(VLOOKUP($AB1500,tic,Z1500,FALSE)),"",IF(VLOOKUP($AB1500,tic,Z1500,FALSE)=0,"",VLOOKUP($AB1500,tic,Z1500,FALSE)))</f>
        <v/>
      </c>
      <c r="H1500" s="96" t="str">
        <f ca="1">IF(ISERROR(VLOOKUP($AB1500,tic,AA1500,FALSE)),"",IF(VLOOKUP($AB1500,tic,AA1500,FALSE)=0,"",VLOOKUP($AB1500,tic,AA1500,FALSE)))</f>
        <v/>
      </c>
      <c r="I1500" s="307"/>
      <c r="J1500" s="308"/>
      <c r="W1500" s="14">
        <v>3</v>
      </c>
      <c r="X1500" s="14">
        <v>9</v>
      </c>
      <c r="Y1500" s="14">
        <v>15</v>
      </c>
      <c r="Z1500" s="14">
        <v>21</v>
      </c>
      <c r="AA1500" s="14">
        <v>31</v>
      </c>
      <c r="AB1500" s="14" t="str">
        <f>IF(C1448="","",C1448)</f>
        <v>GONZALES CAMPOS, Adriano Elliam</v>
      </c>
    </row>
    <row r="1501" spans="1:28" ht="5.25" customHeight="1" thickTop="1" thickBot="1" x14ac:dyDescent="0.3"/>
    <row r="1502" spans="1:28" ht="17.25" customHeight="1" thickBot="1" x14ac:dyDescent="0.3">
      <c r="A1502" s="233" t="s">
        <v>154</v>
      </c>
      <c r="B1502" s="233"/>
      <c r="C1502" s="246" t="str">
        <f>IF(C1448="","",IF(VLOOKUP(C1448,DATOS!$B$17:$F$61,4,FALSE)=0,"",VLOOKUP(C1448,DATOS!$B$17:$F$61,4,FALSE)&amp;" "&amp;VLOOKUP(C1448,DATOS!$B$17:$F$61,5,FALSE)))</f>
        <v/>
      </c>
      <c r="D1502" s="247"/>
      <c r="E1502" s="248"/>
      <c r="F1502" s="233" t="str">
        <f>"N° Áreas desaprobadas "&amp;DATOS!$B$6&amp;" :"</f>
        <v>N° Áreas desaprobadas 2019 :</v>
      </c>
      <c r="G1502" s="233"/>
      <c r="H1502" s="233"/>
      <c r="I1502" s="233"/>
      <c r="J1502" s="97" t="str">
        <f ca="1">IF(C1448="","",IF((DATOS!$W$14-TODAY())&gt;0,"",VLOOKUP(C1448,anual,18,FALSE)))</f>
        <v/>
      </c>
    </row>
    <row r="1503" spans="1:28" ht="3" customHeight="1" thickBot="1" x14ac:dyDescent="0.3">
      <c r="A1503" s="46"/>
      <c r="B1503" s="46"/>
      <c r="C1503" s="98"/>
      <c r="D1503" s="98"/>
      <c r="E1503" s="98"/>
      <c r="F1503" s="46"/>
      <c r="G1503" s="46"/>
      <c r="H1503" s="46"/>
      <c r="I1503" s="46"/>
    </row>
    <row r="1504" spans="1:28" ht="17.25" customHeight="1" thickBot="1" x14ac:dyDescent="0.3">
      <c r="A1504" s="420" t="str">
        <f>IF(C1448="","",C1448)</f>
        <v>GONZALES CAMPOS, Adriano Elliam</v>
      </c>
      <c r="B1504" s="420"/>
      <c r="C1504" s="420"/>
      <c r="F1504" s="233" t="s">
        <v>155</v>
      </c>
      <c r="G1504" s="233"/>
      <c r="H1504" s="233"/>
      <c r="I1504" s="395" t="str">
        <f ca="1">IF(C1448="","",IF((DATOS!$W$14-TODAY())&gt;0,"",VLOOKUP(C1448,anual2,20,FALSE)))</f>
        <v/>
      </c>
      <c r="J1504" s="396"/>
    </row>
    <row r="1505" spans="1:28" ht="15.75" thickBot="1" x14ac:dyDescent="0.3">
      <c r="A1505" s="16" t="s">
        <v>54</v>
      </c>
    </row>
    <row r="1506" spans="1:28" ht="16.5" thickTop="1" thickBot="1" x14ac:dyDescent="0.3">
      <c r="A1506" s="99" t="s">
        <v>55</v>
      </c>
      <c r="B1506" s="100" t="s">
        <v>56</v>
      </c>
      <c r="C1506" s="279" t="s">
        <v>152</v>
      </c>
      <c r="D1506" s="280"/>
      <c r="E1506" s="279" t="s">
        <v>57</v>
      </c>
      <c r="F1506" s="281"/>
      <c r="G1506" s="281"/>
      <c r="H1506" s="281"/>
      <c r="I1506" s="281"/>
      <c r="J1506" s="282"/>
    </row>
    <row r="1507" spans="1:28" ht="20.25" customHeight="1" thickTop="1" x14ac:dyDescent="0.25">
      <c r="A1507" s="101">
        <v>1</v>
      </c>
      <c r="B1507" s="102" t="str">
        <f t="shared" ref="B1507:D1510" si="366">IF(ISERROR(VLOOKUP($AB1507,comportamiento,W1507,FALSE)),"",IF(VLOOKUP($AB1507,comportamiento,W1507,FALSE)=0,"",VLOOKUP($AB1507,comportamiento,W1507,FALSE)))</f>
        <v/>
      </c>
      <c r="C1507" s="273" t="str">
        <f t="shared" ca="1" si="366"/>
        <v/>
      </c>
      <c r="D1507" s="274" t="str">
        <f t="shared" si="366"/>
        <v/>
      </c>
      <c r="E1507" s="283"/>
      <c r="F1507" s="283"/>
      <c r="G1507" s="283"/>
      <c r="H1507" s="283"/>
      <c r="I1507" s="283"/>
      <c r="J1507" s="284"/>
      <c r="W1507" s="14">
        <v>7</v>
      </c>
      <c r="X1507" s="14">
        <v>31</v>
      </c>
      <c r="AB1507" s="14" t="str">
        <f>IF(C1448="","",C1448)</f>
        <v>GONZALES CAMPOS, Adriano Elliam</v>
      </c>
    </row>
    <row r="1508" spans="1:28" ht="20.25" customHeight="1" x14ac:dyDescent="0.25">
      <c r="A1508" s="103">
        <v>2</v>
      </c>
      <c r="B1508" s="104" t="str">
        <f t="shared" si="366"/>
        <v/>
      </c>
      <c r="C1508" s="275" t="str">
        <f t="shared" si="366"/>
        <v/>
      </c>
      <c r="D1508" s="276" t="str">
        <f t="shared" si="366"/>
        <v/>
      </c>
      <c r="E1508" s="269"/>
      <c r="F1508" s="269"/>
      <c r="G1508" s="269"/>
      <c r="H1508" s="269"/>
      <c r="I1508" s="269"/>
      <c r="J1508" s="270"/>
      <c r="W1508" s="14">
        <v>13</v>
      </c>
      <c r="AB1508" s="14" t="str">
        <f>IF(C1448="","",C1448)</f>
        <v>GONZALES CAMPOS, Adriano Elliam</v>
      </c>
    </row>
    <row r="1509" spans="1:28" ht="20.25" customHeight="1" x14ac:dyDescent="0.25">
      <c r="A1509" s="103">
        <v>3</v>
      </c>
      <c r="B1509" s="104" t="str">
        <f t="shared" si="366"/>
        <v/>
      </c>
      <c r="C1509" s="275" t="str">
        <f t="shared" si="366"/>
        <v/>
      </c>
      <c r="D1509" s="276" t="str">
        <f t="shared" si="366"/>
        <v/>
      </c>
      <c r="E1509" s="269"/>
      <c r="F1509" s="269"/>
      <c r="G1509" s="269"/>
      <c r="H1509" s="269"/>
      <c r="I1509" s="269"/>
      <c r="J1509" s="270"/>
      <c r="W1509" s="14">
        <v>19</v>
      </c>
      <c r="AB1509" s="14" t="str">
        <f>IF(C1448="","",C1448)</f>
        <v>GONZALES CAMPOS, Adriano Elliam</v>
      </c>
    </row>
    <row r="1510" spans="1:28" ht="20.25" customHeight="1" thickBot="1" x14ac:dyDescent="0.3">
      <c r="A1510" s="105">
        <v>4</v>
      </c>
      <c r="B1510" s="106" t="str">
        <f t="shared" si="366"/>
        <v/>
      </c>
      <c r="C1510" s="277" t="str">
        <f t="shared" si="366"/>
        <v/>
      </c>
      <c r="D1510" s="278" t="str">
        <f t="shared" si="366"/>
        <v/>
      </c>
      <c r="E1510" s="271"/>
      <c r="F1510" s="271"/>
      <c r="G1510" s="271"/>
      <c r="H1510" s="271"/>
      <c r="I1510" s="271"/>
      <c r="J1510" s="272"/>
      <c r="W1510" s="14">
        <v>25</v>
      </c>
      <c r="AB1510" s="14" t="str">
        <f>IF(C1448="","",C1448)</f>
        <v>GONZALES CAMPOS, Adriano Elliam</v>
      </c>
    </row>
    <row r="1511" spans="1:28" ht="6.75" customHeight="1" thickTop="1" thickBot="1" x14ac:dyDescent="0.3">
      <c r="W1511" s="14">
        <v>7</v>
      </c>
    </row>
    <row r="1512" spans="1:28" ht="14.25" customHeight="1" thickTop="1" thickBot="1" x14ac:dyDescent="0.3">
      <c r="B1512" s="358" t="s">
        <v>208</v>
      </c>
      <c r="C1512" s="359"/>
      <c r="D1512" s="359" t="s">
        <v>209</v>
      </c>
      <c r="E1512" s="359"/>
      <c r="F1512" s="360"/>
    </row>
    <row r="1513" spans="1:28" ht="14.25" customHeight="1" thickTop="1" x14ac:dyDescent="0.25">
      <c r="B1513" s="107" t="str">
        <f>IF(DATOS!$B$12="","",IF(DATOS!$B$12="Bimestre","I Bimestre","I Trimestre"))</f>
        <v>I Trimestre</v>
      </c>
      <c r="C1513" s="108" t="str">
        <f>IF(C1448="","",VLOOKUP(C1448,periodo1,20,FALSE)&amp;"°")</f>
        <v>500°</v>
      </c>
      <c r="D1513" s="221">
        <f>IF(C1448="","",VLOOKUP(C1448,periodo1,18,FALSE))</f>
        <v>0</v>
      </c>
      <c r="E1513" s="221"/>
      <c r="F1513" s="361"/>
      <c r="H1513" s="406" t="str">
        <f>"Orden de mérito año escolar "&amp;DATOS!$B$6&amp;":"</f>
        <v>Orden de mérito año escolar 2019:</v>
      </c>
      <c r="I1513" s="407"/>
      <c r="J1513" s="412" t="str">
        <f ca="1">IF(C1448="","",IF((DATOS!$W$14-TODAY())&gt;0,"",VLOOKUP(C1448,anual,20,FALSE)&amp;"°"))</f>
        <v/>
      </c>
    </row>
    <row r="1514" spans="1:28" ht="14.25" customHeight="1" x14ac:dyDescent="0.25">
      <c r="B1514" s="109" t="str">
        <f>IF(DATOS!$B$12="","",IF(DATOS!$B$12="Bimestre","II Bimestre","II Trimestre"))</f>
        <v>II Trimestre</v>
      </c>
      <c r="C1514" s="110" t="str">
        <f ca="1">IF(C1448="","",IF((DATOS!$X$14-TODAY())&gt;0,"",VLOOKUP(C1448,periodo2,20,FALSE)&amp;"°"))</f>
        <v/>
      </c>
      <c r="D1514" s="225" t="str">
        <f ca="1">IF(C1448="","",IF(C1514="","",VLOOKUP(C1448,periodo2,18,FALSE)))</f>
        <v/>
      </c>
      <c r="E1514" s="225"/>
      <c r="F1514" s="362"/>
      <c r="H1514" s="408"/>
      <c r="I1514" s="409"/>
      <c r="J1514" s="413"/>
    </row>
    <row r="1515" spans="1:28" ht="14.25" customHeight="1" thickBot="1" x14ac:dyDescent="0.3">
      <c r="A1515" s="111"/>
      <c r="B1515" s="112" t="str">
        <f>IF(DATOS!$B$12="","",IF(DATOS!$B$12="Bimestre","III Bimestre","III Trimestre"))</f>
        <v>III Trimestre</v>
      </c>
      <c r="C1515" s="113" t="str">
        <f ca="1">IF(C1448="","",IF((DATOS!$Y$14-TODAY())&gt;0,"",VLOOKUP(C1448,periodo3,20,FALSE)&amp;"°"))</f>
        <v/>
      </c>
      <c r="D1515" s="363" t="str">
        <f ca="1">IF(C1448="","",IF(C1515="","",VLOOKUP(C1448,periodo3,18,FALSE)))</f>
        <v/>
      </c>
      <c r="E1515" s="363"/>
      <c r="F1515" s="364"/>
      <c r="G1515" s="111"/>
      <c r="H1515" s="410"/>
      <c r="I1515" s="411"/>
      <c r="J1515" s="414"/>
    </row>
    <row r="1516" spans="1:28" ht="14.25" customHeight="1" thickTop="1" thickBot="1" x14ac:dyDescent="0.3">
      <c r="B1516" s="114" t="str">
        <f>IF(DATOS!$B$12="","",IF(DATOS!$B$12="Bimestre","IV Bimestre",""))</f>
        <v/>
      </c>
      <c r="C1516" s="115" t="str">
        <f ca="1">IF(C1448="","",IF((DATOS!$W$14-TODAY())&gt;0,"",VLOOKUP(C1448,periodo4,20,FALSE)&amp;"°"))</f>
        <v/>
      </c>
      <c r="D1516" s="214" t="str">
        <f ca="1">IF(C1448="","",IF(C1516="","",VLOOKUP(C1448,periodo4,18,FALSE)))</f>
        <v/>
      </c>
      <c r="E1516" s="214"/>
      <c r="F1516" s="405"/>
    </row>
    <row r="1517" spans="1:28" ht="16.5" thickTop="1" thickBot="1" x14ac:dyDescent="0.3">
      <c r="A1517" s="16" t="s">
        <v>192</v>
      </c>
    </row>
    <row r="1518" spans="1:28" ht="15.75" thickTop="1" x14ac:dyDescent="0.25">
      <c r="A1518" s="397" t="s">
        <v>55</v>
      </c>
      <c r="B1518" s="399" t="s">
        <v>193</v>
      </c>
      <c r="C1518" s="288"/>
      <c r="D1518" s="288"/>
      <c r="E1518" s="289"/>
      <c r="F1518" s="399" t="s">
        <v>194</v>
      </c>
      <c r="G1518" s="288"/>
      <c r="H1518" s="288"/>
      <c r="I1518" s="289"/>
    </row>
    <row r="1519" spans="1:28" x14ac:dyDescent="0.25">
      <c r="A1519" s="398"/>
      <c r="B1519" s="116" t="s">
        <v>195</v>
      </c>
      <c r="C1519" s="400" t="s">
        <v>196</v>
      </c>
      <c r="D1519" s="400"/>
      <c r="E1519" s="401"/>
      <c r="F1519" s="402" t="s">
        <v>195</v>
      </c>
      <c r="G1519" s="400"/>
      <c r="H1519" s="400"/>
      <c r="I1519" s="117" t="s">
        <v>196</v>
      </c>
    </row>
    <row r="1520" spans="1:28" x14ac:dyDescent="0.25">
      <c r="A1520" s="118">
        <v>1</v>
      </c>
      <c r="B1520" s="126"/>
      <c r="C1520" s="403"/>
      <c r="D1520" s="366"/>
      <c r="E1520" s="404"/>
      <c r="F1520" s="365"/>
      <c r="G1520" s="366"/>
      <c r="H1520" s="367"/>
      <c r="I1520" s="127"/>
    </row>
    <row r="1521" spans="1:10" x14ac:dyDescent="0.25">
      <c r="A1521" s="118">
        <v>2</v>
      </c>
      <c r="B1521" s="126"/>
      <c r="C1521" s="403"/>
      <c r="D1521" s="366"/>
      <c r="E1521" s="404"/>
      <c r="F1521" s="365"/>
      <c r="G1521" s="366"/>
      <c r="H1521" s="367"/>
      <c r="I1521" s="127"/>
    </row>
    <row r="1522" spans="1:10" x14ac:dyDescent="0.25">
      <c r="A1522" s="118">
        <v>3</v>
      </c>
      <c r="B1522" s="126"/>
      <c r="C1522" s="403"/>
      <c r="D1522" s="366"/>
      <c r="E1522" s="404"/>
      <c r="F1522" s="365"/>
      <c r="G1522" s="366"/>
      <c r="H1522" s="367"/>
      <c r="I1522" s="127"/>
    </row>
    <row r="1523" spans="1:10" ht="15.75" thickBot="1" x14ac:dyDescent="0.3">
      <c r="A1523" s="119">
        <v>4</v>
      </c>
      <c r="B1523" s="129"/>
      <c r="C1523" s="368"/>
      <c r="D1523" s="369"/>
      <c r="E1523" s="370"/>
      <c r="F1523" s="371"/>
      <c r="G1523" s="369"/>
      <c r="H1523" s="372"/>
      <c r="I1523" s="130"/>
    </row>
    <row r="1524" spans="1:10" ht="16.5" thickTop="1" thickBot="1" x14ac:dyDescent="0.3">
      <c r="A1524" s="120" t="s">
        <v>197</v>
      </c>
      <c r="B1524" s="121" t="str">
        <f>IF(C1448="","",IF(SUM(B1520:B1523)=0,"",SUM(B1520:B1523)))</f>
        <v/>
      </c>
      <c r="C1524" s="373" t="str">
        <f>IF(C1448="","",IF(SUM(C1520:C1523)=0,"",SUM(C1520:C1523)))</f>
        <v/>
      </c>
      <c r="D1524" s="373" t="str">
        <f t="shared" ref="D1524" si="367">IF(E1448="","",IF(SUM(D1520:D1523)=0,"",SUM(D1520:D1523)))</f>
        <v/>
      </c>
      <c r="E1524" s="374" t="str">
        <f t="shared" ref="E1524" si="368">IF(F1448="","",IF(SUM(E1520:E1523)=0,"",SUM(E1520:E1523)))</f>
        <v/>
      </c>
      <c r="F1524" s="375" t="str">
        <f>IF(C1448="","",IF(SUM(F1520:F1523)=0,"",SUM(F1520:F1523)))</f>
        <v/>
      </c>
      <c r="G1524" s="373" t="str">
        <f t="shared" ref="G1524" si="369">IF(H1448="","",IF(SUM(G1520:G1523)=0,"",SUM(G1520:G1523)))</f>
        <v/>
      </c>
      <c r="H1524" s="373" t="str">
        <f t="shared" ref="H1524" si="370">IF(I1448="","",IF(SUM(H1520:H1523)=0,"",SUM(H1520:H1523)))</f>
        <v/>
      </c>
      <c r="I1524" s="122" t="str">
        <f>IF(C1448="","",IF(SUM(I1520:I1523)=0,"",SUM(I1520:I1523)))</f>
        <v/>
      </c>
    </row>
    <row r="1525" spans="1:10" ht="15.75" thickTop="1" x14ac:dyDescent="0.25"/>
    <row r="1528" spans="1:10" x14ac:dyDescent="0.25">
      <c r="A1528" s="416"/>
      <c r="B1528" s="416"/>
      <c r="G1528" s="123"/>
      <c r="H1528" s="123"/>
      <c r="I1528" s="123"/>
      <c r="J1528" s="123"/>
    </row>
    <row r="1529" spans="1:10" x14ac:dyDescent="0.25">
      <c r="A1529" s="415" t="str">
        <f>IF(DATOS!$F$9="","",DATOS!$F$9)</f>
        <v/>
      </c>
      <c r="B1529" s="415"/>
      <c r="G1529" s="415" t="str">
        <f>IF(DATOS!$F$10="","",DATOS!$F$10)</f>
        <v/>
      </c>
      <c r="H1529" s="415"/>
      <c r="I1529" s="415"/>
      <c r="J1529" s="415"/>
    </row>
    <row r="1530" spans="1:10" x14ac:dyDescent="0.25">
      <c r="A1530" s="415" t="s">
        <v>143</v>
      </c>
      <c r="B1530" s="415"/>
      <c r="G1530" s="415" t="s">
        <v>142</v>
      </c>
      <c r="H1530" s="415"/>
      <c r="I1530" s="415"/>
      <c r="J1530" s="415"/>
    </row>
    <row r="1531" spans="1:10" ht="17.25" x14ac:dyDescent="0.3">
      <c r="A1531" s="285" t="str">
        <f>"INFORME DE PROGRESO DEL APRENDIZAJE DEL ESTUDIANTE - "&amp;DATOS!$B$6</f>
        <v>INFORME DE PROGRESO DEL APRENDIZAJE DEL ESTUDIANTE - 2019</v>
      </c>
      <c r="B1531" s="285"/>
      <c r="C1531" s="285"/>
      <c r="D1531" s="285"/>
      <c r="E1531" s="285"/>
      <c r="F1531" s="285"/>
      <c r="G1531" s="285"/>
      <c r="H1531" s="285"/>
      <c r="I1531" s="285"/>
      <c r="J1531" s="285"/>
    </row>
    <row r="1532" spans="1:10" ht="4.5" customHeight="1" thickBot="1" x14ac:dyDescent="0.3"/>
    <row r="1533" spans="1:10" ht="15.75" thickTop="1" x14ac:dyDescent="0.25">
      <c r="A1533" s="292"/>
      <c r="B1533" s="62" t="s">
        <v>45</v>
      </c>
      <c r="C1533" s="314" t="str">
        <f>IF(DATOS!$B$4="","",DATOS!$B$4)</f>
        <v>Apurímac</v>
      </c>
      <c r="D1533" s="314"/>
      <c r="E1533" s="314"/>
      <c r="F1533" s="314"/>
      <c r="G1533" s="313" t="s">
        <v>47</v>
      </c>
      <c r="H1533" s="313"/>
      <c r="I1533" s="63" t="str">
        <f>IF(DATOS!$B$5="","",DATOS!$B$5)</f>
        <v/>
      </c>
      <c r="J1533" s="295" t="s">
        <v>520</v>
      </c>
    </row>
    <row r="1534" spans="1:10" x14ac:dyDescent="0.25">
      <c r="A1534" s="293"/>
      <c r="B1534" s="64" t="s">
        <v>46</v>
      </c>
      <c r="C1534" s="311" t="str">
        <f>IF(DATOS!$B$7="","",UPPER(DATOS!$B$7))</f>
        <v/>
      </c>
      <c r="D1534" s="311"/>
      <c r="E1534" s="311"/>
      <c r="F1534" s="311"/>
      <c r="G1534" s="311"/>
      <c r="H1534" s="311"/>
      <c r="I1534" s="312"/>
      <c r="J1534" s="296"/>
    </row>
    <row r="1535" spans="1:10" x14ac:dyDescent="0.25">
      <c r="A1535" s="293"/>
      <c r="B1535" s="64" t="s">
        <v>49</v>
      </c>
      <c r="C1535" s="315" t="str">
        <f>IF(DATOS!$B$8="","",DATOS!$B$8)</f>
        <v/>
      </c>
      <c r="D1535" s="315"/>
      <c r="E1535" s="315"/>
      <c r="F1535" s="315"/>
      <c r="G1535" s="286" t="s">
        <v>100</v>
      </c>
      <c r="H1535" s="287"/>
      <c r="I1535" s="65" t="str">
        <f>IF(DATOS!$B$9="","",DATOS!$B$9)</f>
        <v/>
      </c>
      <c r="J1535" s="296"/>
    </row>
    <row r="1536" spans="1:10" x14ac:dyDescent="0.25">
      <c r="A1536" s="293"/>
      <c r="B1536" s="64" t="s">
        <v>60</v>
      </c>
      <c r="C1536" s="311" t="str">
        <f>IF(DATOS!$B$10="","",DATOS!$B$10)</f>
        <v/>
      </c>
      <c r="D1536" s="311"/>
      <c r="E1536" s="311"/>
      <c r="F1536" s="311"/>
      <c r="G1536" s="317" t="s">
        <v>50</v>
      </c>
      <c r="H1536" s="317"/>
      <c r="I1536" s="65" t="str">
        <f>IF(DATOS!$B$11="","",DATOS!$B$11)</f>
        <v/>
      </c>
      <c r="J1536" s="296"/>
    </row>
    <row r="1537" spans="1:32" x14ac:dyDescent="0.25">
      <c r="A1537" s="293"/>
      <c r="B1537" s="64" t="s">
        <v>59</v>
      </c>
      <c r="C1537" s="316" t="str">
        <f>IF(ISERROR(VLOOKUP(C1538,DATOS!$B$17:$C$61,2,FALSE)),"No encontrado",IF(VLOOKUP(C1538,DATOS!$B$17:$C$61,2,FALSE)=0,"No encontrado",VLOOKUP(C1538,DATOS!$B$17:$C$61,2,FALSE)))</f>
        <v>No encontrado</v>
      </c>
      <c r="D1537" s="316"/>
      <c r="E1537" s="316"/>
      <c r="F1537" s="316"/>
      <c r="G1537" s="298"/>
      <c r="H1537" s="299"/>
      <c r="I1537" s="300"/>
      <c r="J1537" s="296"/>
    </row>
    <row r="1538" spans="1:32" ht="28.5" customHeight="1" thickBot="1" x14ac:dyDescent="0.3">
      <c r="A1538" s="294"/>
      <c r="B1538" s="66" t="s">
        <v>58</v>
      </c>
      <c r="C1538" s="309" t="str">
        <f>IF(INDEX(alumnos,AE1538,AF1538)=0,"",INDEX(alumnos,AE1538,AF1538))</f>
        <v>GUTIERREZ AYVAR, Jorge Alex</v>
      </c>
      <c r="D1538" s="309"/>
      <c r="E1538" s="309"/>
      <c r="F1538" s="309"/>
      <c r="G1538" s="309"/>
      <c r="H1538" s="309"/>
      <c r="I1538" s="310"/>
      <c r="J1538" s="297"/>
      <c r="AE1538" s="14">
        <f>AE1448+1</f>
        <v>18</v>
      </c>
      <c r="AF1538" s="14">
        <v>2</v>
      </c>
    </row>
    <row r="1539" spans="1:32" ht="5.25" customHeight="1" thickTop="1" thickBot="1" x14ac:dyDescent="0.3"/>
    <row r="1540" spans="1:32" ht="27" customHeight="1" thickTop="1" x14ac:dyDescent="0.25">
      <c r="A1540" s="318" t="s">
        <v>0</v>
      </c>
      <c r="B1540" s="328" t="s">
        <v>1</v>
      </c>
      <c r="C1540" s="329"/>
      <c r="D1540" s="325" t="s">
        <v>139</v>
      </c>
      <c r="E1540" s="326"/>
      <c r="F1540" s="326"/>
      <c r="G1540" s="327"/>
      <c r="H1540" s="320" t="s">
        <v>2</v>
      </c>
      <c r="I1540" s="301" t="s">
        <v>3</v>
      </c>
      <c r="J1540" s="302"/>
      <c r="K1540" s="67"/>
    </row>
    <row r="1541" spans="1:32" ht="15" customHeight="1" thickBot="1" x14ac:dyDescent="0.3">
      <c r="A1541" s="319"/>
      <c r="B1541" s="330"/>
      <c r="C1541" s="331"/>
      <c r="D1541" s="68">
        <v>1</v>
      </c>
      <c r="E1541" s="68">
        <v>2</v>
      </c>
      <c r="F1541" s="68">
        <v>3</v>
      </c>
      <c r="G1541" s="68">
        <v>4</v>
      </c>
      <c r="H1541" s="321"/>
      <c r="I1541" s="303"/>
      <c r="J1541" s="304"/>
      <c r="K1541" s="67"/>
    </row>
    <row r="1542" spans="1:32" ht="17.25" customHeight="1" thickTop="1" x14ac:dyDescent="0.25">
      <c r="A1542" s="322" t="s">
        <v>8</v>
      </c>
      <c r="B1542" s="334" t="s">
        <v>26</v>
      </c>
      <c r="C1542" s="334"/>
      <c r="D1542" s="69" t="str">
        <f t="shared" ref="D1542:H1546" si="371">IF(ISERROR(VLOOKUP($AB1542,matematica,W1542,FALSE)),"",IF(VLOOKUP($AB1542,matematica,W1542,FALSE)=0,"",VLOOKUP($AB1542,matematica,W1542,FALSE)))</f>
        <v/>
      </c>
      <c r="E1542" s="69" t="str">
        <f t="shared" si="371"/>
        <v/>
      </c>
      <c r="F1542" s="69" t="str">
        <f t="shared" si="371"/>
        <v/>
      </c>
      <c r="G1542" s="69" t="str">
        <f t="shared" si="371"/>
        <v/>
      </c>
      <c r="H1542" s="343" t="str">
        <f t="shared" ca="1" si="371"/>
        <v/>
      </c>
      <c r="I1542" s="337"/>
      <c r="J1542" s="338"/>
      <c r="W1542" s="14">
        <v>3</v>
      </c>
      <c r="X1542" s="14">
        <v>9</v>
      </c>
      <c r="Y1542" s="14">
        <v>15</v>
      </c>
      <c r="Z1542" s="14">
        <v>21</v>
      </c>
      <c r="AA1542" s="14">
        <v>31</v>
      </c>
      <c r="AB1542" s="14" t="str">
        <f>IF(C1538="","",C1538)</f>
        <v>GUTIERREZ AYVAR, Jorge Alex</v>
      </c>
    </row>
    <row r="1543" spans="1:32" ht="27.75" customHeight="1" x14ac:dyDescent="0.25">
      <c r="A1543" s="323"/>
      <c r="B1543" s="335" t="s">
        <v>27</v>
      </c>
      <c r="C1543" s="335"/>
      <c r="D1543" s="70" t="str">
        <f t="shared" si="371"/>
        <v/>
      </c>
      <c r="E1543" s="70" t="str">
        <f t="shared" si="371"/>
        <v/>
      </c>
      <c r="F1543" s="70" t="str">
        <f t="shared" si="371"/>
        <v/>
      </c>
      <c r="G1543" s="70" t="str">
        <f t="shared" si="371"/>
        <v/>
      </c>
      <c r="H1543" s="344" t="str">
        <f t="shared" si="371"/>
        <v/>
      </c>
      <c r="I1543" s="339"/>
      <c r="J1543" s="340"/>
      <c r="M1543" s="14" t="str">
        <f>IF(INDEX(alumnos,35,2)=0,"",INDEX(alumnos,35,2))</f>
        <v/>
      </c>
      <c r="W1543" s="14">
        <v>4</v>
      </c>
      <c r="X1543" s="14">
        <v>10</v>
      </c>
      <c r="Y1543" s="14">
        <v>16</v>
      </c>
      <c r="Z1543" s="14">
        <v>22</v>
      </c>
      <c r="AB1543" s="14" t="str">
        <f>IF(C1538="","",C1538)</f>
        <v>GUTIERREZ AYVAR, Jorge Alex</v>
      </c>
    </row>
    <row r="1544" spans="1:32" ht="26.25" customHeight="1" x14ac:dyDescent="0.25">
      <c r="A1544" s="323"/>
      <c r="B1544" s="335" t="s">
        <v>28</v>
      </c>
      <c r="C1544" s="335"/>
      <c r="D1544" s="70" t="str">
        <f t="shared" si="371"/>
        <v/>
      </c>
      <c r="E1544" s="70" t="str">
        <f t="shared" si="371"/>
        <v/>
      </c>
      <c r="F1544" s="70" t="str">
        <f t="shared" si="371"/>
        <v/>
      </c>
      <c r="G1544" s="70" t="str">
        <f t="shared" si="371"/>
        <v/>
      </c>
      <c r="H1544" s="344" t="str">
        <f t="shared" si="371"/>
        <v/>
      </c>
      <c r="I1544" s="339"/>
      <c r="J1544" s="340"/>
      <c r="W1544" s="14">
        <v>5</v>
      </c>
      <c r="X1544" s="14">
        <v>11</v>
      </c>
      <c r="Y1544" s="14">
        <v>17</v>
      </c>
      <c r="Z1544" s="14">
        <v>23</v>
      </c>
      <c r="AB1544" s="14" t="str">
        <f>IF(C1538="","",C1538)</f>
        <v>GUTIERREZ AYVAR, Jorge Alex</v>
      </c>
    </row>
    <row r="1545" spans="1:32" ht="24.75" customHeight="1" x14ac:dyDescent="0.25">
      <c r="A1545" s="323"/>
      <c r="B1545" s="335" t="s">
        <v>29</v>
      </c>
      <c r="C1545" s="335"/>
      <c r="D1545" s="70" t="str">
        <f t="shared" si="371"/>
        <v/>
      </c>
      <c r="E1545" s="70" t="str">
        <f t="shared" si="371"/>
        <v/>
      </c>
      <c r="F1545" s="70" t="str">
        <f t="shared" si="371"/>
        <v/>
      </c>
      <c r="G1545" s="70" t="str">
        <f t="shared" si="371"/>
        <v/>
      </c>
      <c r="H1545" s="344" t="str">
        <f t="shared" si="371"/>
        <v/>
      </c>
      <c r="I1545" s="339"/>
      <c r="J1545" s="340"/>
      <c r="W1545" s="14">
        <v>6</v>
      </c>
      <c r="X1545" s="14">
        <v>12</v>
      </c>
      <c r="Y1545" s="14">
        <v>18</v>
      </c>
      <c r="Z1545" s="14">
        <v>24</v>
      </c>
      <c r="AB1545" s="14" t="str">
        <f>IF(C1538="","",C1538)</f>
        <v>GUTIERREZ AYVAR, Jorge Alex</v>
      </c>
    </row>
    <row r="1546" spans="1:32" ht="16.5" customHeight="1" thickBot="1" x14ac:dyDescent="0.3">
      <c r="A1546" s="324"/>
      <c r="B1546" s="336" t="s">
        <v>188</v>
      </c>
      <c r="C1546" s="336"/>
      <c r="D1546" s="71" t="str">
        <f t="shared" si="371"/>
        <v/>
      </c>
      <c r="E1546" s="71" t="str">
        <f t="shared" si="371"/>
        <v/>
      </c>
      <c r="F1546" s="71" t="str">
        <f t="shared" si="371"/>
        <v/>
      </c>
      <c r="G1546" s="71" t="str">
        <f t="shared" si="371"/>
        <v/>
      </c>
      <c r="H1546" s="345" t="str">
        <f t="shared" si="371"/>
        <v/>
      </c>
      <c r="I1546" s="341"/>
      <c r="J1546" s="342"/>
      <c r="W1546" s="14">
        <v>7</v>
      </c>
      <c r="X1546" s="14">
        <v>13</v>
      </c>
      <c r="Y1546" s="14">
        <v>19</v>
      </c>
      <c r="Z1546" s="14">
        <v>25</v>
      </c>
      <c r="AB1546" s="14" t="str">
        <f>IF(C1538="","",C1538)</f>
        <v>GUTIERREZ AYVAR, Jorge Alex</v>
      </c>
    </row>
    <row r="1547" spans="1:32" ht="1.5" customHeight="1" thickTop="1" thickBot="1" x14ac:dyDescent="0.3">
      <c r="A1547" s="72"/>
      <c r="B1547" s="73"/>
      <c r="C1547" s="74"/>
      <c r="D1547" s="74"/>
      <c r="E1547" s="74"/>
      <c r="F1547" s="74"/>
      <c r="G1547" s="74"/>
      <c r="H1547" s="75"/>
      <c r="I1547" s="124"/>
      <c r="J1547" s="124"/>
    </row>
    <row r="1548" spans="1:32" ht="28.5" customHeight="1" thickTop="1" x14ac:dyDescent="0.25">
      <c r="A1548" s="322" t="s">
        <v>151</v>
      </c>
      <c r="B1548" s="334" t="s">
        <v>191</v>
      </c>
      <c r="C1548" s="334" t="str">
        <f t="shared" ref="C1548:C1550" si="372">IF(ISERROR(VLOOKUP($C$8,comunicacion,W1548,FALSE)),"",IF(VLOOKUP($C$8,comunicacion,W1548,FALSE)=0,"",VLOOKUP($C$8,comunicacion,W1548,FALSE)))</f>
        <v/>
      </c>
      <c r="D1548" s="76" t="str">
        <f t="shared" ref="D1548:H1551" si="373">IF(ISERROR(VLOOKUP($AB1548,comunicacion,W1548,FALSE)),"",IF(VLOOKUP($AB1548,comunicacion,W1548,FALSE)=0,"",VLOOKUP($AB1548,comunicacion,W1548,FALSE)))</f>
        <v/>
      </c>
      <c r="E1548" s="76" t="str">
        <f t="shared" si="373"/>
        <v/>
      </c>
      <c r="F1548" s="76" t="str">
        <f t="shared" si="373"/>
        <v/>
      </c>
      <c r="G1548" s="69" t="str">
        <f t="shared" si="373"/>
        <v/>
      </c>
      <c r="H1548" s="346" t="str">
        <f t="shared" ca="1" si="373"/>
        <v/>
      </c>
      <c r="I1548" s="349"/>
      <c r="J1548" s="350"/>
      <c r="W1548" s="14">
        <v>3</v>
      </c>
      <c r="X1548" s="14">
        <v>9</v>
      </c>
      <c r="Y1548" s="14">
        <v>15</v>
      </c>
      <c r="Z1548" s="14">
        <v>21</v>
      </c>
      <c r="AA1548" s="14">
        <v>31</v>
      </c>
      <c r="AB1548" s="14" t="str">
        <f>IF(C1538="","",C1538)</f>
        <v>GUTIERREZ AYVAR, Jorge Alex</v>
      </c>
    </row>
    <row r="1549" spans="1:32" ht="28.5" customHeight="1" x14ac:dyDescent="0.25">
      <c r="A1549" s="323"/>
      <c r="B1549" s="335" t="s">
        <v>190</v>
      </c>
      <c r="C1549" s="335" t="str">
        <f t="shared" si="372"/>
        <v/>
      </c>
      <c r="D1549" s="77" t="str">
        <f t="shared" si="373"/>
        <v/>
      </c>
      <c r="E1549" s="77" t="str">
        <f t="shared" si="373"/>
        <v/>
      </c>
      <c r="F1549" s="77" t="str">
        <f t="shared" si="373"/>
        <v/>
      </c>
      <c r="G1549" s="70" t="str">
        <f t="shared" si="373"/>
        <v/>
      </c>
      <c r="H1549" s="347" t="str">
        <f t="shared" si="373"/>
        <v/>
      </c>
      <c r="I1549" s="351"/>
      <c r="J1549" s="352"/>
      <c r="W1549" s="14">
        <v>4</v>
      </c>
      <c r="X1549" s="14">
        <v>10</v>
      </c>
      <c r="Y1549" s="14">
        <v>16</v>
      </c>
      <c r="Z1549" s="14">
        <v>22</v>
      </c>
      <c r="AB1549" s="14" t="str">
        <f>IF(C1538="","",C1538)</f>
        <v>GUTIERREZ AYVAR, Jorge Alex</v>
      </c>
    </row>
    <row r="1550" spans="1:32" ht="28.5" customHeight="1" x14ac:dyDescent="0.25">
      <c r="A1550" s="323"/>
      <c r="B1550" s="335" t="s">
        <v>189</v>
      </c>
      <c r="C1550" s="335" t="str">
        <f t="shared" si="372"/>
        <v/>
      </c>
      <c r="D1550" s="77" t="str">
        <f t="shared" si="373"/>
        <v/>
      </c>
      <c r="E1550" s="77" t="str">
        <f t="shared" si="373"/>
        <v/>
      </c>
      <c r="F1550" s="77" t="str">
        <f t="shared" si="373"/>
        <v/>
      </c>
      <c r="G1550" s="70" t="str">
        <f t="shared" si="373"/>
        <v/>
      </c>
      <c r="H1550" s="347" t="str">
        <f t="shared" si="373"/>
        <v/>
      </c>
      <c r="I1550" s="351"/>
      <c r="J1550" s="352"/>
      <c r="W1550" s="14">
        <v>5</v>
      </c>
      <c r="X1550" s="14">
        <v>11</v>
      </c>
      <c r="Y1550" s="14">
        <v>17</v>
      </c>
      <c r="Z1550" s="14">
        <v>23</v>
      </c>
      <c r="AB1550" s="14" t="str">
        <f>IF(C1538="","",C1538)</f>
        <v>GUTIERREZ AYVAR, Jorge Alex</v>
      </c>
    </row>
    <row r="1551" spans="1:32" ht="16.5" customHeight="1" thickBot="1" x14ac:dyDescent="0.3">
      <c r="A1551" s="324"/>
      <c r="B1551" s="336" t="s">
        <v>188</v>
      </c>
      <c r="C1551" s="336"/>
      <c r="D1551" s="71" t="str">
        <f t="shared" si="373"/>
        <v/>
      </c>
      <c r="E1551" s="71" t="str">
        <f t="shared" si="373"/>
        <v/>
      </c>
      <c r="F1551" s="71" t="str">
        <f t="shared" si="373"/>
        <v/>
      </c>
      <c r="G1551" s="71" t="str">
        <f t="shared" si="373"/>
        <v/>
      </c>
      <c r="H1551" s="348" t="str">
        <f t="shared" si="373"/>
        <v/>
      </c>
      <c r="I1551" s="353"/>
      <c r="J1551" s="354"/>
      <c r="W1551" s="14">
        <v>7</v>
      </c>
      <c r="X1551" s="14">
        <v>13</v>
      </c>
      <c r="Y1551" s="14">
        <v>19</v>
      </c>
      <c r="Z1551" s="14">
        <v>25</v>
      </c>
      <c r="AB1551" s="14" t="str">
        <f>IF(C1538="","",C1538)</f>
        <v>GUTIERREZ AYVAR, Jorge Alex</v>
      </c>
    </row>
    <row r="1552" spans="1:32" ht="2.25" customHeight="1" thickTop="1" thickBot="1" x14ac:dyDescent="0.3">
      <c r="A1552" s="72"/>
      <c r="B1552" s="73"/>
      <c r="C1552" s="78"/>
      <c r="D1552" s="78"/>
      <c r="E1552" s="78"/>
      <c r="F1552" s="78"/>
      <c r="G1552" s="78"/>
      <c r="H1552" s="75"/>
      <c r="I1552" s="124"/>
      <c r="J1552" s="124"/>
    </row>
    <row r="1553" spans="1:28" ht="28.5" customHeight="1" thickTop="1" x14ac:dyDescent="0.25">
      <c r="A1553" s="322" t="s">
        <v>150</v>
      </c>
      <c r="B1553" s="334" t="s">
        <v>30</v>
      </c>
      <c r="C1553" s="334" t="str">
        <f t="shared" ref="C1553:C1555" si="374">IF(ISERROR(VLOOKUP($C$8,ingles,W1553,FALSE)),"",IF(VLOOKUP($C$8,ingles,W1553,FALSE)=0,"",VLOOKUP($C$8,ingles,W1553,FALSE)))</f>
        <v/>
      </c>
      <c r="D1553" s="76" t="str">
        <f t="shared" ref="D1553:H1556" si="375">IF(ISERROR(VLOOKUP($AB1553,ingles,W1553,FALSE)),"",IF(VLOOKUP($AB1553,ingles,W1553,FALSE)=0,"",VLOOKUP($AB1553,ingles,W1553,FALSE)))</f>
        <v/>
      </c>
      <c r="E1553" s="76" t="str">
        <f t="shared" si="375"/>
        <v/>
      </c>
      <c r="F1553" s="76" t="str">
        <f t="shared" si="375"/>
        <v/>
      </c>
      <c r="G1553" s="69" t="str">
        <f t="shared" si="375"/>
        <v/>
      </c>
      <c r="H1553" s="346" t="str">
        <f t="shared" ca="1" si="375"/>
        <v/>
      </c>
      <c r="I1553" s="349"/>
      <c r="J1553" s="350"/>
      <c r="W1553" s="14">
        <v>3</v>
      </c>
      <c r="X1553" s="14">
        <v>9</v>
      </c>
      <c r="Y1553" s="14">
        <v>15</v>
      </c>
      <c r="Z1553" s="14">
        <v>21</v>
      </c>
      <c r="AA1553" s="14">
        <v>31</v>
      </c>
      <c r="AB1553" s="14" t="str">
        <f>IF(C1538="","",C1538)</f>
        <v>GUTIERREZ AYVAR, Jorge Alex</v>
      </c>
    </row>
    <row r="1554" spans="1:28" ht="28.5" customHeight="1" x14ac:dyDescent="0.25">
      <c r="A1554" s="323"/>
      <c r="B1554" s="335" t="s">
        <v>31</v>
      </c>
      <c r="C1554" s="335" t="str">
        <f t="shared" si="374"/>
        <v/>
      </c>
      <c r="D1554" s="77" t="str">
        <f t="shared" si="375"/>
        <v/>
      </c>
      <c r="E1554" s="77" t="str">
        <f t="shared" si="375"/>
        <v/>
      </c>
      <c r="F1554" s="77" t="str">
        <f t="shared" si="375"/>
        <v/>
      </c>
      <c r="G1554" s="70" t="str">
        <f t="shared" si="375"/>
        <v/>
      </c>
      <c r="H1554" s="347" t="str">
        <f t="shared" si="375"/>
        <v/>
      </c>
      <c r="I1554" s="351"/>
      <c r="J1554" s="352"/>
      <c r="W1554" s="14">
        <v>4</v>
      </c>
      <c r="X1554" s="14">
        <v>10</v>
      </c>
      <c r="Y1554" s="14">
        <v>16</v>
      </c>
      <c r="Z1554" s="14">
        <v>22</v>
      </c>
      <c r="AB1554" s="14" t="str">
        <f>IF(C1538="","",C1538)</f>
        <v>GUTIERREZ AYVAR, Jorge Alex</v>
      </c>
    </row>
    <row r="1555" spans="1:28" ht="28.5" customHeight="1" x14ac:dyDescent="0.25">
      <c r="A1555" s="323"/>
      <c r="B1555" s="335" t="s">
        <v>32</v>
      </c>
      <c r="C1555" s="335" t="str">
        <f t="shared" si="374"/>
        <v/>
      </c>
      <c r="D1555" s="77" t="str">
        <f t="shared" si="375"/>
        <v/>
      </c>
      <c r="E1555" s="77" t="str">
        <f t="shared" si="375"/>
        <v/>
      </c>
      <c r="F1555" s="77" t="str">
        <f t="shared" si="375"/>
        <v/>
      </c>
      <c r="G1555" s="70" t="str">
        <f t="shared" si="375"/>
        <v/>
      </c>
      <c r="H1555" s="347" t="str">
        <f t="shared" si="375"/>
        <v/>
      </c>
      <c r="I1555" s="351"/>
      <c r="J1555" s="352"/>
      <c r="W1555" s="14">
        <v>5</v>
      </c>
      <c r="X1555" s="14">
        <v>11</v>
      </c>
      <c r="Y1555" s="14">
        <v>17</v>
      </c>
      <c r="Z1555" s="14">
        <v>23</v>
      </c>
      <c r="AB1555" s="14" t="str">
        <f>IF(C1538="","",C1538)</f>
        <v>GUTIERREZ AYVAR, Jorge Alex</v>
      </c>
    </row>
    <row r="1556" spans="1:28" ht="16.5" customHeight="1" thickBot="1" x14ac:dyDescent="0.3">
      <c r="A1556" s="324"/>
      <c r="B1556" s="336" t="s">
        <v>188</v>
      </c>
      <c r="C1556" s="336"/>
      <c r="D1556" s="71" t="str">
        <f t="shared" si="375"/>
        <v/>
      </c>
      <c r="E1556" s="71" t="str">
        <f t="shared" si="375"/>
        <v/>
      </c>
      <c r="F1556" s="71" t="str">
        <f t="shared" si="375"/>
        <v/>
      </c>
      <c r="G1556" s="71" t="str">
        <f t="shared" si="375"/>
        <v/>
      </c>
      <c r="H1556" s="348" t="str">
        <f t="shared" si="375"/>
        <v/>
      </c>
      <c r="I1556" s="353"/>
      <c r="J1556" s="354"/>
      <c r="W1556" s="14">
        <v>7</v>
      </c>
      <c r="X1556" s="14">
        <v>13</v>
      </c>
      <c r="Y1556" s="14">
        <v>19</v>
      </c>
      <c r="Z1556" s="14">
        <v>25</v>
      </c>
      <c r="AB1556" s="14" t="str">
        <f>IF(C1538="","",C1538)</f>
        <v>GUTIERREZ AYVAR, Jorge Alex</v>
      </c>
    </row>
    <row r="1557" spans="1:28" ht="2.25" customHeight="1" thickTop="1" thickBot="1" x14ac:dyDescent="0.3">
      <c r="A1557" s="72"/>
      <c r="B1557" s="73"/>
      <c r="C1557" s="78"/>
      <c r="D1557" s="78"/>
      <c r="E1557" s="78"/>
      <c r="F1557" s="78"/>
      <c r="G1557" s="78"/>
      <c r="H1557" s="75"/>
      <c r="I1557" s="124"/>
      <c r="J1557" s="124"/>
    </row>
    <row r="1558" spans="1:28" ht="27" customHeight="1" thickTop="1" x14ac:dyDescent="0.25">
      <c r="A1558" s="322" t="s">
        <v>7</v>
      </c>
      <c r="B1558" s="334" t="s">
        <v>33</v>
      </c>
      <c r="C1558" s="334" t="str">
        <f t="shared" ref="C1558" si="376">IF(ISERROR(VLOOKUP($C$8,arte,W1558,FALSE)),"",IF(VLOOKUP($C$8,arte,W1558,FALSE)=0,"",VLOOKUP($C$8,arte,W1558,FALSE)))</f>
        <v/>
      </c>
      <c r="D1558" s="76" t="str">
        <f t="shared" ref="D1558:H1560" si="377">IF(ISERROR(VLOOKUP($AB1558,arte,W1558,FALSE)),"",IF(VLOOKUP($AB1558,arte,W1558,FALSE)=0,"",VLOOKUP($AB1558,arte,W1558,FALSE)))</f>
        <v/>
      </c>
      <c r="E1558" s="76" t="str">
        <f t="shared" si="377"/>
        <v/>
      </c>
      <c r="F1558" s="76" t="str">
        <f t="shared" si="377"/>
        <v/>
      </c>
      <c r="G1558" s="69" t="str">
        <f t="shared" si="377"/>
        <v/>
      </c>
      <c r="H1558" s="343" t="str">
        <f t="shared" ca="1" si="377"/>
        <v/>
      </c>
      <c r="I1558" s="337"/>
      <c r="J1558" s="338"/>
      <c r="W1558" s="14">
        <v>3</v>
      </c>
      <c r="X1558" s="14">
        <v>9</v>
      </c>
      <c r="Y1558" s="14">
        <v>15</v>
      </c>
      <c r="Z1558" s="14">
        <v>21</v>
      </c>
      <c r="AA1558" s="14">
        <v>31</v>
      </c>
      <c r="AB1558" s="14" t="str">
        <f>IF(C1538="","",C1538)</f>
        <v>GUTIERREZ AYVAR, Jorge Alex</v>
      </c>
    </row>
    <row r="1559" spans="1:28" ht="27" customHeight="1" x14ac:dyDescent="0.25">
      <c r="A1559" s="323"/>
      <c r="B1559" s="335" t="s">
        <v>34</v>
      </c>
      <c r="C1559" s="335" t="str">
        <f>IF(ISERROR(VLOOKUP($C$8,arte,W1559,FALSE)),"",IF(VLOOKUP($C$8,arte,W1559,FALSE)=0,"",VLOOKUP($C$8,arte,W1559,FALSE)))</f>
        <v/>
      </c>
      <c r="D1559" s="77" t="str">
        <f t="shared" si="377"/>
        <v/>
      </c>
      <c r="E1559" s="77" t="str">
        <f t="shared" si="377"/>
        <v/>
      </c>
      <c r="F1559" s="77" t="str">
        <f t="shared" si="377"/>
        <v/>
      </c>
      <c r="G1559" s="70" t="str">
        <f t="shared" si="377"/>
        <v/>
      </c>
      <c r="H1559" s="344" t="str">
        <f t="shared" si="377"/>
        <v/>
      </c>
      <c r="I1559" s="339"/>
      <c r="J1559" s="340"/>
      <c r="W1559" s="14">
        <v>4</v>
      </c>
      <c r="X1559" s="14">
        <v>10</v>
      </c>
      <c r="Y1559" s="14">
        <v>16</v>
      </c>
      <c r="Z1559" s="14">
        <v>22</v>
      </c>
      <c r="AB1559" s="14" t="str">
        <f>IF(C1538="","",C1538)</f>
        <v>GUTIERREZ AYVAR, Jorge Alex</v>
      </c>
    </row>
    <row r="1560" spans="1:28" ht="16.5" customHeight="1" thickBot="1" x14ac:dyDescent="0.3">
      <c r="A1560" s="324"/>
      <c r="B1560" s="336" t="s">
        <v>188</v>
      </c>
      <c r="C1560" s="336"/>
      <c r="D1560" s="71" t="str">
        <f t="shared" si="377"/>
        <v/>
      </c>
      <c r="E1560" s="71" t="str">
        <f t="shared" si="377"/>
        <v/>
      </c>
      <c r="F1560" s="71" t="str">
        <f t="shared" si="377"/>
        <v/>
      </c>
      <c r="G1560" s="71" t="str">
        <f t="shared" si="377"/>
        <v/>
      </c>
      <c r="H1560" s="345" t="str">
        <f t="shared" si="377"/>
        <v/>
      </c>
      <c r="I1560" s="341"/>
      <c r="J1560" s="342"/>
      <c r="W1560" s="14">
        <v>7</v>
      </c>
      <c r="X1560" s="14">
        <v>13</v>
      </c>
      <c r="Y1560" s="14">
        <v>19</v>
      </c>
      <c r="Z1560" s="14">
        <v>25</v>
      </c>
      <c r="AB1560" s="14" t="str">
        <f>IF(C1538="","",C1538)</f>
        <v>GUTIERREZ AYVAR, Jorge Alex</v>
      </c>
    </row>
    <row r="1561" spans="1:28" ht="2.25" customHeight="1" thickTop="1" thickBot="1" x14ac:dyDescent="0.3">
      <c r="A1561" s="72"/>
      <c r="B1561" s="73"/>
      <c r="C1561" s="79"/>
      <c r="D1561" s="74"/>
      <c r="E1561" s="74"/>
      <c r="F1561" s="74"/>
      <c r="G1561" s="74"/>
      <c r="H1561" s="80" t="str">
        <f>IF(ISERROR(VLOOKUP($C$8,ingles,AA1561,FALSE)),"",IF(VLOOKUP($C$8,ingles,AA1561,FALSE)=0,"",VLOOKUP($C$8,ingles,AA1561,FALSE)))</f>
        <v/>
      </c>
      <c r="I1561" s="124"/>
      <c r="J1561" s="124"/>
    </row>
    <row r="1562" spans="1:28" ht="21" customHeight="1" thickTop="1" x14ac:dyDescent="0.25">
      <c r="A1562" s="322" t="s">
        <v>5</v>
      </c>
      <c r="B1562" s="334" t="s">
        <v>35</v>
      </c>
      <c r="C1562" s="334" t="str">
        <f t="shared" ref="C1562:C1564" si="378">IF(ISERROR(VLOOKUP($C$8,sociales,W1562,FALSE)),"",IF(VLOOKUP($C$8,sociales,W1562,FALSE)=0,"",VLOOKUP($C$8,sociales,W1562,FALSE)))</f>
        <v/>
      </c>
      <c r="D1562" s="76" t="str">
        <f t="shared" ref="D1562:H1565" si="379">IF(ISERROR(VLOOKUP($AB1562,sociales,W1562,FALSE)),"",IF(VLOOKUP($AB1562,sociales,W1562,FALSE)=0,"",VLOOKUP($AB1562,sociales,W1562,FALSE)))</f>
        <v/>
      </c>
      <c r="E1562" s="76" t="str">
        <f t="shared" si="379"/>
        <v/>
      </c>
      <c r="F1562" s="76" t="str">
        <f t="shared" si="379"/>
        <v/>
      </c>
      <c r="G1562" s="69" t="str">
        <f t="shared" si="379"/>
        <v/>
      </c>
      <c r="H1562" s="346" t="str">
        <f t="shared" ca="1" si="379"/>
        <v/>
      </c>
      <c r="I1562" s="349"/>
      <c r="J1562" s="350"/>
      <c r="W1562" s="14">
        <v>3</v>
      </c>
      <c r="X1562" s="14">
        <v>9</v>
      </c>
      <c r="Y1562" s="14">
        <v>15</v>
      </c>
      <c r="Z1562" s="14">
        <v>21</v>
      </c>
      <c r="AA1562" s="14">
        <v>31</v>
      </c>
      <c r="AB1562" s="14" t="str">
        <f>IF(C1538="","",C1538)</f>
        <v>GUTIERREZ AYVAR, Jorge Alex</v>
      </c>
    </row>
    <row r="1563" spans="1:28" ht="27" customHeight="1" x14ac:dyDescent="0.25">
      <c r="A1563" s="323"/>
      <c r="B1563" s="335" t="s">
        <v>36</v>
      </c>
      <c r="C1563" s="335" t="str">
        <f t="shared" si="378"/>
        <v/>
      </c>
      <c r="D1563" s="77" t="str">
        <f t="shared" si="379"/>
        <v/>
      </c>
      <c r="E1563" s="77" t="str">
        <f t="shared" si="379"/>
        <v/>
      </c>
      <c r="F1563" s="77" t="str">
        <f t="shared" si="379"/>
        <v/>
      </c>
      <c r="G1563" s="70" t="str">
        <f t="shared" si="379"/>
        <v/>
      </c>
      <c r="H1563" s="347" t="str">
        <f t="shared" si="379"/>
        <v/>
      </c>
      <c r="I1563" s="351"/>
      <c r="J1563" s="352"/>
      <c r="W1563" s="14">
        <v>4</v>
      </c>
      <c r="X1563" s="14">
        <v>10</v>
      </c>
      <c r="Y1563" s="14">
        <v>16</v>
      </c>
      <c r="Z1563" s="14">
        <v>22</v>
      </c>
      <c r="AB1563" s="14" t="str">
        <f>IF(C1538="","",C1538)</f>
        <v>GUTIERREZ AYVAR, Jorge Alex</v>
      </c>
    </row>
    <row r="1564" spans="1:28" ht="27" customHeight="1" x14ac:dyDescent="0.25">
      <c r="A1564" s="323"/>
      <c r="B1564" s="335" t="s">
        <v>37</v>
      </c>
      <c r="C1564" s="335" t="str">
        <f t="shared" si="378"/>
        <v/>
      </c>
      <c r="D1564" s="77" t="str">
        <f t="shared" si="379"/>
        <v/>
      </c>
      <c r="E1564" s="77" t="str">
        <f t="shared" si="379"/>
        <v/>
      </c>
      <c r="F1564" s="77" t="str">
        <f t="shared" si="379"/>
        <v/>
      </c>
      <c r="G1564" s="70" t="str">
        <f t="shared" si="379"/>
        <v/>
      </c>
      <c r="H1564" s="347" t="str">
        <f t="shared" si="379"/>
        <v/>
      </c>
      <c r="I1564" s="351"/>
      <c r="J1564" s="352"/>
      <c r="W1564" s="14">
        <v>5</v>
      </c>
      <c r="X1564" s="14">
        <v>11</v>
      </c>
      <c r="Y1564" s="14">
        <v>17</v>
      </c>
      <c r="Z1564" s="14">
        <v>23</v>
      </c>
      <c r="AB1564" s="14" t="str">
        <f>IF(C1538="","",C1538)</f>
        <v>GUTIERREZ AYVAR, Jorge Alex</v>
      </c>
    </row>
    <row r="1565" spans="1:28" ht="16.5" customHeight="1" thickBot="1" x14ac:dyDescent="0.3">
      <c r="A1565" s="324"/>
      <c r="B1565" s="336" t="s">
        <v>188</v>
      </c>
      <c r="C1565" s="336"/>
      <c r="D1565" s="71" t="str">
        <f t="shared" si="379"/>
        <v/>
      </c>
      <c r="E1565" s="71" t="str">
        <f t="shared" si="379"/>
        <v/>
      </c>
      <c r="F1565" s="71" t="str">
        <f t="shared" si="379"/>
        <v/>
      </c>
      <c r="G1565" s="71" t="str">
        <f t="shared" si="379"/>
        <v/>
      </c>
      <c r="H1565" s="348" t="str">
        <f t="shared" si="379"/>
        <v/>
      </c>
      <c r="I1565" s="353"/>
      <c r="J1565" s="354"/>
      <c r="W1565" s="14">
        <v>7</v>
      </c>
      <c r="X1565" s="14">
        <v>13</v>
      </c>
      <c r="Y1565" s="14">
        <v>19</v>
      </c>
      <c r="Z1565" s="14">
        <v>25</v>
      </c>
      <c r="AB1565" s="14" t="str">
        <f>IF(C1538="","",C1538)</f>
        <v>GUTIERREZ AYVAR, Jorge Alex</v>
      </c>
    </row>
    <row r="1566" spans="1:28" ht="2.25" customHeight="1" thickTop="1" thickBot="1" x14ac:dyDescent="0.3">
      <c r="A1566" s="72"/>
      <c r="B1566" s="73"/>
      <c r="C1566" s="78"/>
      <c r="D1566" s="78"/>
      <c r="E1566" s="78"/>
      <c r="F1566" s="78"/>
      <c r="G1566" s="78"/>
      <c r="H1566" s="75"/>
      <c r="I1566" s="124"/>
      <c r="J1566" s="124"/>
    </row>
    <row r="1567" spans="1:28" ht="16.5" customHeight="1" thickTop="1" x14ac:dyDescent="0.25">
      <c r="A1567" s="355" t="s">
        <v>4</v>
      </c>
      <c r="B1567" s="334" t="s">
        <v>24</v>
      </c>
      <c r="C1567" s="334" t="str">
        <f t="shared" ref="C1567:C1568" si="380">IF(ISERROR(VLOOKUP($C$8,desarrollo,W1567,FALSE)),"",IF(VLOOKUP($C$8,desarrollo,W1567,FALSE)=0,"",VLOOKUP($C$8,desarrollo,W1567,FALSE)))</f>
        <v/>
      </c>
      <c r="D1567" s="76" t="str">
        <f t="shared" ref="D1567:H1569" si="381">IF(ISERROR(VLOOKUP($AB1567,desarrollo,W1567,FALSE)),"",IF(VLOOKUP($AB1567,desarrollo,W1567,FALSE)=0,"",VLOOKUP($AB1567,desarrollo,W1567,FALSE)))</f>
        <v/>
      </c>
      <c r="E1567" s="76" t="str">
        <f t="shared" si="381"/>
        <v/>
      </c>
      <c r="F1567" s="76" t="str">
        <f t="shared" si="381"/>
        <v/>
      </c>
      <c r="G1567" s="69" t="str">
        <f t="shared" si="381"/>
        <v/>
      </c>
      <c r="H1567" s="343" t="str">
        <f t="shared" ca="1" si="381"/>
        <v/>
      </c>
      <c r="I1567" s="337"/>
      <c r="J1567" s="338"/>
      <c r="W1567" s="14">
        <v>3</v>
      </c>
      <c r="X1567" s="14">
        <v>9</v>
      </c>
      <c r="Y1567" s="14">
        <v>15</v>
      </c>
      <c r="Z1567" s="14">
        <v>21</v>
      </c>
      <c r="AA1567" s="14">
        <v>31</v>
      </c>
      <c r="AB1567" s="14" t="str">
        <f>IF(C1538="","",C1538)</f>
        <v>GUTIERREZ AYVAR, Jorge Alex</v>
      </c>
    </row>
    <row r="1568" spans="1:28" ht="27" customHeight="1" x14ac:dyDescent="0.25">
      <c r="A1568" s="356"/>
      <c r="B1568" s="335" t="s">
        <v>25</v>
      </c>
      <c r="C1568" s="335" t="str">
        <f t="shared" si="380"/>
        <v/>
      </c>
      <c r="D1568" s="77" t="str">
        <f t="shared" si="381"/>
        <v/>
      </c>
      <c r="E1568" s="77" t="str">
        <f t="shared" si="381"/>
        <v/>
      </c>
      <c r="F1568" s="77" t="str">
        <f t="shared" si="381"/>
        <v/>
      </c>
      <c r="G1568" s="70" t="str">
        <f t="shared" si="381"/>
        <v/>
      </c>
      <c r="H1568" s="344" t="str">
        <f t="shared" si="381"/>
        <v/>
      </c>
      <c r="I1568" s="339"/>
      <c r="J1568" s="340"/>
      <c r="W1568" s="14">
        <v>4</v>
      </c>
      <c r="X1568" s="14">
        <v>10</v>
      </c>
      <c r="Y1568" s="14">
        <v>16</v>
      </c>
      <c r="Z1568" s="14">
        <v>22</v>
      </c>
      <c r="AB1568" s="14" t="str">
        <f>IF(C1538="","",C1538)</f>
        <v>GUTIERREZ AYVAR, Jorge Alex</v>
      </c>
    </row>
    <row r="1569" spans="1:28" ht="16.5" customHeight="1" thickBot="1" x14ac:dyDescent="0.3">
      <c r="A1569" s="357"/>
      <c r="B1569" s="336" t="s">
        <v>188</v>
      </c>
      <c r="C1569" s="336"/>
      <c r="D1569" s="71" t="str">
        <f t="shared" si="381"/>
        <v/>
      </c>
      <c r="E1569" s="71" t="str">
        <f t="shared" si="381"/>
        <v/>
      </c>
      <c r="F1569" s="71" t="str">
        <f t="shared" si="381"/>
        <v/>
      </c>
      <c r="G1569" s="71" t="str">
        <f t="shared" si="381"/>
        <v/>
      </c>
      <c r="H1569" s="345" t="str">
        <f t="shared" si="381"/>
        <v/>
      </c>
      <c r="I1569" s="341"/>
      <c r="J1569" s="342"/>
      <c r="W1569" s="14">
        <v>7</v>
      </c>
      <c r="X1569" s="14">
        <v>13</v>
      </c>
      <c r="Y1569" s="14">
        <v>19</v>
      </c>
      <c r="Z1569" s="14">
        <v>25</v>
      </c>
      <c r="AB1569" s="14" t="str">
        <f>IF(C1538="","",C1538)</f>
        <v>GUTIERREZ AYVAR, Jorge Alex</v>
      </c>
    </row>
    <row r="1570" spans="1:28" ht="2.25" customHeight="1" thickTop="1" thickBot="1" x14ac:dyDescent="0.3">
      <c r="A1570" s="81"/>
      <c r="B1570" s="73"/>
      <c r="C1570" s="78"/>
      <c r="D1570" s="78"/>
      <c r="E1570" s="78"/>
      <c r="F1570" s="78"/>
      <c r="G1570" s="78"/>
      <c r="H1570" s="82"/>
      <c r="I1570" s="124"/>
      <c r="J1570" s="124"/>
    </row>
    <row r="1571" spans="1:28" ht="24" customHeight="1" thickTop="1" x14ac:dyDescent="0.25">
      <c r="A1571" s="322" t="s">
        <v>6</v>
      </c>
      <c r="B1571" s="334" t="s">
        <v>52</v>
      </c>
      <c r="C1571" s="334" t="str">
        <f t="shared" ref="C1571:C1573" si="382">IF(ISERROR(VLOOKUP($C$8,fisica,W1571,FALSE)),"",IF(VLOOKUP($C$8,fisica,W1571,FALSE)=0,"",VLOOKUP($C$8,fisica,W1571,FALSE)))</f>
        <v/>
      </c>
      <c r="D1571" s="76" t="str">
        <f t="shared" ref="D1571:H1574" si="383">IF(ISERROR(VLOOKUP($AB1571,fisica,W1571,FALSE)),"",IF(VLOOKUP($AB1571,fisica,W1571,FALSE)=0,"",VLOOKUP($AB1571,fisica,W1571,FALSE)))</f>
        <v/>
      </c>
      <c r="E1571" s="76" t="str">
        <f t="shared" si="383"/>
        <v/>
      </c>
      <c r="F1571" s="76" t="str">
        <f t="shared" si="383"/>
        <v/>
      </c>
      <c r="G1571" s="69" t="str">
        <f t="shared" si="383"/>
        <v/>
      </c>
      <c r="H1571" s="346" t="str">
        <f t="shared" ca="1" si="383"/>
        <v/>
      </c>
      <c r="I1571" s="349"/>
      <c r="J1571" s="350"/>
      <c r="W1571" s="14">
        <v>3</v>
      </c>
      <c r="X1571" s="14">
        <v>9</v>
      </c>
      <c r="Y1571" s="14">
        <v>15</v>
      </c>
      <c r="Z1571" s="14">
        <v>21</v>
      </c>
      <c r="AA1571" s="14">
        <v>31</v>
      </c>
      <c r="AB1571" s="14" t="str">
        <f>IF(C1538="","",C1538)</f>
        <v>GUTIERREZ AYVAR, Jorge Alex</v>
      </c>
    </row>
    <row r="1572" spans="1:28" ht="18.75" customHeight="1" x14ac:dyDescent="0.25">
      <c r="A1572" s="323"/>
      <c r="B1572" s="335" t="s">
        <v>38</v>
      </c>
      <c r="C1572" s="335" t="str">
        <f t="shared" si="382"/>
        <v/>
      </c>
      <c r="D1572" s="77" t="str">
        <f t="shared" si="383"/>
        <v/>
      </c>
      <c r="E1572" s="77" t="str">
        <f t="shared" si="383"/>
        <v/>
      </c>
      <c r="F1572" s="77" t="str">
        <f t="shared" si="383"/>
        <v/>
      </c>
      <c r="G1572" s="70" t="str">
        <f t="shared" si="383"/>
        <v/>
      </c>
      <c r="H1572" s="347" t="str">
        <f t="shared" si="383"/>
        <v/>
      </c>
      <c r="I1572" s="351"/>
      <c r="J1572" s="352"/>
      <c r="W1572" s="14">
        <v>4</v>
      </c>
      <c r="X1572" s="14">
        <v>10</v>
      </c>
      <c r="Y1572" s="14">
        <v>16</v>
      </c>
      <c r="Z1572" s="14">
        <v>22</v>
      </c>
      <c r="AB1572" s="14" t="str">
        <f>IF(C1538="","",C1538)</f>
        <v>GUTIERREZ AYVAR, Jorge Alex</v>
      </c>
    </row>
    <row r="1573" spans="1:28" ht="27" customHeight="1" x14ac:dyDescent="0.25">
      <c r="A1573" s="323"/>
      <c r="B1573" s="335" t="s">
        <v>39</v>
      </c>
      <c r="C1573" s="335" t="str">
        <f t="shared" si="382"/>
        <v/>
      </c>
      <c r="D1573" s="77" t="str">
        <f t="shared" si="383"/>
        <v/>
      </c>
      <c r="E1573" s="77" t="str">
        <f t="shared" si="383"/>
        <v/>
      </c>
      <c r="F1573" s="77" t="str">
        <f t="shared" si="383"/>
        <v/>
      </c>
      <c r="G1573" s="70" t="str">
        <f t="shared" si="383"/>
        <v/>
      </c>
      <c r="H1573" s="347" t="str">
        <f t="shared" si="383"/>
        <v/>
      </c>
      <c r="I1573" s="351"/>
      <c r="J1573" s="352"/>
      <c r="W1573" s="14">
        <v>5</v>
      </c>
      <c r="X1573" s="14">
        <v>11</v>
      </c>
      <c r="Y1573" s="14">
        <v>17</v>
      </c>
      <c r="Z1573" s="14">
        <v>23</v>
      </c>
      <c r="AB1573" s="14" t="str">
        <f>IF(C1538="","",C1538)</f>
        <v>GUTIERREZ AYVAR, Jorge Alex</v>
      </c>
    </row>
    <row r="1574" spans="1:28" ht="16.5" customHeight="1" thickBot="1" x14ac:dyDescent="0.3">
      <c r="A1574" s="324"/>
      <c r="B1574" s="336" t="s">
        <v>188</v>
      </c>
      <c r="C1574" s="336"/>
      <c r="D1574" s="71" t="str">
        <f t="shared" si="383"/>
        <v/>
      </c>
      <c r="E1574" s="71" t="str">
        <f t="shared" si="383"/>
        <v/>
      </c>
      <c r="F1574" s="71" t="str">
        <f t="shared" si="383"/>
        <v/>
      </c>
      <c r="G1574" s="71" t="str">
        <f t="shared" si="383"/>
        <v/>
      </c>
      <c r="H1574" s="348" t="str">
        <f t="shared" si="383"/>
        <v/>
      </c>
      <c r="I1574" s="353"/>
      <c r="J1574" s="354"/>
      <c r="W1574" s="14">
        <v>7</v>
      </c>
      <c r="X1574" s="14">
        <v>13</v>
      </c>
      <c r="Y1574" s="14">
        <v>19</v>
      </c>
      <c r="Z1574" s="14">
        <v>25</v>
      </c>
      <c r="AB1574" s="14" t="str">
        <f>IF(C1538="","",C1538)</f>
        <v>GUTIERREZ AYVAR, Jorge Alex</v>
      </c>
    </row>
    <row r="1575" spans="1:28" ht="2.25" customHeight="1" thickTop="1" thickBot="1" x14ac:dyDescent="0.3">
      <c r="A1575" s="72"/>
      <c r="B1575" s="73"/>
      <c r="C1575" s="78"/>
      <c r="D1575" s="78"/>
      <c r="E1575" s="78"/>
      <c r="F1575" s="78"/>
      <c r="G1575" s="78"/>
      <c r="H1575" s="82"/>
      <c r="I1575" s="124"/>
      <c r="J1575" s="124"/>
    </row>
    <row r="1576" spans="1:28" ht="36" customHeight="1" thickTop="1" x14ac:dyDescent="0.25">
      <c r="A1576" s="322" t="s">
        <v>11</v>
      </c>
      <c r="B1576" s="334" t="s">
        <v>40</v>
      </c>
      <c r="C1576" s="334" t="str">
        <f t="shared" ref="C1576:C1577" si="384">IF(ISERROR(VLOOKUP($C$8,religion,W1576,FALSE)),"",IF(VLOOKUP($C$8,religion,W1576,FALSE)=0,"",VLOOKUP($C$8,religion,W1576,FALSE)))</f>
        <v/>
      </c>
      <c r="D1576" s="76" t="str">
        <f t="shared" ref="D1576:H1578" si="385">IF(ISERROR(VLOOKUP($AB1576,religion,W1576,FALSE)),"",IF(VLOOKUP($AB1576,religion,W1576,FALSE)=0,"",VLOOKUP($AB1576,religion,W1576,FALSE)))</f>
        <v/>
      </c>
      <c r="E1576" s="76" t="str">
        <f t="shared" si="385"/>
        <v/>
      </c>
      <c r="F1576" s="76" t="str">
        <f t="shared" si="385"/>
        <v/>
      </c>
      <c r="G1576" s="69" t="str">
        <f t="shared" si="385"/>
        <v/>
      </c>
      <c r="H1576" s="343" t="str">
        <f t="shared" ca="1" si="385"/>
        <v/>
      </c>
      <c r="I1576" s="337"/>
      <c r="J1576" s="338"/>
      <c r="W1576" s="14">
        <v>3</v>
      </c>
      <c r="X1576" s="14">
        <v>9</v>
      </c>
      <c r="Y1576" s="14">
        <v>15</v>
      </c>
      <c r="Z1576" s="14">
        <v>21</v>
      </c>
      <c r="AA1576" s="14">
        <v>31</v>
      </c>
      <c r="AB1576" s="14" t="str">
        <f>IF(C1538="","",C1538)</f>
        <v>GUTIERREZ AYVAR, Jorge Alex</v>
      </c>
    </row>
    <row r="1577" spans="1:28" ht="27" customHeight="1" x14ac:dyDescent="0.25">
      <c r="A1577" s="323"/>
      <c r="B1577" s="335" t="s">
        <v>41</v>
      </c>
      <c r="C1577" s="335" t="str">
        <f t="shared" si="384"/>
        <v/>
      </c>
      <c r="D1577" s="77" t="str">
        <f t="shared" si="385"/>
        <v/>
      </c>
      <c r="E1577" s="77" t="str">
        <f t="shared" si="385"/>
        <v/>
      </c>
      <c r="F1577" s="77" t="str">
        <f t="shared" si="385"/>
        <v/>
      </c>
      <c r="G1577" s="70" t="str">
        <f t="shared" si="385"/>
        <v/>
      </c>
      <c r="H1577" s="344" t="str">
        <f t="shared" si="385"/>
        <v/>
      </c>
      <c r="I1577" s="339"/>
      <c r="J1577" s="340"/>
      <c r="W1577" s="14">
        <v>4</v>
      </c>
      <c r="X1577" s="14">
        <v>10</v>
      </c>
      <c r="Y1577" s="14">
        <v>16</v>
      </c>
      <c r="Z1577" s="14">
        <v>22</v>
      </c>
      <c r="AB1577" s="14" t="str">
        <f>IF(C1538="","",C1538)</f>
        <v>GUTIERREZ AYVAR, Jorge Alex</v>
      </c>
    </row>
    <row r="1578" spans="1:28" ht="16.5" customHeight="1" thickBot="1" x14ac:dyDescent="0.3">
      <c r="A1578" s="324"/>
      <c r="B1578" s="336" t="s">
        <v>188</v>
      </c>
      <c r="C1578" s="336"/>
      <c r="D1578" s="71" t="str">
        <f t="shared" si="385"/>
        <v/>
      </c>
      <c r="E1578" s="71" t="str">
        <f t="shared" si="385"/>
        <v/>
      </c>
      <c r="F1578" s="71" t="str">
        <f t="shared" si="385"/>
        <v/>
      </c>
      <c r="G1578" s="71" t="str">
        <f t="shared" si="385"/>
        <v/>
      </c>
      <c r="H1578" s="345" t="str">
        <f t="shared" si="385"/>
        <v/>
      </c>
      <c r="I1578" s="341"/>
      <c r="J1578" s="342"/>
      <c r="W1578" s="14">
        <v>7</v>
      </c>
      <c r="X1578" s="14">
        <v>13</v>
      </c>
      <c r="Y1578" s="14">
        <v>19</v>
      </c>
      <c r="Z1578" s="14">
        <v>25</v>
      </c>
      <c r="AB1578" s="14" t="str">
        <f>IF(C1538="","",C1538)</f>
        <v>GUTIERREZ AYVAR, Jorge Alex</v>
      </c>
    </row>
    <row r="1579" spans="1:28" ht="2.25" customHeight="1" thickTop="1" thickBot="1" x14ac:dyDescent="0.3">
      <c r="A1579" s="72"/>
      <c r="B1579" s="73"/>
      <c r="C1579" s="78"/>
      <c r="D1579" s="78"/>
      <c r="E1579" s="78"/>
      <c r="F1579" s="78"/>
      <c r="G1579" s="78"/>
      <c r="H1579" s="82"/>
      <c r="I1579" s="124"/>
      <c r="J1579" s="124"/>
    </row>
    <row r="1580" spans="1:28" ht="28.5" customHeight="1" thickTop="1" x14ac:dyDescent="0.25">
      <c r="A1580" s="322" t="s">
        <v>10</v>
      </c>
      <c r="B1580" s="334" t="s">
        <v>42</v>
      </c>
      <c r="C1580" s="334" t="str">
        <f t="shared" ref="C1580:C1582" si="386">IF(ISERROR(VLOOKUP($C$8,ciencia,W1580,FALSE)),"",IF(VLOOKUP($C$8,ciencia,W1580,FALSE)=0,"",VLOOKUP($C$8,ciencia,W1580,FALSE)))</f>
        <v/>
      </c>
      <c r="D1580" s="76" t="str">
        <f t="shared" ref="D1580:H1583" si="387">IF(ISERROR(VLOOKUP($AB1580,ciencia,W1580,FALSE)),"",IF(VLOOKUP($AB1580,ciencia,W1580,FALSE)=0,"",VLOOKUP($AB1580,ciencia,W1580,FALSE)))</f>
        <v/>
      </c>
      <c r="E1580" s="76" t="str">
        <f t="shared" si="387"/>
        <v/>
      </c>
      <c r="F1580" s="76" t="str">
        <f t="shared" si="387"/>
        <v/>
      </c>
      <c r="G1580" s="69" t="str">
        <f t="shared" si="387"/>
        <v/>
      </c>
      <c r="H1580" s="346" t="str">
        <f t="shared" ca="1" si="387"/>
        <v/>
      </c>
      <c r="I1580" s="349"/>
      <c r="J1580" s="350"/>
      <c r="W1580" s="14">
        <v>3</v>
      </c>
      <c r="X1580" s="14">
        <v>9</v>
      </c>
      <c r="Y1580" s="14">
        <v>15</v>
      </c>
      <c r="Z1580" s="14">
        <v>21</v>
      </c>
      <c r="AA1580" s="14">
        <v>31</v>
      </c>
      <c r="AB1580" s="14" t="str">
        <f>IF(C1538="","",C1538)</f>
        <v>GUTIERREZ AYVAR, Jorge Alex</v>
      </c>
    </row>
    <row r="1581" spans="1:28" ht="47.25" customHeight="1" x14ac:dyDescent="0.25">
      <c r="A1581" s="323"/>
      <c r="B1581" s="335" t="s">
        <v>9</v>
      </c>
      <c r="C1581" s="335" t="str">
        <f t="shared" si="386"/>
        <v/>
      </c>
      <c r="D1581" s="77" t="str">
        <f t="shared" si="387"/>
        <v/>
      </c>
      <c r="E1581" s="77" t="str">
        <f t="shared" si="387"/>
        <v/>
      </c>
      <c r="F1581" s="77" t="str">
        <f t="shared" si="387"/>
        <v/>
      </c>
      <c r="G1581" s="70" t="str">
        <f t="shared" si="387"/>
        <v/>
      </c>
      <c r="H1581" s="347" t="str">
        <f t="shared" si="387"/>
        <v/>
      </c>
      <c r="I1581" s="351"/>
      <c r="J1581" s="352"/>
      <c r="W1581" s="14">
        <v>4</v>
      </c>
      <c r="X1581" s="14">
        <v>10</v>
      </c>
      <c r="Y1581" s="14">
        <v>16</v>
      </c>
      <c r="Z1581" s="14">
        <v>22</v>
      </c>
      <c r="AB1581" s="14" t="str">
        <f>IF(C1538="","",C1538)</f>
        <v>GUTIERREZ AYVAR, Jorge Alex</v>
      </c>
    </row>
    <row r="1582" spans="1:28" ht="36.75" customHeight="1" x14ac:dyDescent="0.25">
      <c r="A1582" s="323"/>
      <c r="B1582" s="335" t="s">
        <v>43</v>
      </c>
      <c r="C1582" s="335" t="str">
        <f t="shared" si="386"/>
        <v/>
      </c>
      <c r="D1582" s="77" t="str">
        <f t="shared" si="387"/>
        <v/>
      </c>
      <c r="E1582" s="77" t="str">
        <f t="shared" si="387"/>
        <v/>
      </c>
      <c r="F1582" s="77" t="str">
        <f t="shared" si="387"/>
        <v/>
      </c>
      <c r="G1582" s="70" t="str">
        <f t="shared" si="387"/>
        <v/>
      </c>
      <c r="H1582" s="347" t="str">
        <f t="shared" si="387"/>
        <v/>
      </c>
      <c r="I1582" s="351"/>
      <c r="J1582" s="352"/>
      <c r="W1582" s="14">
        <v>5</v>
      </c>
      <c r="X1582" s="14">
        <v>11</v>
      </c>
      <c r="Y1582" s="14">
        <v>17</v>
      </c>
      <c r="Z1582" s="14">
        <v>23</v>
      </c>
      <c r="AB1582" s="14" t="str">
        <f>IF(C1538="","",C1538)</f>
        <v>GUTIERREZ AYVAR, Jorge Alex</v>
      </c>
    </row>
    <row r="1583" spans="1:28" ht="16.5" customHeight="1" thickBot="1" x14ac:dyDescent="0.3">
      <c r="A1583" s="324"/>
      <c r="B1583" s="336" t="s">
        <v>188</v>
      </c>
      <c r="C1583" s="336"/>
      <c r="D1583" s="71" t="str">
        <f t="shared" si="387"/>
        <v/>
      </c>
      <c r="E1583" s="71" t="str">
        <f t="shared" si="387"/>
        <v/>
      </c>
      <c r="F1583" s="71" t="str">
        <f t="shared" si="387"/>
        <v/>
      </c>
      <c r="G1583" s="71" t="str">
        <f t="shared" si="387"/>
        <v/>
      </c>
      <c r="H1583" s="348" t="str">
        <f t="shared" si="387"/>
        <v/>
      </c>
      <c r="I1583" s="353"/>
      <c r="J1583" s="354"/>
      <c r="W1583" s="14">
        <v>7</v>
      </c>
      <c r="X1583" s="14">
        <v>13</v>
      </c>
      <c r="Y1583" s="14">
        <v>19</v>
      </c>
      <c r="Z1583" s="14">
        <v>25</v>
      </c>
      <c r="AB1583" s="14" t="str">
        <f>IF(C1538="","",C1538)</f>
        <v>GUTIERREZ AYVAR, Jorge Alex</v>
      </c>
    </row>
    <row r="1584" spans="1:28" ht="2.25" customHeight="1" thickTop="1" thickBot="1" x14ac:dyDescent="0.3">
      <c r="A1584" s="72"/>
      <c r="B1584" s="73"/>
      <c r="C1584" s="78"/>
      <c r="D1584" s="78"/>
      <c r="E1584" s="78"/>
      <c r="F1584" s="78"/>
      <c r="G1584" s="78"/>
      <c r="H1584" s="82"/>
      <c r="I1584" s="124"/>
      <c r="J1584" s="124"/>
    </row>
    <row r="1585" spans="1:28" ht="44.25" customHeight="1" thickTop="1" thickBot="1" x14ac:dyDescent="0.3">
      <c r="A1585" s="83" t="s">
        <v>12</v>
      </c>
      <c r="B1585" s="376" t="s">
        <v>44</v>
      </c>
      <c r="C1585" s="377"/>
      <c r="D1585" s="84" t="str">
        <f>IF(ISERROR(VLOOKUP($AB1585,trabajo,W1585,FALSE)),"",IF(VLOOKUP($AB1585,trabajo,W1585,FALSE)=0,"",VLOOKUP($AB1585,trabajo,W1585,FALSE)))</f>
        <v/>
      </c>
      <c r="E1585" s="84" t="str">
        <f>IF(ISERROR(VLOOKUP($AB1585,trabajo,X1585,FALSE)),"",IF(VLOOKUP($AB1585,trabajo,X1585,FALSE)=0,"",VLOOKUP($AB1585,trabajo,X1585,FALSE)))</f>
        <v/>
      </c>
      <c r="F1585" s="84" t="str">
        <f>IF(ISERROR(VLOOKUP($AB1585,trabajo,Y1585,FALSE)),"",IF(VLOOKUP($AB1585,trabajo,Y1585,FALSE)=0,"",VLOOKUP($AB1585,trabajo,Y1585,FALSE)))</f>
        <v/>
      </c>
      <c r="G1585" s="85" t="str">
        <f>IF(ISERROR(VLOOKUP($AB1585,trabajo,Z1585,FALSE)),"",IF(VLOOKUP($AB1585,trabajo,Z1585,FALSE)=0,"",VLOOKUP($AB1585,trabajo,Z1585,FALSE)))</f>
        <v/>
      </c>
      <c r="H1585" s="86" t="str">
        <f ca="1">IF(ISERROR(VLOOKUP($AB1585,trabajo,AA1585,FALSE)),"",IF(VLOOKUP($AB1585,trabajo,AA1585,FALSE)=0,"",VLOOKUP($AB1585,trabajo,AA1585,FALSE)))</f>
        <v/>
      </c>
      <c r="I1585" s="332"/>
      <c r="J1585" s="333"/>
      <c r="W1585" s="14">
        <v>3</v>
      </c>
      <c r="X1585" s="14">
        <v>9</v>
      </c>
      <c r="Y1585" s="14">
        <v>15</v>
      </c>
      <c r="Z1585" s="14">
        <v>21</v>
      </c>
      <c r="AA1585" s="14">
        <v>31</v>
      </c>
      <c r="AB1585" s="14" t="str">
        <f>IF(C1538="","",C1538)</f>
        <v>GUTIERREZ AYVAR, Jorge Alex</v>
      </c>
    </row>
    <row r="1586" spans="1:28" ht="9.75" customHeight="1" thickTop="1" thickBot="1" x14ac:dyDescent="0.3">
      <c r="A1586" s="87"/>
      <c r="B1586" s="73"/>
      <c r="C1586" s="79"/>
      <c r="D1586" s="79"/>
      <c r="E1586" s="79"/>
      <c r="F1586" s="79"/>
      <c r="G1586" s="79"/>
      <c r="I1586" s="88"/>
      <c r="J1586" s="88"/>
    </row>
    <row r="1587" spans="1:28" ht="18.75" customHeight="1" thickTop="1" x14ac:dyDescent="0.25">
      <c r="A1587" s="389" t="s">
        <v>14</v>
      </c>
      <c r="B1587" s="390"/>
      <c r="C1587" s="391"/>
      <c r="D1587" s="386" t="s">
        <v>53</v>
      </c>
      <c r="E1587" s="387"/>
      <c r="F1587" s="387"/>
      <c r="G1587" s="388"/>
      <c r="H1587" s="384" t="s">
        <v>2</v>
      </c>
      <c r="I1587" s="288" t="s">
        <v>17</v>
      </c>
      <c r="J1587" s="289"/>
    </row>
    <row r="1588" spans="1:28" ht="18.75" customHeight="1" thickBot="1" x14ac:dyDescent="0.3">
      <c r="A1588" s="392"/>
      <c r="B1588" s="393"/>
      <c r="C1588" s="394"/>
      <c r="D1588" s="89">
        <v>1</v>
      </c>
      <c r="E1588" s="89">
        <v>2</v>
      </c>
      <c r="F1588" s="89">
        <v>3</v>
      </c>
      <c r="G1588" s="90">
        <v>4</v>
      </c>
      <c r="H1588" s="385"/>
      <c r="I1588" s="290"/>
      <c r="J1588" s="291"/>
    </row>
    <row r="1589" spans="1:28" ht="22.5" customHeight="1" thickTop="1" x14ac:dyDescent="0.25">
      <c r="A1589" s="378" t="s">
        <v>15</v>
      </c>
      <c r="B1589" s="379"/>
      <c r="C1589" s="380"/>
      <c r="D1589" s="91" t="str">
        <f>IF(ISERROR(VLOOKUP($AB1589,autonomo,W1589,FALSE)),"",IF(VLOOKUP($AB1589,autonomo,W1589,FALSE)=0,"",VLOOKUP($AB1589,autonomo,W1589,FALSE)))</f>
        <v/>
      </c>
      <c r="E1589" s="91" t="str">
        <f>IF(ISERROR(VLOOKUP($AB1589,autonomo,X1589,FALSE)),"",IF(VLOOKUP($AB1589,autonomo,X1589,FALSE)=0,"",VLOOKUP($AB1589,autonomo,X1589,FALSE)))</f>
        <v/>
      </c>
      <c r="F1589" s="91" t="str">
        <f>IF(ISERROR(VLOOKUP($AB1589,autonomo,Y1589,FALSE)),"",IF(VLOOKUP($AB1589,autonomo,Y1589,FALSE)=0,"",VLOOKUP($AB1589,autonomo,Y1589,FALSE)))</f>
        <v/>
      </c>
      <c r="G1589" s="92" t="str">
        <f>IF(ISERROR(VLOOKUP($AB1589,autonomo,Z1589,FALSE)),"",IF(VLOOKUP($AB1589,autonomo,Z1589,FALSE)=0,"",VLOOKUP($AB1589,autonomo,Z1589,FALSE)))</f>
        <v/>
      </c>
      <c r="H1589" s="93" t="str">
        <f ca="1">IF(ISERROR(VLOOKUP($AB1589,autonomo,AA1589,FALSE)),"",IF(VLOOKUP($AB1589,autonomo,AA1589,FALSE)=0,"",VLOOKUP($AB1589,autonomo,AA1589,FALSE)))</f>
        <v/>
      </c>
      <c r="I1589" s="305"/>
      <c r="J1589" s="306"/>
      <c r="W1589" s="14">
        <v>3</v>
      </c>
      <c r="X1589" s="14">
        <v>9</v>
      </c>
      <c r="Y1589" s="14">
        <v>15</v>
      </c>
      <c r="Z1589" s="14">
        <v>21</v>
      </c>
      <c r="AA1589" s="14">
        <v>31</v>
      </c>
      <c r="AB1589" s="14" t="str">
        <f>IF(C1538="","",C1538)</f>
        <v>GUTIERREZ AYVAR, Jorge Alex</v>
      </c>
    </row>
    <row r="1590" spans="1:28" ht="24" customHeight="1" thickBot="1" x14ac:dyDescent="0.3">
      <c r="A1590" s="381" t="s">
        <v>16</v>
      </c>
      <c r="B1590" s="382"/>
      <c r="C1590" s="383"/>
      <c r="D1590" s="94" t="str">
        <f>IF(ISERROR(VLOOKUP($AB1590,tic,W1590,FALSE)),"",IF(VLOOKUP($AB1590,tic,W1590,FALSE)=0,"",VLOOKUP($AB1590,tic,W1590,FALSE)))</f>
        <v/>
      </c>
      <c r="E1590" s="94" t="str">
        <f>IF(ISERROR(VLOOKUP($AB1590,tic,X1590,FALSE)),"",IF(VLOOKUP($AB1590,tic,X1590,FALSE)=0,"",VLOOKUP($AB1590,tic,X1590,FALSE)))</f>
        <v/>
      </c>
      <c r="F1590" s="94" t="str">
        <f>IF(ISERROR(VLOOKUP($AB1590,tic,Y1590,FALSE)),"",IF(VLOOKUP($AB1590,tic,Y1590,FALSE)=0,"",VLOOKUP($AB1590,tic,Y1590,FALSE)))</f>
        <v/>
      </c>
      <c r="G1590" s="95" t="str">
        <f>IF(ISERROR(VLOOKUP($AB1590,tic,Z1590,FALSE)),"",IF(VLOOKUP($AB1590,tic,Z1590,FALSE)=0,"",VLOOKUP($AB1590,tic,Z1590,FALSE)))</f>
        <v/>
      </c>
      <c r="H1590" s="96" t="str">
        <f ca="1">IF(ISERROR(VLOOKUP($AB1590,tic,AA1590,FALSE)),"",IF(VLOOKUP($AB1590,tic,AA1590,FALSE)=0,"",VLOOKUP($AB1590,tic,AA1590,FALSE)))</f>
        <v/>
      </c>
      <c r="I1590" s="307"/>
      <c r="J1590" s="308"/>
      <c r="W1590" s="14">
        <v>3</v>
      </c>
      <c r="X1590" s="14">
        <v>9</v>
      </c>
      <c r="Y1590" s="14">
        <v>15</v>
      </c>
      <c r="Z1590" s="14">
        <v>21</v>
      </c>
      <c r="AA1590" s="14">
        <v>31</v>
      </c>
      <c r="AB1590" s="14" t="str">
        <f>IF(C1538="","",C1538)</f>
        <v>GUTIERREZ AYVAR, Jorge Alex</v>
      </c>
    </row>
    <row r="1591" spans="1:28" ht="5.25" customHeight="1" thickTop="1" thickBot="1" x14ac:dyDescent="0.3"/>
    <row r="1592" spans="1:28" ht="17.25" customHeight="1" thickBot="1" x14ac:dyDescent="0.3">
      <c r="A1592" s="233" t="s">
        <v>154</v>
      </c>
      <c r="B1592" s="233"/>
      <c r="C1592" s="246" t="str">
        <f>IF(C1538="","",IF(VLOOKUP(C1538,DATOS!$B$17:$F$61,4,FALSE)=0,"",VLOOKUP(C1538,DATOS!$B$17:$F$61,4,FALSE)&amp;" "&amp;VLOOKUP(C1538,DATOS!$B$17:$F$61,5,FALSE)))</f>
        <v/>
      </c>
      <c r="D1592" s="247"/>
      <c r="E1592" s="248"/>
      <c r="F1592" s="233" t="str">
        <f>"N° Áreas desaprobadas "&amp;DATOS!$B$6&amp;" :"</f>
        <v>N° Áreas desaprobadas 2019 :</v>
      </c>
      <c r="G1592" s="233"/>
      <c r="H1592" s="233"/>
      <c r="I1592" s="233"/>
      <c r="J1592" s="97" t="str">
        <f ca="1">IF(C1538="","",IF((DATOS!$W$14-TODAY())&gt;0,"",VLOOKUP(C1538,anual,18,FALSE)))</f>
        <v/>
      </c>
    </row>
    <row r="1593" spans="1:28" ht="3" customHeight="1" thickBot="1" x14ac:dyDescent="0.3">
      <c r="A1593" s="46"/>
      <c r="B1593" s="46"/>
      <c r="C1593" s="98"/>
      <c r="D1593" s="98"/>
      <c r="E1593" s="98"/>
      <c r="F1593" s="46"/>
      <c r="G1593" s="46"/>
      <c r="H1593" s="46"/>
      <c r="I1593" s="46"/>
    </row>
    <row r="1594" spans="1:28" ht="17.25" customHeight="1" thickBot="1" x14ac:dyDescent="0.3">
      <c r="A1594" s="420" t="str">
        <f>IF(C1538="","",C1538)</f>
        <v>GUTIERREZ AYVAR, Jorge Alex</v>
      </c>
      <c r="B1594" s="420"/>
      <c r="C1594" s="420"/>
      <c r="F1594" s="233" t="s">
        <v>155</v>
      </c>
      <c r="G1594" s="233"/>
      <c r="H1594" s="233"/>
      <c r="I1594" s="395" t="str">
        <f ca="1">IF(C1538="","",IF((DATOS!$W$14-TODAY())&gt;0,"",VLOOKUP(C1538,anual2,20,FALSE)))</f>
        <v/>
      </c>
      <c r="J1594" s="396"/>
    </row>
    <row r="1595" spans="1:28" ht="15.75" thickBot="1" x14ac:dyDescent="0.3">
      <c r="A1595" s="16" t="s">
        <v>54</v>
      </c>
    </row>
    <row r="1596" spans="1:28" ht="16.5" thickTop="1" thickBot="1" x14ac:dyDescent="0.3">
      <c r="A1596" s="99" t="s">
        <v>55</v>
      </c>
      <c r="B1596" s="100" t="s">
        <v>56</v>
      </c>
      <c r="C1596" s="279" t="s">
        <v>152</v>
      </c>
      <c r="D1596" s="280"/>
      <c r="E1596" s="279" t="s">
        <v>57</v>
      </c>
      <c r="F1596" s="281"/>
      <c r="G1596" s="281"/>
      <c r="H1596" s="281"/>
      <c r="I1596" s="281"/>
      <c r="J1596" s="282"/>
    </row>
    <row r="1597" spans="1:28" ht="20.25" customHeight="1" thickTop="1" x14ac:dyDescent="0.25">
      <c r="A1597" s="101">
        <v>1</v>
      </c>
      <c r="B1597" s="102" t="str">
        <f t="shared" ref="B1597:D1600" si="388">IF(ISERROR(VLOOKUP($AB1597,comportamiento,W1597,FALSE)),"",IF(VLOOKUP($AB1597,comportamiento,W1597,FALSE)=0,"",VLOOKUP($AB1597,comportamiento,W1597,FALSE)))</f>
        <v/>
      </c>
      <c r="C1597" s="273" t="str">
        <f t="shared" ca="1" si="388"/>
        <v/>
      </c>
      <c r="D1597" s="274" t="str">
        <f t="shared" si="388"/>
        <v/>
      </c>
      <c r="E1597" s="283"/>
      <c r="F1597" s="283"/>
      <c r="G1597" s="283"/>
      <c r="H1597" s="283"/>
      <c r="I1597" s="283"/>
      <c r="J1597" s="284"/>
      <c r="W1597" s="14">
        <v>7</v>
      </c>
      <c r="X1597" s="14">
        <v>31</v>
      </c>
      <c r="AB1597" s="14" t="str">
        <f>IF(C1538="","",C1538)</f>
        <v>GUTIERREZ AYVAR, Jorge Alex</v>
      </c>
    </row>
    <row r="1598" spans="1:28" ht="20.25" customHeight="1" x14ac:dyDescent="0.25">
      <c r="A1598" s="103">
        <v>2</v>
      </c>
      <c r="B1598" s="104" t="str">
        <f t="shared" si="388"/>
        <v/>
      </c>
      <c r="C1598" s="275" t="str">
        <f t="shared" si="388"/>
        <v/>
      </c>
      <c r="D1598" s="276" t="str">
        <f t="shared" si="388"/>
        <v/>
      </c>
      <c r="E1598" s="269"/>
      <c r="F1598" s="269"/>
      <c r="G1598" s="269"/>
      <c r="H1598" s="269"/>
      <c r="I1598" s="269"/>
      <c r="J1598" s="270"/>
      <c r="W1598" s="14">
        <v>13</v>
      </c>
      <c r="AB1598" s="14" t="str">
        <f>IF(C1538="","",C1538)</f>
        <v>GUTIERREZ AYVAR, Jorge Alex</v>
      </c>
    </row>
    <row r="1599" spans="1:28" ht="20.25" customHeight="1" x14ac:dyDescent="0.25">
      <c r="A1599" s="103">
        <v>3</v>
      </c>
      <c r="B1599" s="104" t="str">
        <f t="shared" si="388"/>
        <v/>
      </c>
      <c r="C1599" s="275" t="str">
        <f t="shared" si="388"/>
        <v/>
      </c>
      <c r="D1599" s="276" t="str">
        <f t="shared" si="388"/>
        <v/>
      </c>
      <c r="E1599" s="269"/>
      <c r="F1599" s="269"/>
      <c r="G1599" s="269"/>
      <c r="H1599" s="269"/>
      <c r="I1599" s="269"/>
      <c r="J1599" s="270"/>
      <c r="W1599" s="14">
        <v>19</v>
      </c>
      <c r="AB1599" s="14" t="str">
        <f>IF(C1538="","",C1538)</f>
        <v>GUTIERREZ AYVAR, Jorge Alex</v>
      </c>
    </row>
    <row r="1600" spans="1:28" ht="20.25" customHeight="1" thickBot="1" x14ac:dyDescent="0.3">
      <c r="A1600" s="105">
        <v>4</v>
      </c>
      <c r="B1600" s="106" t="str">
        <f t="shared" si="388"/>
        <v/>
      </c>
      <c r="C1600" s="277" t="str">
        <f t="shared" si="388"/>
        <v/>
      </c>
      <c r="D1600" s="278" t="str">
        <f t="shared" si="388"/>
        <v/>
      </c>
      <c r="E1600" s="271"/>
      <c r="F1600" s="271"/>
      <c r="G1600" s="271"/>
      <c r="H1600" s="271"/>
      <c r="I1600" s="271"/>
      <c r="J1600" s="272"/>
      <c r="W1600" s="14">
        <v>25</v>
      </c>
      <c r="AB1600" s="14" t="str">
        <f>IF(C1538="","",C1538)</f>
        <v>GUTIERREZ AYVAR, Jorge Alex</v>
      </c>
    </row>
    <row r="1601" spans="1:23" ht="6.75" customHeight="1" thickTop="1" thickBot="1" x14ac:dyDescent="0.3">
      <c r="W1601" s="14">
        <v>7</v>
      </c>
    </row>
    <row r="1602" spans="1:23" ht="14.25" customHeight="1" thickTop="1" thickBot="1" x14ac:dyDescent="0.3">
      <c r="B1602" s="358" t="s">
        <v>208</v>
      </c>
      <c r="C1602" s="359"/>
      <c r="D1602" s="359" t="s">
        <v>209</v>
      </c>
      <c r="E1602" s="359"/>
      <c r="F1602" s="360"/>
    </row>
    <row r="1603" spans="1:23" ht="14.25" customHeight="1" thickTop="1" x14ac:dyDescent="0.25">
      <c r="B1603" s="107" t="str">
        <f>IF(DATOS!$B$12="","",IF(DATOS!$B$12="Bimestre","I Bimestre","I Trimestre"))</f>
        <v>I Trimestre</v>
      </c>
      <c r="C1603" s="108" t="str">
        <f>IF(C1538="","",VLOOKUP(C1538,periodo1,20,FALSE)&amp;"°")</f>
        <v>500°</v>
      </c>
      <c r="D1603" s="221">
        <f>IF(C1538="","",VLOOKUP(C1538,periodo1,18,FALSE))</f>
        <v>0</v>
      </c>
      <c r="E1603" s="221"/>
      <c r="F1603" s="361"/>
      <c r="H1603" s="406" t="str">
        <f>"Orden de mérito año escolar "&amp;DATOS!$B$6&amp;":"</f>
        <v>Orden de mérito año escolar 2019:</v>
      </c>
      <c r="I1603" s="407"/>
      <c r="J1603" s="412" t="str">
        <f ca="1">IF(C1538="","",IF((DATOS!$W$14-TODAY())&gt;0,"",VLOOKUP(C1538,anual,20,FALSE)&amp;"°"))</f>
        <v/>
      </c>
    </row>
    <row r="1604" spans="1:23" ht="14.25" customHeight="1" x14ac:dyDescent="0.25">
      <c r="B1604" s="109" t="str">
        <f>IF(DATOS!$B$12="","",IF(DATOS!$B$12="Bimestre","II Bimestre","II Trimestre"))</f>
        <v>II Trimestre</v>
      </c>
      <c r="C1604" s="110" t="str">
        <f ca="1">IF(C1538="","",IF((DATOS!$X$14-TODAY())&gt;0,"",VLOOKUP(C1538,periodo2,20,FALSE)&amp;"°"))</f>
        <v/>
      </c>
      <c r="D1604" s="225" t="str">
        <f ca="1">IF(C1538="","",IF(C1604="","",VLOOKUP(C1538,periodo2,18,FALSE)))</f>
        <v/>
      </c>
      <c r="E1604" s="225"/>
      <c r="F1604" s="362"/>
      <c r="H1604" s="408"/>
      <c r="I1604" s="409"/>
      <c r="J1604" s="413"/>
    </row>
    <row r="1605" spans="1:23" ht="14.25" customHeight="1" thickBot="1" x14ac:dyDescent="0.3">
      <c r="A1605" s="111"/>
      <c r="B1605" s="112" t="str">
        <f>IF(DATOS!$B$12="","",IF(DATOS!$B$12="Bimestre","III Bimestre","III Trimestre"))</f>
        <v>III Trimestre</v>
      </c>
      <c r="C1605" s="113" t="str">
        <f ca="1">IF(C1538="","",IF((DATOS!$Y$14-TODAY())&gt;0,"",VLOOKUP(C1538,periodo3,20,FALSE)&amp;"°"))</f>
        <v/>
      </c>
      <c r="D1605" s="363" t="str">
        <f ca="1">IF(C1538="","",IF(C1605="","",VLOOKUP(C1538,periodo3,18,FALSE)))</f>
        <v/>
      </c>
      <c r="E1605" s="363"/>
      <c r="F1605" s="364"/>
      <c r="G1605" s="111"/>
      <c r="H1605" s="410"/>
      <c r="I1605" s="411"/>
      <c r="J1605" s="414"/>
    </row>
    <row r="1606" spans="1:23" ht="14.25" customHeight="1" thickTop="1" thickBot="1" x14ac:dyDescent="0.3">
      <c r="B1606" s="114" t="str">
        <f>IF(DATOS!$B$12="","",IF(DATOS!$B$12="Bimestre","IV Bimestre",""))</f>
        <v/>
      </c>
      <c r="C1606" s="115" t="str">
        <f ca="1">IF(C1538="","",IF((DATOS!$W$14-TODAY())&gt;0,"",VLOOKUP(C1538,periodo4,20,FALSE)&amp;"°"))</f>
        <v/>
      </c>
      <c r="D1606" s="214" t="str">
        <f ca="1">IF(C1538="","",IF(C1606="","",VLOOKUP(C1538,periodo4,18,FALSE)))</f>
        <v/>
      </c>
      <c r="E1606" s="214"/>
      <c r="F1606" s="405"/>
    </row>
    <row r="1607" spans="1:23" ht="16.5" thickTop="1" thickBot="1" x14ac:dyDescent="0.3">
      <c r="A1607" s="16" t="s">
        <v>192</v>
      </c>
    </row>
    <row r="1608" spans="1:23" ht="15.75" thickTop="1" x14ac:dyDescent="0.25">
      <c r="A1608" s="397" t="s">
        <v>55</v>
      </c>
      <c r="B1608" s="399" t="s">
        <v>193</v>
      </c>
      <c r="C1608" s="288"/>
      <c r="D1608" s="288"/>
      <c r="E1608" s="289"/>
      <c r="F1608" s="399" t="s">
        <v>194</v>
      </c>
      <c r="G1608" s="288"/>
      <c r="H1608" s="288"/>
      <c r="I1608" s="289"/>
    </row>
    <row r="1609" spans="1:23" x14ac:dyDescent="0.25">
      <c r="A1609" s="398"/>
      <c r="B1609" s="116" t="s">
        <v>195</v>
      </c>
      <c r="C1609" s="400" t="s">
        <v>196</v>
      </c>
      <c r="D1609" s="400"/>
      <c r="E1609" s="401"/>
      <c r="F1609" s="402" t="s">
        <v>195</v>
      </c>
      <c r="G1609" s="400"/>
      <c r="H1609" s="400"/>
      <c r="I1609" s="117" t="s">
        <v>196</v>
      </c>
    </row>
    <row r="1610" spans="1:23" x14ac:dyDescent="0.25">
      <c r="A1610" s="118">
        <v>1</v>
      </c>
      <c r="B1610" s="126"/>
      <c r="C1610" s="403"/>
      <c r="D1610" s="366"/>
      <c r="E1610" s="404"/>
      <c r="F1610" s="365"/>
      <c r="G1610" s="366"/>
      <c r="H1610" s="367"/>
      <c r="I1610" s="127"/>
    </row>
    <row r="1611" spans="1:23" x14ac:dyDescent="0.25">
      <c r="A1611" s="118">
        <v>2</v>
      </c>
      <c r="B1611" s="126"/>
      <c r="C1611" s="403"/>
      <c r="D1611" s="366"/>
      <c r="E1611" s="404"/>
      <c r="F1611" s="365"/>
      <c r="G1611" s="366"/>
      <c r="H1611" s="367"/>
      <c r="I1611" s="127"/>
    </row>
    <row r="1612" spans="1:23" x14ac:dyDescent="0.25">
      <c r="A1612" s="118">
        <v>3</v>
      </c>
      <c r="B1612" s="126"/>
      <c r="C1612" s="403"/>
      <c r="D1612" s="366"/>
      <c r="E1612" s="404"/>
      <c r="F1612" s="365"/>
      <c r="G1612" s="366"/>
      <c r="H1612" s="367"/>
      <c r="I1612" s="127"/>
    </row>
    <row r="1613" spans="1:23" ht="15.75" thickBot="1" x14ac:dyDescent="0.3">
      <c r="A1613" s="119">
        <v>4</v>
      </c>
      <c r="B1613" s="129"/>
      <c r="C1613" s="368"/>
      <c r="D1613" s="369"/>
      <c r="E1613" s="370"/>
      <c r="F1613" s="371"/>
      <c r="G1613" s="369"/>
      <c r="H1613" s="372"/>
      <c r="I1613" s="130"/>
    </row>
    <row r="1614" spans="1:23" ht="16.5" thickTop="1" thickBot="1" x14ac:dyDescent="0.3">
      <c r="A1614" s="120" t="s">
        <v>197</v>
      </c>
      <c r="B1614" s="121" t="str">
        <f>IF(C1538="","",IF(SUM(B1610:B1613)=0,"",SUM(B1610:B1613)))</f>
        <v/>
      </c>
      <c r="C1614" s="373" t="str">
        <f>IF(C1538="","",IF(SUM(C1610:C1613)=0,"",SUM(C1610:C1613)))</f>
        <v/>
      </c>
      <c r="D1614" s="373" t="str">
        <f t="shared" ref="D1614" si="389">IF(E1538="","",IF(SUM(D1610:D1613)=0,"",SUM(D1610:D1613)))</f>
        <v/>
      </c>
      <c r="E1614" s="374" t="str">
        <f t="shared" ref="E1614" si="390">IF(F1538="","",IF(SUM(E1610:E1613)=0,"",SUM(E1610:E1613)))</f>
        <v/>
      </c>
      <c r="F1614" s="375" t="str">
        <f>IF(C1538="","",IF(SUM(F1610:F1613)=0,"",SUM(F1610:F1613)))</f>
        <v/>
      </c>
      <c r="G1614" s="373" t="str">
        <f t="shared" ref="G1614" si="391">IF(H1538="","",IF(SUM(G1610:G1613)=0,"",SUM(G1610:G1613)))</f>
        <v/>
      </c>
      <c r="H1614" s="373" t="str">
        <f t="shared" ref="H1614" si="392">IF(I1538="","",IF(SUM(H1610:H1613)=0,"",SUM(H1610:H1613)))</f>
        <v/>
      </c>
      <c r="I1614" s="122" t="str">
        <f>IF(C1538="","",IF(SUM(I1610:I1613)=0,"",SUM(I1610:I1613)))</f>
        <v/>
      </c>
    </row>
    <row r="1615" spans="1:23" ht="15.75" thickTop="1" x14ac:dyDescent="0.25"/>
    <row r="1618" spans="1:32" x14ac:dyDescent="0.25">
      <c r="A1618" s="416"/>
      <c r="B1618" s="416"/>
      <c r="G1618" s="123"/>
      <c r="H1618" s="123"/>
      <c r="I1618" s="123"/>
      <c r="J1618" s="123"/>
    </row>
    <row r="1619" spans="1:32" x14ac:dyDescent="0.25">
      <c r="A1619" s="415" t="str">
        <f>IF(DATOS!$F$9="","",DATOS!$F$9)</f>
        <v/>
      </c>
      <c r="B1619" s="415"/>
      <c r="G1619" s="415" t="str">
        <f>IF(DATOS!$F$10="","",DATOS!$F$10)</f>
        <v/>
      </c>
      <c r="H1619" s="415"/>
      <c r="I1619" s="415"/>
      <c r="J1619" s="415"/>
    </row>
    <row r="1620" spans="1:32" x14ac:dyDescent="0.25">
      <c r="A1620" s="415" t="s">
        <v>143</v>
      </c>
      <c r="B1620" s="415"/>
      <c r="G1620" s="415" t="s">
        <v>142</v>
      </c>
      <c r="H1620" s="415"/>
      <c r="I1620" s="415"/>
      <c r="J1620" s="415"/>
    </row>
    <row r="1621" spans="1:32" ht="17.25" x14ac:dyDescent="0.3">
      <c r="A1621" s="285" t="str">
        <f>"INFORME DE PROGRESO DEL APRENDIZAJE DEL ESTUDIANTE - "&amp;DATOS!$B$6</f>
        <v>INFORME DE PROGRESO DEL APRENDIZAJE DEL ESTUDIANTE - 2019</v>
      </c>
      <c r="B1621" s="285"/>
      <c r="C1621" s="285"/>
      <c r="D1621" s="285"/>
      <c r="E1621" s="285"/>
      <c r="F1621" s="285"/>
      <c r="G1621" s="285"/>
      <c r="H1621" s="285"/>
      <c r="I1621" s="285"/>
      <c r="J1621" s="285"/>
    </row>
    <row r="1622" spans="1:32" ht="4.5" customHeight="1" thickBot="1" x14ac:dyDescent="0.3"/>
    <row r="1623" spans="1:32" ht="15.75" thickTop="1" x14ac:dyDescent="0.25">
      <c r="A1623" s="292"/>
      <c r="B1623" s="62" t="s">
        <v>45</v>
      </c>
      <c r="C1623" s="314" t="str">
        <f>IF(DATOS!$B$4="","",DATOS!$B$4)</f>
        <v>Apurímac</v>
      </c>
      <c r="D1623" s="314"/>
      <c r="E1623" s="314"/>
      <c r="F1623" s="314"/>
      <c r="G1623" s="313" t="s">
        <v>47</v>
      </c>
      <c r="H1623" s="313"/>
      <c r="I1623" s="63" t="str">
        <f>IF(DATOS!$B$5="","",DATOS!$B$5)</f>
        <v/>
      </c>
      <c r="J1623" s="295" t="s">
        <v>520</v>
      </c>
    </row>
    <row r="1624" spans="1:32" x14ac:dyDescent="0.25">
      <c r="A1624" s="293"/>
      <c r="B1624" s="64" t="s">
        <v>46</v>
      </c>
      <c r="C1624" s="311" t="str">
        <f>IF(DATOS!$B$7="","",UPPER(DATOS!$B$7))</f>
        <v/>
      </c>
      <c r="D1624" s="311"/>
      <c r="E1624" s="311"/>
      <c r="F1624" s="311"/>
      <c r="G1624" s="311"/>
      <c r="H1624" s="311"/>
      <c r="I1624" s="312"/>
      <c r="J1624" s="296"/>
    </row>
    <row r="1625" spans="1:32" x14ac:dyDescent="0.25">
      <c r="A1625" s="293"/>
      <c r="B1625" s="64" t="s">
        <v>49</v>
      </c>
      <c r="C1625" s="315" t="str">
        <f>IF(DATOS!$B$8="","",DATOS!$B$8)</f>
        <v/>
      </c>
      <c r="D1625" s="315"/>
      <c r="E1625" s="315"/>
      <c r="F1625" s="315"/>
      <c r="G1625" s="286" t="s">
        <v>100</v>
      </c>
      <c r="H1625" s="287"/>
      <c r="I1625" s="65" t="str">
        <f>IF(DATOS!$B$9="","",DATOS!$B$9)</f>
        <v/>
      </c>
      <c r="J1625" s="296"/>
    </row>
    <row r="1626" spans="1:32" x14ac:dyDescent="0.25">
      <c r="A1626" s="293"/>
      <c r="B1626" s="64" t="s">
        <v>60</v>
      </c>
      <c r="C1626" s="311" t="str">
        <f>IF(DATOS!$B$10="","",DATOS!$B$10)</f>
        <v/>
      </c>
      <c r="D1626" s="311"/>
      <c r="E1626" s="311"/>
      <c r="F1626" s="311"/>
      <c r="G1626" s="317" t="s">
        <v>50</v>
      </c>
      <c r="H1626" s="317"/>
      <c r="I1626" s="65" t="str">
        <f>IF(DATOS!$B$11="","",DATOS!$B$11)</f>
        <v/>
      </c>
      <c r="J1626" s="296"/>
    </row>
    <row r="1627" spans="1:32" x14ac:dyDescent="0.25">
      <c r="A1627" s="293"/>
      <c r="B1627" s="64" t="s">
        <v>59</v>
      </c>
      <c r="C1627" s="316" t="str">
        <f>IF(ISERROR(VLOOKUP(C1628,DATOS!$B$17:$C$61,2,FALSE)),"No encontrado",IF(VLOOKUP(C1628,DATOS!$B$17:$C$61,2,FALSE)=0,"No encontrado",VLOOKUP(C1628,DATOS!$B$17:$C$61,2,FALSE)))</f>
        <v>No encontrado</v>
      </c>
      <c r="D1627" s="316"/>
      <c r="E1627" s="316"/>
      <c r="F1627" s="316"/>
      <c r="G1627" s="298"/>
      <c r="H1627" s="299"/>
      <c r="I1627" s="300"/>
      <c r="J1627" s="296"/>
    </row>
    <row r="1628" spans="1:32" ht="28.5" customHeight="1" thickBot="1" x14ac:dyDescent="0.3">
      <c r="A1628" s="294"/>
      <c r="B1628" s="66" t="s">
        <v>58</v>
      </c>
      <c r="C1628" s="309" t="str">
        <f>IF(INDEX(alumnos,AE1628,AF1628)=0,"",INDEX(alumnos,AE1628,AF1628))</f>
        <v>LLOCCLLA QUISPE, Jimena Margoth</v>
      </c>
      <c r="D1628" s="309"/>
      <c r="E1628" s="309"/>
      <c r="F1628" s="309"/>
      <c r="G1628" s="309"/>
      <c r="H1628" s="309"/>
      <c r="I1628" s="310"/>
      <c r="J1628" s="297"/>
      <c r="AE1628" s="14">
        <f>AE1538+1</f>
        <v>19</v>
      </c>
      <c r="AF1628" s="14">
        <v>2</v>
      </c>
    </row>
    <row r="1629" spans="1:32" ht="5.25" customHeight="1" thickTop="1" thickBot="1" x14ac:dyDescent="0.3"/>
    <row r="1630" spans="1:32" ht="27" customHeight="1" thickTop="1" x14ac:dyDescent="0.25">
      <c r="A1630" s="318" t="s">
        <v>0</v>
      </c>
      <c r="B1630" s="328" t="s">
        <v>1</v>
      </c>
      <c r="C1630" s="329"/>
      <c r="D1630" s="325" t="s">
        <v>139</v>
      </c>
      <c r="E1630" s="326"/>
      <c r="F1630" s="326"/>
      <c r="G1630" s="327"/>
      <c r="H1630" s="320" t="s">
        <v>2</v>
      </c>
      <c r="I1630" s="301" t="s">
        <v>3</v>
      </c>
      <c r="J1630" s="302"/>
      <c r="K1630" s="67"/>
    </row>
    <row r="1631" spans="1:32" ht="15" customHeight="1" thickBot="1" x14ac:dyDescent="0.3">
      <c r="A1631" s="319"/>
      <c r="B1631" s="330"/>
      <c r="C1631" s="331"/>
      <c r="D1631" s="68">
        <v>1</v>
      </c>
      <c r="E1631" s="68">
        <v>2</v>
      </c>
      <c r="F1631" s="68">
        <v>3</v>
      </c>
      <c r="G1631" s="68">
        <v>4</v>
      </c>
      <c r="H1631" s="321"/>
      <c r="I1631" s="303"/>
      <c r="J1631" s="304"/>
      <c r="K1631" s="67"/>
    </row>
    <row r="1632" spans="1:32" ht="17.25" customHeight="1" thickTop="1" x14ac:dyDescent="0.25">
      <c r="A1632" s="322" t="s">
        <v>8</v>
      </c>
      <c r="B1632" s="334" t="s">
        <v>26</v>
      </c>
      <c r="C1632" s="334"/>
      <c r="D1632" s="69" t="str">
        <f t="shared" ref="D1632:H1636" si="393">IF(ISERROR(VLOOKUP($AB1632,matematica,W1632,FALSE)),"",IF(VLOOKUP($AB1632,matematica,W1632,FALSE)=0,"",VLOOKUP($AB1632,matematica,W1632,FALSE)))</f>
        <v/>
      </c>
      <c r="E1632" s="69" t="str">
        <f t="shared" si="393"/>
        <v/>
      </c>
      <c r="F1632" s="69" t="str">
        <f t="shared" si="393"/>
        <v/>
      </c>
      <c r="G1632" s="69" t="str">
        <f t="shared" si="393"/>
        <v/>
      </c>
      <c r="H1632" s="343" t="str">
        <f t="shared" ca="1" si="393"/>
        <v/>
      </c>
      <c r="I1632" s="337"/>
      <c r="J1632" s="338"/>
      <c r="W1632" s="14">
        <v>3</v>
      </c>
      <c r="X1632" s="14">
        <v>9</v>
      </c>
      <c r="Y1632" s="14">
        <v>15</v>
      </c>
      <c r="Z1632" s="14">
        <v>21</v>
      </c>
      <c r="AA1632" s="14">
        <v>31</v>
      </c>
      <c r="AB1632" s="14" t="str">
        <f>IF(C1628="","",C1628)</f>
        <v>LLOCCLLA QUISPE, Jimena Margoth</v>
      </c>
    </row>
    <row r="1633" spans="1:28" ht="27.75" customHeight="1" x14ac:dyDescent="0.25">
      <c r="A1633" s="323"/>
      <c r="B1633" s="335" t="s">
        <v>27</v>
      </c>
      <c r="C1633" s="335"/>
      <c r="D1633" s="70" t="str">
        <f t="shared" si="393"/>
        <v/>
      </c>
      <c r="E1633" s="70" t="str">
        <f t="shared" si="393"/>
        <v/>
      </c>
      <c r="F1633" s="70" t="str">
        <f t="shared" si="393"/>
        <v/>
      </c>
      <c r="G1633" s="70" t="str">
        <f t="shared" si="393"/>
        <v/>
      </c>
      <c r="H1633" s="344" t="str">
        <f t="shared" si="393"/>
        <v/>
      </c>
      <c r="I1633" s="339"/>
      <c r="J1633" s="340"/>
      <c r="M1633" s="14" t="str">
        <f>IF(INDEX(alumnos,35,2)=0,"",INDEX(alumnos,35,2))</f>
        <v/>
      </c>
      <c r="W1633" s="14">
        <v>4</v>
      </c>
      <c r="X1633" s="14">
        <v>10</v>
      </c>
      <c r="Y1633" s="14">
        <v>16</v>
      </c>
      <c r="Z1633" s="14">
        <v>22</v>
      </c>
      <c r="AB1633" s="14" t="str">
        <f>IF(C1628="","",C1628)</f>
        <v>LLOCCLLA QUISPE, Jimena Margoth</v>
      </c>
    </row>
    <row r="1634" spans="1:28" ht="26.25" customHeight="1" x14ac:dyDescent="0.25">
      <c r="A1634" s="323"/>
      <c r="B1634" s="335" t="s">
        <v>28</v>
      </c>
      <c r="C1634" s="335"/>
      <c r="D1634" s="70" t="str">
        <f t="shared" si="393"/>
        <v/>
      </c>
      <c r="E1634" s="70" t="str">
        <f t="shared" si="393"/>
        <v/>
      </c>
      <c r="F1634" s="70" t="str">
        <f t="shared" si="393"/>
        <v/>
      </c>
      <c r="G1634" s="70" t="str">
        <f t="shared" si="393"/>
        <v/>
      </c>
      <c r="H1634" s="344" t="str">
        <f t="shared" si="393"/>
        <v/>
      </c>
      <c r="I1634" s="339"/>
      <c r="J1634" s="340"/>
      <c r="W1634" s="14">
        <v>5</v>
      </c>
      <c r="X1634" s="14">
        <v>11</v>
      </c>
      <c r="Y1634" s="14">
        <v>17</v>
      </c>
      <c r="Z1634" s="14">
        <v>23</v>
      </c>
      <c r="AB1634" s="14" t="str">
        <f>IF(C1628="","",C1628)</f>
        <v>LLOCCLLA QUISPE, Jimena Margoth</v>
      </c>
    </row>
    <row r="1635" spans="1:28" ht="24.75" customHeight="1" x14ac:dyDescent="0.25">
      <c r="A1635" s="323"/>
      <c r="B1635" s="335" t="s">
        <v>29</v>
      </c>
      <c r="C1635" s="335"/>
      <c r="D1635" s="70" t="str">
        <f t="shared" si="393"/>
        <v/>
      </c>
      <c r="E1635" s="70" t="str">
        <f t="shared" si="393"/>
        <v/>
      </c>
      <c r="F1635" s="70" t="str">
        <f t="shared" si="393"/>
        <v/>
      </c>
      <c r="G1635" s="70" t="str">
        <f t="shared" si="393"/>
        <v/>
      </c>
      <c r="H1635" s="344" t="str">
        <f t="shared" si="393"/>
        <v/>
      </c>
      <c r="I1635" s="339"/>
      <c r="J1635" s="340"/>
      <c r="W1635" s="14">
        <v>6</v>
      </c>
      <c r="X1635" s="14">
        <v>12</v>
      </c>
      <c r="Y1635" s="14">
        <v>18</v>
      </c>
      <c r="Z1635" s="14">
        <v>24</v>
      </c>
      <c r="AB1635" s="14" t="str">
        <f>IF(C1628="","",C1628)</f>
        <v>LLOCCLLA QUISPE, Jimena Margoth</v>
      </c>
    </row>
    <row r="1636" spans="1:28" ht="16.5" customHeight="1" thickBot="1" x14ac:dyDescent="0.3">
      <c r="A1636" s="324"/>
      <c r="B1636" s="336" t="s">
        <v>188</v>
      </c>
      <c r="C1636" s="336"/>
      <c r="D1636" s="71" t="str">
        <f t="shared" si="393"/>
        <v/>
      </c>
      <c r="E1636" s="71" t="str">
        <f t="shared" si="393"/>
        <v/>
      </c>
      <c r="F1636" s="71" t="str">
        <f t="shared" si="393"/>
        <v/>
      </c>
      <c r="G1636" s="71" t="str">
        <f t="shared" si="393"/>
        <v/>
      </c>
      <c r="H1636" s="345" t="str">
        <f t="shared" si="393"/>
        <v/>
      </c>
      <c r="I1636" s="341"/>
      <c r="J1636" s="342"/>
      <c r="W1636" s="14">
        <v>7</v>
      </c>
      <c r="X1636" s="14">
        <v>13</v>
      </c>
      <c r="Y1636" s="14">
        <v>19</v>
      </c>
      <c r="Z1636" s="14">
        <v>25</v>
      </c>
      <c r="AB1636" s="14" t="str">
        <f>IF(C1628="","",C1628)</f>
        <v>LLOCCLLA QUISPE, Jimena Margoth</v>
      </c>
    </row>
    <row r="1637" spans="1:28" ht="1.5" customHeight="1" thickTop="1" thickBot="1" x14ac:dyDescent="0.3">
      <c r="A1637" s="72"/>
      <c r="B1637" s="73"/>
      <c r="C1637" s="74"/>
      <c r="D1637" s="74"/>
      <c r="E1637" s="74"/>
      <c r="F1637" s="74"/>
      <c r="G1637" s="74"/>
      <c r="H1637" s="75"/>
      <c r="I1637" s="124"/>
      <c r="J1637" s="124"/>
    </row>
    <row r="1638" spans="1:28" ht="28.5" customHeight="1" thickTop="1" x14ac:dyDescent="0.25">
      <c r="A1638" s="322" t="s">
        <v>151</v>
      </c>
      <c r="B1638" s="334" t="s">
        <v>191</v>
      </c>
      <c r="C1638" s="334" t="str">
        <f t="shared" ref="C1638:C1640" si="394">IF(ISERROR(VLOOKUP($C$8,comunicacion,W1638,FALSE)),"",IF(VLOOKUP($C$8,comunicacion,W1638,FALSE)=0,"",VLOOKUP($C$8,comunicacion,W1638,FALSE)))</f>
        <v/>
      </c>
      <c r="D1638" s="76" t="str">
        <f t="shared" ref="D1638:H1641" si="395">IF(ISERROR(VLOOKUP($AB1638,comunicacion,W1638,FALSE)),"",IF(VLOOKUP($AB1638,comunicacion,W1638,FALSE)=0,"",VLOOKUP($AB1638,comunicacion,W1638,FALSE)))</f>
        <v/>
      </c>
      <c r="E1638" s="76" t="str">
        <f t="shared" si="395"/>
        <v/>
      </c>
      <c r="F1638" s="76" t="str">
        <f t="shared" si="395"/>
        <v/>
      </c>
      <c r="G1638" s="69" t="str">
        <f t="shared" si="395"/>
        <v/>
      </c>
      <c r="H1638" s="346" t="str">
        <f t="shared" ca="1" si="395"/>
        <v/>
      </c>
      <c r="I1638" s="349"/>
      <c r="J1638" s="350"/>
      <c r="W1638" s="14">
        <v>3</v>
      </c>
      <c r="X1638" s="14">
        <v>9</v>
      </c>
      <c r="Y1638" s="14">
        <v>15</v>
      </c>
      <c r="Z1638" s="14">
        <v>21</v>
      </c>
      <c r="AA1638" s="14">
        <v>31</v>
      </c>
      <c r="AB1638" s="14" t="str">
        <f>IF(C1628="","",C1628)</f>
        <v>LLOCCLLA QUISPE, Jimena Margoth</v>
      </c>
    </row>
    <row r="1639" spans="1:28" ht="28.5" customHeight="1" x14ac:dyDescent="0.25">
      <c r="A1639" s="323"/>
      <c r="B1639" s="335" t="s">
        <v>190</v>
      </c>
      <c r="C1639" s="335" t="str">
        <f t="shared" si="394"/>
        <v/>
      </c>
      <c r="D1639" s="77" t="str">
        <f t="shared" si="395"/>
        <v/>
      </c>
      <c r="E1639" s="77" t="str">
        <f t="shared" si="395"/>
        <v/>
      </c>
      <c r="F1639" s="77" t="str">
        <f t="shared" si="395"/>
        <v/>
      </c>
      <c r="G1639" s="70" t="str">
        <f t="shared" si="395"/>
        <v/>
      </c>
      <c r="H1639" s="347" t="str">
        <f t="shared" si="395"/>
        <v/>
      </c>
      <c r="I1639" s="351"/>
      <c r="J1639" s="352"/>
      <c r="W1639" s="14">
        <v>4</v>
      </c>
      <c r="X1639" s="14">
        <v>10</v>
      </c>
      <c r="Y1639" s="14">
        <v>16</v>
      </c>
      <c r="Z1639" s="14">
        <v>22</v>
      </c>
      <c r="AB1639" s="14" t="str">
        <f>IF(C1628="","",C1628)</f>
        <v>LLOCCLLA QUISPE, Jimena Margoth</v>
      </c>
    </row>
    <row r="1640" spans="1:28" ht="28.5" customHeight="1" x14ac:dyDescent="0.25">
      <c r="A1640" s="323"/>
      <c r="B1640" s="335" t="s">
        <v>189</v>
      </c>
      <c r="C1640" s="335" t="str">
        <f t="shared" si="394"/>
        <v/>
      </c>
      <c r="D1640" s="77" t="str">
        <f t="shared" si="395"/>
        <v/>
      </c>
      <c r="E1640" s="77" t="str">
        <f t="shared" si="395"/>
        <v/>
      </c>
      <c r="F1640" s="77" t="str">
        <f t="shared" si="395"/>
        <v/>
      </c>
      <c r="G1640" s="70" t="str">
        <f t="shared" si="395"/>
        <v/>
      </c>
      <c r="H1640" s="347" t="str">
        <f t="shared" si="395"/>
        <v/>
      </c>
      <c r="I1640" s="351"/>
      <c r="J1640" s="352"/>
      <c r="W1640" s="14">
        <v>5</v>
      </c>
      <c r="X1640" s="14">
        <v>11</v>
      </c>
      <c r="Y1640" s="14">
        <v>17</v>
      </c>
      <c r="Z1640" s="14">
        <v>23</v>
      </c>
      <c r="AB1640" s="14" t="str">
        <f>IF(C1628="","",C1628)</f>
        <v>LLOCCLLA QUISPE, Jimena Margoth</v>
      </c>
    </row>
    <row r="1641" spans="1:28" ht="16.5" customHeight="1" thickBot="1" x14ac:dyDescent="0.3">
      <c r="A1641" s="324"/>
      <c r="B1641" s="336" t="s">
        <v>188</v>
      </c>
      <c r="C1641" s="336"/>
      <c r="D1641" s="71" t="str">
        <f t="shared" si="395"/>
        <v/>
      </c>
      <c r="E1641" s="71" t="str">
        <f t="shared" si="395"/>
        <v/>
      </c>
      <c r="F1641" s="71" t="str">
        <f t="shared" si="395"/>
        <v/>
      </c>
      <c r="G1641" s="71" t="str">
        <f t="shared" si="395"/>
        <v/>
      </c>
      <c r="H1641" s="348" t="str">
        <f t="shared" si="395"/>
        <v/>
      </c>
      <c r="I1641" s="353"/>
      <c r="J1641" s="354"/>
      <c r="W1641" s="14">
        <v>7</v>
      </c>
      <c r="X1641" s="14">
        <v>13</v>
      </c>
      <c r="Y1641" s="14">
        <v>19</v>
      </c>
      <c r="Z1641" s="14">
        <v>25</v>
      </c>
      <c r="AB1641" s="14" t="str">
        <f>IF(C1628="","",C1628)</f>
        <v>LLOCCLLA QUISPE, Jimena Margoth</v>
      </c>
    </row>
    <row r="1642" spans="1:28" ht="2.25" customHeight="1" thickTop="1" thickBot="1" x14ac:dyDescent="0.3">
      <c r="A1642" s="72"/>
      <c r="B1642" s="73"/>
      <c r="C1642" s="78"/>
      <c r="D1642" s="78"/>
      <c r="E1642" s="78"/>
      <c r="F1642" s="78"/>
      <c r="G1642" s="78"/>
      <c r="H1642" s="75"/>
      <c r="I1642" s="124"/>
      <c r="J1642" s="124"/>
    </row>
    <row r="1643" spans="1:28" ht="28.5" customHeight="1" thickTop="1" x14ac:dyDescent="0.25">
      <c r="A1643" s="322" t="s">
        <v>150</v>
      </c>
      <c r="B1643" s="334" t="s">
        <v>30</v>
      </c>
      <c r="C1643" s="334" t="str">
        <f t="shared" ref="C1643:C1645" si="396">IF(ISERROR(VLOOKUP($C$8,ingles,W1643,FALSE)),"",IF(VLOOKUP($C$8,ingles,W1643,FALSE)=0,"",VLOOKUP($C$8,ingles,W1643,FALSE)))</f>
        <v/>
      </c>
      <c r="D1643" s="76" t="str">
        <f t="shared" ref="D1643:H1646" si="397">IF(ISERROR(VLOOKUP($AB1643,ingles,W1643,FALSE)),"",IF(VLOOKUP($AB1643,ingles,W1643,FALSE)=0,"",VLOOKUP($AB1643,ingles,W1643,FALSE)))</f>
        <v/>
      </c>
      <c r="E1643" s="76" t="str">
        <f t="shared" si="397"/>
        <v/>
      </c>
      <c r="F1643" s="76" t="str">
        <f t="shared" si="397"/>
        <v/>
      </c>
      <c r="G1643" s="69" t="str">
        <f t="shared" si="397"/>
        <v/>
      </c>
      <c r="H1643" s="346" t="str">
        <f t="shared" ca="1" si="397"/>
        <v/>
      </c>
      <c r="I1643" s="349"/>
      <c r="J1643" s="350"/>
      <c r="W1643" s="14">
        <v>3</v>
      </c>
      <c r="X1643" s="14">
        <v>9</v>
      </c>
      <c r="Y1643" s="14">
        <v>15</v>
      </c>
      <c r="Z1643" s="14">
        <v>21</v>
      </c>
      <c r="AA1643" s="14">
        <v>31</v>
      </c>
      <c r="AB1643" s="14" t="str">
        <f>IF(C1628="","",C1628)</f>
        <v>LLOCCLLA QUISPE, Jimena Margoth</v>
      </c>
    </row>
    <row r="1644" spans="1:28" ht="28.5" customHeight="1" x14ac:dyDescent="0.25">
      <c r="A1644" s="323"/>
      <c r="B1644" s="335" t="s">
        <v>31</v>
      </c>
      <c r="C1644" s="335" t="str">
        <f t="shared" si="396"/>
        <v/>
      </c>
      <c r="D1644" s="77" t="str">
        <f t="shared" si="397"/>
        <v/>
      </c>
      <c r="E1644" s="77" t="str">
        <f t="shared" si="397"/>
        <v/>
      </c>
      <c r="F1644" s="77" t="str">
        <f t="shared" si="397"/>
        <v/>
      </c>
      <c r="G1644" s="70" t="str">
        <f t="shared" si="397"/>
        <v/>
      </c>
      <c r="H1644" s="347" t="str">
        <f t="shared" si="397"/>
        <v/>
      </c>
      <c r="I1644" s="351"/>
      <c r="J1644" s="352"/>
      <c r="W1644" s="14">
        <v>4</v>
      </c>
      <c r="X1644" s="14">
        <v>10</v>
      </c>
      <c r="Y1644" s="14">
        <v>16</v>
      </c>
      <c r="Z1644" s="14">
        <v>22</v>
      </c>
      <c r="AB1644" s="14" t="str">
        <f>IF(C1628="","",C1628)</f>
        <v>LLOCCLLA QUISPE, Jimena Margoth</v>
      </c>
    </row>
    <row r="1645" spans="1:28" ht="28.5" customHeight="1" x14ac:dyDescent="0.25">
      <c r="A1645" s="323"/>
      <c r="B1645" s="335" t="s">
        <v>32</v>
      </c>
      <c r="C1645" s="335" t="str">
        <f t="shared" si="396"/>
        <v/>
      </c>
      <c r="D1645" s="77" t="str">
        <f t="shared" si="397"/>
        <v/>
      </c>
      <c r="E1645" s="77" t="str">
        <f t="shared" si="397"/>
        <v/>
      </c>
      <c r="F1645" s="77" t="str">
        <f t="shared" si="397"/>
        <v/>
      </c>
      <c r="G1645" s="70" t="str">
        <f t="shared" si="397"/>
        <v/>
      </c>
      <c r="H1645" s="347" t="str">
        <f t="shared" si="397"/>
        <v/>
      </c>
      <c r="I1645" s="351"/>
      <c r="J1645" s="352"/>
      <c r="W1645" s="14">
        <v>5</v>
      </c>
      <c r="X1645" s="14">
        <v>11</v>
      </c>
      <c r="Y1645" s="14">
        <v>17</v>
      </c>
      <c r="Z1645" s="14">
        <v>23</v>
      </c>
      <c r="AB1645" s="14" t="str">
        <f>IF(C1628="","",C1628)</f>
        <v>LLOCCLLA QUISPE, Jimena Margoth</v>
      </c>
    </row>
    <row r="1646" spans="1:28" ht="16.5" customHeight="1" thickBot="1" x14ac:dyDescent="0.3">
      <c r="A1646" s="324"/>
      <c r="B1646" s="336" t="s">
        <v>188</v>
      </c>
      <c r="C1646" s="336"/>
      <c r="D1646" s="71" t="str">
        <f t="shared" si="397"/>
        <v/>
      </c>
      <c r="E1646" s="71" t="str">
        <f t="shared" si="397"/>
        <v/>
      </c>
      <c r="F1646" s="71" t="str">
        <f t="shared" si="397"/>
        <v/>
      </c>
      <c r="G1646" s="71" t="str">
        <f t="shared" si="397"/>
        <v/>
      </c>
      <c r="H1646" s="348" t="str">
        <f t="shared" si="397"/>
        <v/>
      </c>
      <c r="I1646" s="353"/>
      <c r="J1646" s="354"/>
      <c r="W1646" s="14">
        <v>7</v>
      </c>
      <c r="X1646" s="14">
        <v>13</v>
      </c>
      <c r="Y1646" s="14">
        <v>19</v>
      </c>
      <c r="Z1646" s="14">
        <v>25</v>
      </c>
      <c r="AB1646" s="14" t="str">
        <f>IF(C1628="","",C1628)</f>
        <v>LLOCCLLA QUISPE, Jimena Margoth</v>
      </c>
    </row>
    <row r="1647" spans="1:28" ht="2.25" customHeight="1" thickTop="1" thickBot="1" x14ac:dyDescent="0.3">
      <c r="A1647" s="72"/>
      <c r="B1647" s="73"/>
      <c r="C1647" s="78"/>
      <c r="D1647" s="78"/>
      <c r="E1647" s="78"/>
      <c r="F1647" s="78"/>
      <c r="G1647" s="78"/>
      <c r="H1647" s="75"/>
      <c r="I1647" s="124"/>
      <c r="J1647" s="124"/>
    </row>
    <row r="1648" spans="1:28" ht="27" customHeight="1" thickTop="1" x14ac:dyDescent="0.25">
      <c r="A1648" s="322" t="s">
        <v>7</v>
      </c>
      <c r="B1648" s="334" t="s">
        <v>33</v>
      </c>
      <c r="C1648" s="334" t="str">
        <f t="shared" ref="C1648" si="398">IF(ISERROR(VLOOKUP($C$8,arte,W1648,FALSE)),"",IF(VLOOKUP($C$8,arte,W1648,FALSE)=0,"",VLOOKUP($C$8,arte,W1648,FALSE)))</f>
        <v/>
      </c>
      <c r="D1648" s="76" t="str">
        <f t="shared" ref="D1648:H1650" si="399">IF(ISERROR(VLOOKUP($AB1648,arte,W1648,FALSE)),"",IF(VLOOKUP($AB1648,arte,W1648,FALSE)=0,"",VLOOKUP($AB1648,arte,W1648,FALSE)))</f>
        <v/>
      </c>
      <c r="E1648" s="76" t="str">
        <f t="shared" si="399"/>
        <v/>
      </c>
      <c r="F1648" s="76" t="str">
        <f t="shared" si="399"/>
        <v/>
      </c>
      <c r="G1648" s="69" t="str">
        <f t="shared" si="399"/>
        <v/>
      </c>
      <c r="H1648" s="343" t="str">
        <f t="shared" ca="1" si="399"/>
        <v/>
      </c>
      <c r="I1648" s="337"/>
      <c r="J1648" s="338"/>
      <c r="W1648" s="14">
        <v>3</v>
      </c>
      <c r="X1648" s="14">
        <v>9</v>
      </c>
      <c r="Y1648" s="14">
        <v>15</v>
      </c>
      <c r="Z1648" s="14">
        <v>21</v>
      </c>
      <c r="AA1648" s="14">
        <v>31</v>
      </c>
      <c r="AB1648" s="14" t="str">
        <f>IF(C1628="","",C1628)</f>
        <v>LLOCCLLA QUISPE, Jimena Margoth</v>
      </c>
    </row>
    <row r="1649" spans="1:28" ht="27" customHeight="1" x14ac:dyDescent="0.25">
      <c r="A1649" s="323"/>
      <c r="B1649" s="335" t="s">
        <v>34</v>
      </c>
      <c r="C1649" s="335" t="str">
        <f>IF(ISERROR(VLOOKUP($C$8,arte,W1649,FALSE)),"",IF(VLOOKUP($C$8,arte,W1649,FALSE)=0,"",VLOOKUP($C$8,arte,W1649,FALSE)))</f>
        <v/>
      </c>
      <c r="D1649" s="77" t="str">
        <f t="shared" si="399"/>
        <v/>
      </c>
      <c r="E1649" s="77" t="str">
        <f t="shared" si="399"/>
        <v/>
      </c>
      <c r="F1649" s="77" t="str">
        <f t="shared" si="399"/>
        <v/>
      </c>
      <c r="G1649" s="70" t="str">
        <f t="shared" si="399"/>
        <v/>
      </c>
      <c r="H1649" s="344" t="str">
        <f t="shared" si="399"/>
        <v/>
      </c>
      <c r="I1649" s="339"/>
      <c r="J1649" s="340"/>
      <c r="W1649" s="14">
        <v>4</v>
      </c>
      <c r="X1649" s="14">
        <v>10</v>
      </c>
      <c r="Y1649" s="14">
        <v>16</v>
      </c>
      <c r="Z1649" s="14">
        <v>22</v>
      </c>
      <c r="AB1649" s="14" t="str">
        <f>IF(C1628="","",C1628)</f>
        <v>LLOCCLLA QUISPE, Jimena Margoth</v>
      </c>
    </row>
    <row r="1650" spans="1:28" ht="16.5" customHeight="1" thickBot="1" x14ac:dyDescent="0.3">
      <c r="A1650" s="324"/>
      <c r="B1650" s="336" t="s">
        <v>188</v>
      </c>
      <c r="C1650" s="336"/>
      <c r="D1650" s="71" t="str">
        <f t="shared" si="399"/>
        <v/>
      </c>
      <c r="E1650" s="71" t="str">
        <f t="shared" si="399"/>
        <v/>
      </c>
      <c r="F1650" s="71" t="str">
        <f t="shared" si="399"/>
        <v/>
      </c>
      <c r="G1650" s="71" t="str">
        <f t="shared" si="399"/>
        <v/>
      </c>
      <c r="H1650" s="345" t="str">
        <f t="shared" si="399"/>
        <v/>
      </c>
      <c r="I1650" s="341"/>
      <c r="J1650" s="342"/>
      <c r="W1650" s="14">
        <v>7</v>
      </c>
      <c r="X1650" s="14">
        <v>13</v>
      </c>
      <c r="Y1650" s="14">
        <v>19</v>
      </c>
      <c r="Z1650" s="14">
        <v>25</v>
      </c>
      <c r="AB1650" s="14" t="str">
        <f>IF(C1628="","",C1628)</f>
        <v>LLOCCLLA QUISPE, Jimena Margoth</v>
      </c>
    </row>
    <row r="1651" spans="1:28" ht="2.25" customHeight="1" thickTop="1" thickBot="1" x14ac:dyDescent="0.3">
      <c r="A1651" s="72"/>
      <c r="B1651" s="73"/>
      <c r="C1651" s="79"/>
      <c r="D1651" s="74"/>
      <c r="E1651" s="74"/>
      <c r="F1651" s="74"/>
      <c r="G1651" s="74"/>
      <c r="H1651" s="80" t="str">
        <f>IF(ISERROR(VLOOKUP($C$8,ingles,AA1651,FALSE)),"",IF(VLOOKUP($C$8,ingles,AA1651,FALSE)=0,"",VLOOKUP($C$8,ingles,AA1651,FALSE)))</f>
        <v/>
      </c>
      <c r="I1651" s="124"/>
      <c r="J1651" s="124"/>
    </row>
    <row r="1652" spans="1:28" ht="21" customHeight="1" thickTop="1" x14ac:dyDescent="0.25">
      <c r="A1652" s="322" t="s">
        <v>5</v>
      </c>
      <c r="B1652" s="334" t="s">
        <v>35</v>
      </c>
      <c r="C1652" s="334" t="str">
        <f t="shared" ref="C1652:C1654" si="400">IF(ISERROR(VLOOKUP($C$8,sociales,W1652,FALSE)),"",IF(VLOOKUP($C$8,sociales,W1652,FALSE)=0,"",VLOOKUP($C$8,sociales,W1652,FALSE)))</f>
        <v/>
      </c>
      <c r="D1652" s="76" t="str">
        <f t="shared" ref="D1652:H1655" si="401">IF(ISERROR(VLOOKUP($AB1652,sociales,W1652,FALSE)),"",IF(VLOOKUP($AB1652,sociales,W1652,FALSE)=0,"",VLOOKUP($AB1652,sociales,W1652,FALSE)))</f>
        <v/>
      </c>
      <c r="E1652" s="76" t="str">
        <f t="shared" si="401"/>
        <v/>
      </c>
      <c r="F1652" s="76" t="str">
        <f t="shared" si="401"/>
        <v/>
      </c>
      <c r="G1652" s="69" t="str">
        <f t="shared" si="401"/>
        <v/>
      </c>
      <c r="H1652" s="346" t="str">
        <f t="shared" ca="1" si="401"/>
        <v/>
      </c>
      <c r="I1652" s="349"/>
      <c r="J1652" s="350"/>
      <c r="W1652" s="14">
        <v>3</v>
      </c>
      <c r="X1652" s="14">
        <v>9</v>
      </c>
      <c r="Y1652" s="14">
        <v>15</v>
      </c>
      <c r="Z1652" s="14">
        <v>21</v>
      </c>
      <c r="AA1652" s="14">
        <v>31</v>
      </c>
      <c r="AB1652" s="14" t="str">
        <f>IF(C1628="","",C1628)</f>
        <v>LLOCCLLA QUISPE, Jimena Margoth</v>
      </c>
    </row>
    <row r="1653" spans="1:28" ht="27" customHeight="1" x14ac:dyDescent="0.25">
      <c r="A1653" s="323"/>
      <c r="B1653" s="335" t="s">
        <v>36</v>
      </c>
      <c r="C1653" s="335" t="str">
        <f t="shared" si="400"/>
        <v/>
      </c>
      <c r="D1653" s="77" t="str">
        <f t="shared" si="401"/>
        <v/>
      </c>
      <c r="E1653" s="77" t="str">
        <f t="shared" si="401"/>
        <v/>
      </c>
      <c r="F1653" s="77" t="str">
        <f t="shared" si="401"/>
        <v/>
      </c>
      <c r="G1653" s="70" t="str">
        <f t="shared" si="401"/>
        <v/>
      </c>
      <c r="H1653" s="347" t="str">
        <f t="shared" si="401"/>
        <v/>
      </c>
      <c r="I1653" s="351"/>
      <c r="J1653" s="352"/>
      <c r="W1653" s="14">
        <v>4</v>
      </c>
      <c r="X1653" s="14">
        <v>10</v>
      </c>
      <c r="Y1653" s="14">
        <v>16</v>
      </c>
      <c r="Z1653" s="14">
        <v>22</v>
      </c>
      <c r="AB1653" s="14" t="str">
        <f>IF(C1628="","",C1628)</f>
        <v>LLOCCLLA QUISPE, Jimena Margoth</v>
      </c>
    </row>
    <row r="1654" spans="1:28" ht="27" customHeight="1" x14ac:dyDescent="0.25">
      <c r="A1654" s="323"/>
      <c r="B1654" s="335" t="s">
        <v>37</v>
      </c>
      <c r="C1654" s="335" t="str">
        <f t="shared" si="400"/>
        <v/>
      </c>
      <c r="D1654" s="77" t="str">
        <f t="shared" si="401"/>
        <v/>
      </c>
      <c r="E1654" s="77" t="str">
        <f t="shared" si="401"/>
        <v/>
      </c>
      <c r="F1654" s="77" t="str">
        <f t="shared" si="401"/>
        <v/>
      </c>
      <c r="G1654" s="70" t="str">
        <f t="shared" si="401"/>
        <v/>
      </c>
      <c r="H1654" s="347" t="str">
        <f t="shared" si="401"/>
        <v/>
      </c>
      <c r="I1654" s="351"/>
      <c r="J1654" s="352"/>
      <c r="W1654" s="14">
        <v>5</v>
      </c>
      <c r="X1654" s="14">
        <v>11</v>
      </c>
      <c r="Y1654" s="14">
        <v>17</v>
      </c>
      <c r="Z1654" s="14">
        <v>23</v>
      </c>
      <c r="AB1654" s="14" t="str">
        <f>IF(C1628="","",C1628)</f>
        <v>LLOCCLLA QUISPE, Jimena Margoth</v>
      </c>
    </row>
    <row r="1655" spans="1:28" ht="16.5" customHeight="1" thickBot="1" x14ac:dyDescent="0.3">
      <c r="A1655" s="324"/>
      <c r="B1655" s="336" t="s">
        <v>188</v>
      </c>
      <c r="C1655" s="336"/>
      <c r="D1655" s="71" t="str">
        <f t="shared" si="401"/>
        <v/>
      </c>
      <c r="E1655" s="71" t="str">
        <f t="shared" si="401"/>
        <v/>
      </c>
      <c r="F1655" s="71" t="str">
        <f t="shared" si="401"/>
        <v/>
      </c>
      <c r="G1655" s="71" t="str">
        <f t="shared" si="401"/>
        <v/>
      </c>
      <c r="H1655" s="348" t="str">
        <f t="shared" si="401"/>
        <v/>
      </c>
      <c r="I1655" s="353"/>
      <c r="J1655" s="354"/>
      <c r="W1655" s="14">
        <v>7</v>
      </c>
      <c r="X1655" s="14">
        <v>13</v>
      </c>
      <c r="Y1655" s="14">
        <v>19</v>
      </c>
      <c r="Z1655" s="14">
        <v>25</v>
      </c>
      <c r="AB1655" s="14" t="str">
        <f>IF(C1628="","",C1628)</f>
        <v>LLOCCLLA QUISPE, Jimena Margoth</v>
      </c>
    </row>
    <row r="1656" spans="1:28" ht="2.25" customHeight="1" thickTop="1" thickBot="1" x14ac:dyDescent="0.3">
      <c r="A1656" s="72"/>
      <c r="B1656" s="73"/>
      <c r="C1656" s="78"/>
      <c r="D1656" s="78"/>
      <c r="E1656" s="78"/>
      <c r="F1656" s="78"/>
      <c r="G1656" s="78"/>
      <c r="H1656" s="75"/>
      <c r="I1656" s="124"/>
      <c r="J1656" s="124"/>
    </row>
    <row r="1657" spans="1:28" ht="16.5" customHeight="1" thickTop="1" x14ac:dyDescent="0.25">
      <c r="A1657" s="355" t="s">
        <v>4</v>
      </c>
      <c r="B1657" s="334" t="s">
        <v>24</v>
      </c>
      <c r="C1657" s="334" t="str">
        <f t="shared" ref="C1657:C1658" si="402">IF(ISERROR(VLOOKUP($C$8,desarrollo,W1657,FALSE)),"",IF(VLOOKUP($C$8,desarrollo,W1657,FALSE)=0,"",VLOOKUP($C$8,desarrollo,W1657,FALSE)))</f>
        <v/>
      </c>
      <c r="D1657" s="76" t="str">
        <f t="shared" ref="D1657:H1659" si="403">IF(ISERROR(VLOOKUP($AB1657,desarrollo,W1657,FALSE)),"",IF(VLOOKUP($AB1657,desarrollo,W1657,FALSE)=0,"",VLOOKUP($AB1657,desarrollo,W1657,FALSE)))</f>
        <v/>
      </c>
      <c r="E1657" s="76" t="str">
        <f t="shared" si="403"/>
        <v/>
      </c>
      <c r="F1657" s="76" t="str">
        <f t="shared" si="403"/>
        <v/>
      </c>
      <c r="G1657" s="69" t="str">
        <f t="shared" si="403"/>
        <v/>
      </c>
      <c r="H1657" s="343" t="str">
        <f t="shared" ca="1" si="403"/>
        <v/>
      </c>
      <c r="I1657" s="337"/>
      <c r="J1657" s="338"/>
      <c r="W1657" s="14">
        <v>3</v>
      </c>
      <c r="X1657" s="14">
        <v>9</v>
      </c>
      <c r="Y1657" s="14">
        <v>15</v>
      </c>
      <c r="Z1657" s="14">
        <v>21</v>
      </c>
      <c r="AA1657" s="14">
        <v>31</v>
      </c>
      <c r="AB1657" s="14" t="str">
        <f>IF(C1628="","",C1628)</f>
        <v>LLOCCLLA QUISPE, Jimena Margoth</v>
      </c>
    </row>
    <row r="1658" spans="1:28" ht="27" customHeight="1" x14ac:dyDescent="0.25">
      <c r="A1658" s="356"/>
      <c r="B1658" s="335" t="s">
        <v>25</v>
      </c>
      <c r="C1658" s="335" t="str">
        <f t="shared" si="402"/>
        <v/>
      </c>
      <c r="D1658" s="77" t="str">
        <f t="shared" si="403"/>
        <v/>
      </c>
      <c r="E1658" s="77" t="str">
        <f t="shared" si="403"/>
        <v/>
      </c>
      <c r="F1658" s="77" t="str">
        <f t="shared" si="403"/>
        <v/>
      </c>
      <c r="G1658" s="70" t="str">
        <f t="shared" si="403"/>
        <v/>
      </c>
      <c r="H1658" s="344" t="str">
        <f t="shared" si="403"/>
        <v/>
      </c>
      <c r="I1658" s="339"/>
      <c r="J1658" s="340"/>
      <c r="W1658" s="14">
        <v>4</v>
      </c>
      <c r="X1658" s="14">
        <v>10</v>
      </c>
      <c r="Y1658" s="14">
        <v>16</v>
      </c>
      <c r="Z1658" s="14">
        <v>22</v>
      </c>
      <c r="AB1658" s="14" t="str">
        <f>IF(C1628="","",C1628)</f>
        <v>LLOCCLLA QUISPE, Jimena Margoth</v>
      </c>
    </row>
    <row r="1659" spans="1:28" ht="16.5" customHeight="1" thickBot="1" x14ac:dyDescent="0.3">
      <c r="A1659" s="357"/>
      <c r="B1659" s="336" t="s">
        <v>188</v>
      </c>
      <c r="C1659" s="336"/>
      <c r="D1659" s="71" t="str">
        <f t="shared" si="403"/>
        <v/>
      </c>
      <c r="E1659" s="71" t="str">
        <f t="shared" si="403"/>
        <v/>
      </c>
      <c r="F1659" s="71" t="str">
        <f t="shared" si="403"/>
        <v/>
      </c>
      <c r="G1659" s="71" t="str">
        <f t="shared" si="403"/>
        <v/>
      </c>
      <c r="H1659" s="345" t="str">
        <f t="shared" si="403"/>
        <v/>
      </c>
      <c r="I1659" s="341"/>
      <c r="J1659" s="342"/>
      <c r="W1659" s="14">
        <v>7</v>
      </c>
      <c r="X1659" s="14">
        <v>13</v>
      </c>
      <c r="Y1659" s="14">
        <v>19</v>
      </c>
      <c r="Z1659" s="14">
        <v>25</v>
      </c>
      <c r="AB1659" s="14" t="str">
        <f>IF(C1628="","",C1628)</f>
        <v>LLOCCLLA QUISPE, Jimena Margoth</v>
      </c>
    </row>
    <row r="1660" spans="1:28" ht="2.25" customHeight="1" thickTop="1" thickBot="1" x14ac:dyDescent="0.3">
      <c r="A1660" s="81"/>
      <c r="B1660" s="73"/>
      <c r="C1660" s="78"/>
      <c r="D1660" s="78"/>
      <c r="E1660" s="78"/>
      <c r="F1660" s="78"/>
      <c r="G1660" s="78"/>
      <c r="H1660" s="82"/>
      <c r="I1660" s="124"/>
      <c r="J1660" s="124"/>
    </row>
    <row r="1661" spans="1:28" ht="24" customHeight="1" thickTop="1" x14ac:dyDescent="0.25">
      <c r="A1661" s="322" t="s">
        <v>6</v>
      </c>
      <c r="B1661" s="334" t="s">
        <v>52</v>
      </c>
      <c r="C1661" s="334" t="str">
        <f t="shared" ref="C1661:C1663" si="404">IF(ISERROR(VLOOKUP($C$8,fisica,W1661,FALSE)),"",IF(VLOOKUP($C$8,fisica,W1661,FALSE)=0,"",VLOOKUP($C$8,fisica,W1661,FALSE)))</f>
        <v/>
      </c>
      <c r="D1661" s="76" t="str">
        <f t="shared" ref="D1661:H1664" si="405">IF(ISERROR(VLOOKUP($AB1661,fisica,W1661,FALSE)),"",IF(VLOOKUP($AB1661,fisica,W1661,FALSE)=0,"",VLOOKUP($AB1661,fisica,W1661,FALSE)))</f>
        <v/>
      </c>
      <c r="E1661" s="76" t="str">
        <f t="shared" si="405"/>
        <v/>
      </c>
      <c r="F1661" s="76" t="str">
        <f t="shared" si="405"/>
        <v/>
      </c>
      <c r="G1661" s="69" t="str">
        <f t="shared" si="405"/>
        <v/>
      </c>
      <c r="H1661" s="346" t="str">
        <f t="shared" ca="1" si="405"/>
        <v/>
      </c>
      <c r="I1661" s="349"/>
      <c r="J1661" s="350"/>
      <c r="W1661" s="14">
        <v>3</v>
      </c>
      <c r="X1661" s="14">
        <v>9</v>
      </c>
      <c r="Y1661" s="14">
        <v>15</v>
      </c>
      <c r="Z1661" s="14">
        <v>21</v>
      </c>
      <c r="AA1661" s="14">
        <v>31</v>
      </c>
      <c r="AB1661" s="14" t="str">
        <f>IF(C1628="","",C1628)</f>
        <v>LLOCCLLA QUISPE, Jimena Margoth</v>
      </c>
    </row>
    <row r="1662" spans="1:28" ht="18.75" customHeight="1" x14ac:dyDescent="0.25">
      <c r="A1662" s="323"/>
      <c r="B1662" s="335" t="s">
        <v>38</v>
      </c>
      <c r="C1662" s="335" t="str">
        <f t="shared" si="404"/>
        <v/>
      </c>
      <c r="D1662" s="77" t="str">
        <f t="shared" si="405"/>
        <v/>
      </c>
      <c r="E1662" s="77" t="str">
        <f t="shared" si="405"/>
        <v/>
      </c>
      <c r="F1662" s="77" t="str">
        <f t="shared" si="405"/>
        <v/>
      </c>
      <c r="G1662" s="70" t="str">
        <f t="shared" si="405"/>
        <v/>
      </c>
      <c r="H1662" s="347" t="str">
        <f t="shared" si="405"/>
        <v/>
      </c>
      <c r="I1662" s="351"/>
      <c r="J1662" s="352"/>
      <c r="W1662" s="14">
        <v>4</v>
      </c>
      <c r="X1662" s="14">
        <v>10</v>
      </c>
      <c r="Y1662" s="14">
        <v>16</v>
      </c>
      <c r="Z1662" s="14">
        <v>22</v>
      </c>
      <c r="AB1662" s="14" t="str">
        <f>IF(C1628="","",C1628)</f>
        <v>LLOCCLLA QUISPE, Jimena Margoth</v>
      </c>
    </row>
    <row r="1663" spans="1:28" ht="27" customHeight="1" x14ac:dyDescent="0.25">
      <c r="A1663" s="323"/>
      <c r="B1663" s="335" t="s">
        <v>39</v>
      </c>
      <c r="C1663" s="335" t="str">
        <f t="shared" si="404"/>
        <v/>
      </c>
      <c r="D1663" s="77" t="str">
        <f t="shared" si="405"/>
        <v/>
      </c>
      <c r="E1663" s="77" t="str">
        <f t="shared" si="405"/>
        <v/>
      </c>
      <c r="F1663" s="77" t="str">
        <f t="shared" si="405"/>
        <v/>
      </c>
      <c r="G1663" s="70" t="str">
        <f t="shared" si="405"/>
        <v/>
      </c>
      <c r="H1663" s="347" t="str">
        <f t="shared" si="405"/>
        <v/>
      </c>
      <c r="I1663" s="351"/>
      <c r="J1663" s="352"/>
      <c r="W1663" s="14">
        <v>5</v>
      </c>
      <c r="X1663" s="14">
        <v>11</v>
      </c>
      <c r="Y1663" s="14">
        <v>17</v>
      </c>
      <c r="Z1663" s="14">
        <v>23</v>
      </c>
      <c r="AB1663" s="14" t="str">
        <f>IF(C1628="","",C1628)</f>
        <v>LLOCCLLA QUISPE, Jimena Margoth</v>
      </c>
    </row>
    <row r="1664" spans="1:28" ht="16.5" customHeight="1" thickBot="1" x14ac:dyDescent="0.3">
      <c r="A1664" s="324"/>
      <c r="B1664" s="336" t="s">
        <v>188</v>
      </c>
      <c r="C1664" s="336"/>
      <c r="D1664" s="71" t="str">
        <f t="shared" si="405"/>
        <v/>
      </c>
      <c r="E1664" s="71" t="str">
        <f t="shared" si="405"/>
        <v/>
      </c>
      <c r="F1664" s="71" t="str">
        <f t="shared" si="405"/>
        <v/>
      </c>
      <c r="G1664" s="71" t="str">
        <f t="shared" si="405"/>
        <v/>
      </c>
      <c r="H1664" s="348" t="str">
        <f t="shared" si="405"/>
        <v/>
      </c>
      <c r="I1664" s="353"/>
      <c r="J1664" s="354"/>
      <c r="W1664" s="14">
        <v>7</v>
      </c>
      <c r="X1664" s="14">
        <v>13</v>
      </c>
      <c r="Y1664" s="14">
        <v>19</v>
      </c>
      <c r="Z1664" s="14">
        <v>25</v>
      </c>
      <c r="AB1664" s="14" t="str">
        <f>IF(C1628="","",C1628)</f>
        <v>LLOCCLLA QUISPE, Jimena Margoth</v>
      </c>
    </row>
    <row r="1665" spans="1:28" ht="2.25" customHeight="1" thickTop="1" thickBot="1" x14ac:dyDescent="0.3">
      <c r="A1665" s="72"/>
      <c r="B1665" s="73"/>
      <c r="C1665" s="78"/>
      <c r="D1665" s="78"/>
      <c r="E1665" s="78"/>
      <c r="F1665" s="78"/>
      <c r="G1665" s="78"/>
      <c r="H1665" s="82"/>
      <c r="I1665" s="124"/>
      <c r="J1665" s="124"/>
    </row>
    <row r="1666" spans="1:28" ht="36" customHeight="1" thickTop="1" x14ac:dyDescent="0.25">
      <c r="A1666" s="322" t="s">
        <v>11</v>
      </c>
      <c r="B1666" s="334" t="s">
        <v>40</v>
      </c>
      <c r="C1666" s="334" t="str">
        <f t="shared" ref="C1666:C1667" si="406">IF(ISERROR(VLOOKUP($C$8,religion,W1666,FALSE)),"",IF(VLOOKUP($C$8,religion,W1666,FALSE)=0,"",VLOOKUP($C$8,religion,W1666,FALSE)))</f>
        <v/>
      </c>
      <c r="D1666" s="76" t="str">
        <f t="shared" ref="D1666:H1668" si="407">IF(ISERROR(VLOOKUP($AB1666,religion,W1666,FALSE)),"",IF(VLOOKUP($AB1666,religion,W1666,FALSE)=0,"",VLOOKUP($AB1666,religion,W1666,FALSE)))</f>
        <v/>
      </c>
      <c r="E1666" s="76" t="str">
        <f t="shared" si="407"/>
        <v/>
      </c>
      <c r="F1666" s="76" t="str">
        <f t="shared" si="407"/>
        <v/>
      </c>
      <c r="G1666" s="69" t="str">
        <f t="shared" si="407"/>
        <v/>
      </c>
      <c r="H1666" s="343" t="str">
        <f t="shared" ca="1" si="407"/>
        <v/>
      </c>
      <c r="I1666" s="337"/>
      <c r="J1666" s="338"/>
      <c r="W1666" s="14">
        <v>3</v>
      </c>
      <c r="X1666" s="14">
        <v>9</v>
      </c>
      <c r="Y1666" s="14">
        <v>15</v>
      </c>
      <c r="Z1666" s="14">
        <v>21</v>
      </c>
      <c r="AA1666" s="14">
        <v>31</v>
      </c>
      <c r="AB1666" s="14" t="str">
        <f>IF(C1628="","",C1628)</f>
        <v>LLOCCLLA QUISPE, Jimena Margoth</v>
      </c>
    </row>
    <row r="1667" spans="1:28" ht="27" customHeight="1" x14ac:dyDescent="0.25">
      <c r="A1667" s="323"/>
      <c r="B1667" s="335" t="s">
        <v>41</v>
      </c>
      <c r="C1667" s="335" t="str">
        <f t="shared" si="406"/>
        <v/>
      </c>
      <c r="D1667" s="77" t="str">
        <f t="shared" si="407"/>
        <v/>
      </c>
      <c r="E1667" s="77" t="str">
        <f t="shared" si="407"/>
        <v/>
      </c>
      <c r="F1667" s="77" t="str">
        <f t="shared" si="407"/>
        <v/>
      </c>
      <c r="G1667" s="70" t="str">
        <f t="shared" si="407"/>
        <v/>
      </c>
      <c r="H1667" s="344" t="str">
        <f t="shared" si="407"/>
        <v/>
      </c>
      <c r="I1667" s="339"/>
      <c r="J1667" s="340"/>
      <c r="W1667" s="14">
        <v>4</v>
      </c>
      <c r="X1667" s="14">
        <v>10</v>
      </c>
      <c r="Y1667" s="14">
        <v>16</v>
      </c>
      <c r="Z1667" s="14">
        <v>22</v>
      </c>
      <c r="AB1667" s="14" t="str">
        <f>IF(C1628="","",C1628)</f>
        <v>LLOCCLLA QUISPE, Jimena Margoth</v>
      </c>
    </row>
    <row r="1668" spans="1:28" ht="16.5" customHeight="1" thickBot="1" x14ac:dyDescent="0.3">
      <c r="A1668" s="324"/>
      <c r="B1668" s="336" t="s">
        <v>188</v>
      </c>
      <c r="C1668" s="336"/>
      <c r="D1668" s="71" t="str">
        <f t="shared" si="407"/>
        <v/>
      </c>
      <c r="E1668" s="71" t="str">
        <f t="shared" si="407"/>
        <v/>
      </c>
      <c r="F1668" s="71" t="str">
        <f t="shared" si="407"/>
        <v/>
      </c>
      <c r="G1668" s="71" t="str">
        <f t="shared" si="407"/>
        <v/>
      </c>
      <c r="H1668" s="345" t="str">
        <f t="shared" si="407"/>
        <v/>
      </c>
      <c r="I1668" s="341"/>
      <c r="J1668" s="342"/>
      <c r="W1668" s="14">
        <v>7</v>
      </c>
      <c r="X1668" s="14">
        <v>13</v>
      </c>
      <c r="Y1668" s="14">
        <v>19</v>
      </c>
      <c r="Z1668" s="14">
        <v>25</v>
      </c>
      <c r="AB1668" s="14" t="str">
        <f>IF(C1628="","",C1628)</f>
        <v>LLOCCLLA QUISPE, Jimena Margoth</v>
      </c>
    </row>
    <row r="1669" spans="1:28" ht="2.25" customHeight="1" thickTop="1" thickBot="1" x14ac:dyDescent="0.3">
      <c r="A1669" s="72"/>
      <c r="B1669" s="73"/>
      <c r="C1669" s="78"/>
      <c r="D1669" s="78"/>
      <c r="E1669" s="78"/>
      <c r="F1669" s="78"/>
      <c r="G1669" s="78"/>
      <c r="H1669" s="82"/>
      <c r="I1669" s="124"/>
      <c r="J1669" s="124"/>
    </row>
    <row r="1670" spans="1:28" ht="28.5" customHeight="1" thickTop="1" x14ac:dyDescent="0.25">
      <c r="A1670" s="322" t="s">
        <v>10</v>
      </c>
      <c r="B1670" s="334" t="s">
        <v>42</v>
      </c>
      <c r="C1670" s="334" t="str">
        <f t="shared" ref="C1670:C1672" si="408">IF(ISERROR(VLOOKUP($C$8,ciencia,W1670,FALSE)),"",IF(VLOOKUP($C$8,ciencia,W1670,FALSE)=0,"",VLOOKUP($C$8,ciencia,W1670,FALSE)))</f>
        <v/>
      </c>
      <c r="D1670" s="76" t="str">
        <f t="shared" ref="D1670:H1673" si="409">IF(ISERROR(VLOOKUP($AB1670,ciencia,W1670,FALSE)),"",IF(VLOOKUP($AB1670,ciencia,W1670,FALSE)=0,"",VLOOKUP($AB1670,ciencia,W1670,FALSE)))</f>
        <v/>
      </c>
      <c r="E1670" s="76" t="str">
        <f t="shared" si="409"/>
        <v/>
      </c>
      <c r="F1670" s="76" t="str">
        <f t="shared" si="409"/>
        <v/>
      </c>
      <c r="G1670" s="69" t="str">
        <f t="shared" si="409"/>
        <v/>
      </c>
      <c r="H1670" s="346" t="str">
        <f t="shared" ca="1" si="409"/>
        <v/>
      </c>
      <c r="I1670" s="349"/>
      <c r="J1670" s="350"/>
      <c r="W1670" s="14">
        <v>3</v>
      </c>
      <c r="X1670" s="14">
        <v>9</v>
      </c>
      <c r="Y1670" s="14">
        <v>15</v>
      </c>
      <c r="Z1670" s="14">
        <v>21</v>
      </c>
      <c r="AA1670" s="14">
        <v>31</v>
      </c>
      <c r="AB1670" s="14" t="str">
        <f>IF(C1628="","",C1628)</f>
        <v>LLOCCLLA QUISPE, Jimena Margoth</v>
      </c>
    </row>
    <row r="1671" spans="1:28" ht="47.25" customHeight="1" x14ac:dyDescent="0.25">
      <c r="A1671" s="323"/>
      <c r="B1671" s="335" t="s">
        <v>9</v>
      </c>
      <c r="C1671" s="335" t="str">
        <f t="shared" si="408"/>
        <v/>
      </c>
      <c r="D1671" s="77" t="str">
        <f t="shared" si="409"/>
        <v/>
      </c>
      <c r="E1671" s="77" t="str">
        <f t="shared" si="409"/>
        <v/>
      </c>
      <c r="F1671" s="77" t="str">
        <f t="shared" si="409"/>
        <v/>
      </c>
      <c r="G1671" s="70" t="str">
        <f t="shared" si="409"/>
        <v/>
      </c>
      <c r="H1671" s="347" t="str">
        <f t="shared" si="409"/>
        <v/>
      </c>
      <c r="I1671" s="351"/>
      <c r="J1671" s="352"/>
      <c r="W1671" s="14">
        <v>4</v>
      </c>
      <c r="X1671" s="14">
        <v>10</v>
      </c>
      <c r="Y1671" s="14">
        <v>16</v>
      </c>
      <c r="Z1671" s="14">
        <v>22</v>
      </c>
      <c r="AB1671" s="14" t="str">
        <f>IF(C1628="","",C1628)</f>
        <v>LLOCCLLA QUISPE, Jimena Margoth</v>
      </c>
    </row>
    <row r="1672" spans="1:28" ht="36.75" customHeight="1" x14ac:dyDescent="0.25">
      <c r="A1672" s="323"/>
      <c r="B1672" s="335" t="s">
        <v>43</v>
      </c>
      <c r="C1672" s="335" t="str">
        <f t="shared" si="408"/>
        <v/>
      </c>
      <c r="D1672" s="77" t="str">
        <f t="shared" si="409"/>
        <v/>
      </c>
      <c r="E1672" s="77" t="str">
        <f t="shared" si="409"/>
        <v/>
      </c>
      <c r="F1672" s="77" t="str">
        <f t="shared" si="409"/>
        <v/>
      </c>
      <c r="G1672" s="70" t="str">
        <f t="shared" si="409"/>
        <v/>
      </c>
      <c r="H1672" s="347" t="str">
        <f t="shared" si="409"/>
        <v/>
      </c>
      <c r="I1672" s="351"/>
      <c r="J1672" s="352"/>
      <c r="W1672" s="14">
        <v>5</v>
      </c>
      <c r="X1672" s="14">
        <v>11</v>
      </c>
      <c r="Y1672" s="14">
        <v>17</v>
      </c>
      <c r="Z1672" s="14">
        <v>23</v>
      </c>
      <c r="AB1672" s="14" t="str">
        <f>IF(C1628="","",C1628)</f>
        <v>LLOCCLLA QUISPE, Jimena Margoth</v>
      </c>
    </row>
    <row r="1673" spans="1:28" ht="16.5" customHeight="1" thickBot="1" x14ac:dyDescent="0.3">
      <c r="A1673" s="324"/>
      <c r="B1673" s="336" t="s">
        <v>188</v>
      </c>
      <c r="C1673" s="336"/>
      <c r="D1673" s="71" t="str">
        <f t="shared" si="409"/>
        <v/>
      </c>
      <c r="E1673" s="71" t="str">
        <f t="shared" si="409"/>
        <v/>
      </c>
      <c r="F1673" s="71" t="str">
        <f t="shared" si="409"/>
        <v/>
      </c>
      <c r="G1673" s="71" t="str">
        <f t="shared" si="409"/>
        <v/>
      </c>
      <c r="H1673" s="348" t="str">
        <f t="shared" si="409"/>
        <v/>
      </c>
      <c r="I1673" s="353"/>
      <c r="J1673" s="354"/>
      <c r="W1673" s="14">
        <v>7</v>
      </c>
      <c r="X1673" s="14">
        <v>13</v>
      </c>
      <c r="Y1673" s="14">
        <v>19</v>
      </c>
      <c r="Z1673" s="14">
        <v>25</v>
      </c>
      <c r="AB1673" s="14" t="str">
        <f>IF(C1628="","",C1628)</f>
        <v>LLOCCLLA QUISPE, Jimena Margoth</v>
      </c>
    </row>
    <row r="1674" spans="1:28" ht="2.25" customHeight="1" thickTop="1" thickBot="1" x14ac:dyDescent="0.3">
      <c r="A1674" s="72"/>
      <c r="B1674" s="73"/>
      <c r="C1674" s="78"/>
      <c r="D1674" s="78"/>
      <c r="E1674" s="78"/>
      <c r="F1674" s="78"/>
      <c r="G1674" s="78"/>
      <c r="H1674" s="82"/>
      <c r="I1674" s="124"/>
      <c r="J1674" s="124"/>
    </row>
    <row r="1675" spans="1:28" ht="44.25" customHeight="1" thickTop="1" thickBot="1" x14ac:dyDescent="0.3">
      <c r="A1675" s="83" t="s">
        <v>12</v>
      </c>
      <c r="B1675" s="376" t="s">
        <v>44</v>
      </c>
      <c r="C1675" s="377"/>
      <c r="D1675" s="84" t="str">
        <f>IF(ISERROR(VLOOKUP($AB1675,trabajo,W1675,FALSE)),"",IF(VLOOKUP($AB1675,trabajo,W1675,FALSE)=0,"",VLOOKUP($AB1675,trabajo,W1675,FALSE)))</f>
        <v/>
      </c>
      <c r="E1675" s="84" t="str">
        <f>IF(ISERROR(VLOOKUP($AB1675,trabajo,X1675,FALSE)),"",IF(VLOOKUP($AB1675,trabajo,X1675,FALSE)=0,"",VLOOKUP($AB1675,trabajo,X1675,FALSE)))</f>
        <v/>
      </c>
      <c r="F1675" s="84" t="str">
        <f>IF(ISERROR(VLOOKUP($AB1675,trabajo,Y1675,FALSE)),"",IF(VLOOKUP($AB1675,trabajo,Y1675,FALSE)=0,"",VLOOKUP($AB1675,trabajo,Y1675,FALSE)))</f>
        <v/>
      </c>
      <c r="G1675" s="85" t="str">
        <f>IF(ISERROR(VLOOKUP($AB1675,trabajo,Z1675,FALSE)),"",IF(VLOOKUP($AB1675,trabajo,Z1675,FALSE)=0,"",VLOOKUP($AB1675,trabajo,Z1675,FALSE)))</f>
        <v/>
      </c>
      <c r="H1675" s="86" t="str">
        <f ca="1">IF(ISERROR(VLOOKUP($AB1675,trabajo,AA1675,FALSE)),"",IF(VLOOKUP($AB1675,trabajo,AA1675,FALSE)=0,"",VLOOKUP($AB1675,trabajo,AA1675,FALSE)))</f>
        <v/>
      </c>
      <c r="I1675" s="332"/>
      <c r="J1675" s="333"/>
      <c r="W1675" s="14">
        <v>3</v>
      </c>
      <c r="X1675" s="14">
        <v>9</v>
      </c>
      <c r="Y1675" s="14">
        <v>15</v>
      </c>
      <c r="Z1675" s="14">
        <v>21</v>
      </c>
      <c r="AA1675" s="14">
        <v>31</v>
      </c>
      <c r="AB1675" s="14" t="str">
        <f>IF(C1628="","",C1628)</f>
        <v>LLOCCLLA QUISPE, Jimena Margoth</v>
      </c>
    </row>
    <row r="1676" spans="1:28" ht="9.75" customHeight="1" thickTop="1" thickBot="1" x14ac:dyDescent="0.3">
      <c r="A1676" s="87"/>
      <c r="B1676" s="73"/>
      <c r="C1676" s="79"/>
      <c r="D1676" s="79"/>
      <c r="E1676" s="79"/>
      <c r="F1676" s="79"/>
      <c r="G1676" s="79"/>
      <c r="I1676" s="88"/>
      <c r="J1676" s="88"/>
    </row>
    <row r="1677" spans="1:28" ht="18.75" customHeight="1" thickTop="1" x14ac:dyDescent="0.25">
      <c r="A1677" s="389" t="s">
        <v>14</v>
      </c>
      <c r="B1677" s="390"/>
      <c r="C1677" s="391"/>
      <c r="D1677" s="386" t="s">
        <v>53</v>
      </c>
      <c r="E1677" s="387"/>
      <c r="F1677" s="387"/>
      <c r="G1677" s="388"/>
      <c r="H1677" s="384" t="s">
        <v>2</v>
      </c>
      <c r="I1677" s="288" t="s">
        <v>17</v>
      </c>
      <c r="J1677" s="289"/>
    </row>
    <row r="1678" spans="1:28" ht="18.75" customHeight="1" thickBot="1" x14ac:dyDescent="0.3">
      <c r="A1678" s="392"/>
      <c r="B1678" s="393"/>
      <c r="C1678" s="394"/>
      <c r="D1678" s="89">
        <v>1</v>
      </c>
      <c r="E1678" s="89">
        <v>2</v>
      </c>
      <c r="F1678" s="89">
        <v>3</v>
      </c>
      <c r="G1678" s="90">
        <v>4</v>
      </c>
      <c r="H1678" s="385"/>
      <c r="I1678" s="290"/>
      <c r="J1678" s="291"/>
    </row>
    <row r="1679" spans="1:28" ht="22.5" customHeight="1" thickTop="1" x14ac:dyDescent="0.25">
      <c r="A1679" s="378" t="s">
        <v>15</v>
      </c>
      <c r="B1679" s="379"/>
      <c r="C1679" s="380"/>
      <c r="D1679" s="91" t="str">
        <f>IF(ISERROR(VLOOKUP($AB1679,autonomo,W1679,FALSE)),"",IF(VLOOKUP($AB1679,autonomo,W1679,FALSE)=0,"",VLOOKUP($AB1679,autonomo,W1679,FALSE)))</f>
        <v/>
      </c>
      <c r="E1679" s="91" t="str">
        <f>IF(ISERROR(VLOOKUP($AB1679,autonomo,X1679,FALSE)),"",IF(VLOOKUP($AB1679,autonomo,X1679,FALSE)=0,"",VLOOKUP($AB1679,autonomo,X1679,FALSE)))</f>
        <v/>
      </c>
      <c r="F1679" s="91" t="str">
        <f>IF(ISERROR(VLOOKUP($AB1679,autonomo,Y1679,FALSE)),"",IF(VLOOKUP($AB1679,autonomo,Y1679,FALSE)=0,"",VLOOKUP($AB1679,autonomo,Y1679,FALSE)))</f>
        <v/>
      </c>
      <c r="G1679" s="92" t="str">
        <f>IF(ISERROR(VLOOKUP($AB1679,autonomo,Z1679,FALSE)),"",IF(VLOOKUP($AB1679,autonomo,Z1679,FALSE)=0,"",VLOOKUP($AB1679,autonomo,Z1679,FALSE)))</f>
        <v/>
      </c>
      <c r="H1679" s="93" t="str">
        <f ca="1">IF(ISERROR(VLOOKUP($AB1679,autonomo,AA1679,FALSE)),"",IF(VLOOKUP($AB1679,autonomo,AA1679,FALSE)=0,"",VLOOKUP($AB1679,autonomo,AA1679,FALSE)))</f>
        <v/>
      </c>
      <c r="I1679" s="305"/>
      <c r="J1679" s="306"/>
      <c r="W1679" s="14">
        <v>3</v>
      </c>
      <c r="X1679" s="14">
        <v>9</v>
      </c>
      <c r="Y1679" s="14">
        <v>15</v>
      </c>
      <c r="Z1679" s="14">
        <v>21</v>
      </c>
      <c r="AA1679" s="14">
        <v>31</v>
      </c>
      <c r="AB1679" s="14" t="str">
        <f>IF(C1628="","",C1628)</f>
        <v>LLOCCLLA QUISPE, Jimena Margoth</v>
      </c>
    </row>
    <row r="1680" spans="1:28" ht="24" customHeight="1" thickBot="1" x14ac:dyDescent="0.3">
      <c r="A1680" s="381" t="s">
        <v>16</v>
      </c>
      <c r="B1680" s="382"/>
      <c r="C1680" s="383"/>
      <c r="D1680" s="94" t="str">
        <f>IF(ISERROR(VLOOKUP($AB1680,tic,W1680,FALSE)),"",IF(VLOOKUP($AB1680,tic,W1680,FALSE)=0,"",VLOOKUP($AB1680,tic,W1680,FALSE)))</f>
        <v/>
      </c>
      <c r="E1680" s="94" t="str">
        <f>IF(ISERROR(VLOOKUP($AB1680,tic,X1680,FALSE)),"",IF(VLOOKUP($AB1680,tic,X1680,FALSE)=0,"",VLOOKUP($AB1680,tic,X1680,FALSE)))</f>
        <v/>
      </c>
      <c r="F1680" s="94" t="str">
        <f>IF(ISERROR(VLOOKUP($AB1680,tic,Y1680,FALSE)),"",IF(VLOOKUP($AB1680,tic,Y1680,FALSE)=0,"",VLOOKUP($AB1680,tic,Y1680,FALSE)))</f>
        <v/>
      </c>
      <c r="G1680" s="95" t="str">
        <f>IF(ISERROR(VLOOKUP($AB1680,tic,Z1680,FALSE)),"",IF(VLOOKUP($AB1680,tic,Z1680,FALSE)=0,"",VLOOKUP($AB1680,tic,Z1680,FALSE)))</f>
        <v/>
      </c>
      <c r="H1680" s="96" t="str">
        <f ca="1">IF(ISERROR(VLOOKUP($AB1680,tic,AA1680,FALSE)),"",IF(VLOOKUP($AB1680,tic,AA1680,FALSE)=0,"",VLOOKUP($AB1680,tic,AA1680,FALSE)))</f>
        <v/>
      </c>
      <c r="I1680" s="307"/>
      <c r="J1680" s="308"/>
      <c r="W1680" s="14">
        <v>3</v>
      </c>
      <c r="X1680" s="14">
        <v>9</v>
      </c>
      <c r="Y1680" s="14">
        <v>15</v>
      </c>
      <c r="Z1680" s="14">
        <v>21</v>
      </c>
      <c r="AA1680" s="14">
        <v>31</v>
      </c>
      <c r="AB1680" s="14" t="str">
        <f>IF(C1628="","",C1628)</f>
        <v>LLOCCLLA QUISPE, Jimena Margoth</v>
      </c>
    </row>
    <row r="1681" spans="1:28" ht="5.25" customHeight="1" thickTop="1" thickBot="1" x14ac:dyDescent="0.3"/>
    <row r="1682" spans="1:28" ht="17.25" customHeight="1" thickBot="1" x14ac:dyDescent="0.3">
      <c r="A1682" s="233" t="s">
        <v>154</v>
      </c>
      <c r="B1682" s="233"/>
      <c r="C1682" s="246" t="str">
        <f>IF(C1628="","",IF(VLOOKUP(C1628,DATOS!$B$17:$F$61,4,FALSE)=0,"",VLOOKUP(C1628,DATOS!$B$17:$F$61,4,FALSE)&amp;" "&amp;VLOOKUP(C1628,DATOS!$B$17:$F$61,5,FALSE)))</f>
        <v/>
      </c>
      <c r="D1682" s="247"/>
      <c r="E1682" s="248"/>
      <c r="F1682" s="233" t="str">
        <f>"N° Áreas desaprobadas "&amp;DATOS!$B$6&amp;" :"</f>
        <v>N° Áreas desaprobadas 2019 :</v>
      </c>
      <c r="G1682" s="233"/>
      <c r="H1682" s="233"/>
      <c r="I1682" s="233"/>
      <c r="J1682" s="97" t="str">
        <f ca="1">IF(C1628="","",IF((DATOS!$W$14-TODAY())&gt;0,"",VLOOKUP(C1628,anual,18,FALSE)))</f>
        <v/>
      </c>
    </row>
    <row r="1683" spans="1:28" ht="3" customHeight="1" thickBot="1" x14ac:dyDescent="0.3">
      <c r="A1683" s="46"/>
      <c r="B1683" s="46"/>
      <c r="C1683" s="98"/>
      <c r="D1683" s="98"/>
      <c r="E1683" s="98"/>
      <c r="F1683" s="46"/>
      <c r="G1683" s="46"/>
      <c r="H1683" s="46"/>
      <c r="I1683" s="46"/>
    </row>
    <row r="1684" spans="1:28" ht="17.25" customHeight="1" thickBot="1" x14ac:dyDescent="0.3">
      <c r="A1684" s="420" t="str">
        <f>IF(C1628="","",C1628)</f>
        <v>LLOCCLLA QUISPE, Jimena Margoth</v>
      </c>
      <c r="B1684" s="420"/>
      <c r="C1684" s="420"/>
      <c r="F1684" s="233" t="s">
        <v>155</v>
      </c>
      <c r="G1684" s="233"/>
      <c r="H1684" s="233"/>
      <c r="I1684" s="395" t="str">
        <f ca="1">IF(C1628="","",IF((DATOS!$W$14-TODAY())&gt;0,"",VLOOKUP(C1628,anual2,20,FALSE)))</f>
        <v/>
      </c>
      <c r="J1684" s="396"/>
    </row>
    <row r="1685" spans="1:28" ht="15.75" thickBot="1" x14ac:dyDescent="0.3">
      <c r="A1685" s="16" t="s">
        <v>54</v>
      </c>
    </row>
    <row r="1686" spans="1:28" ht="16.5" thickTop="1" thickBot="1" x14ac:dyDescent="0.3">
      <c r="A1686" s="99" t="s">
        <v>55</v>
      </c>
      <c r="B1686" s="100" t="s">
        <v>56</v>
      </c>
      <c r="C1686" s="279" t="s">
        <v>152</v>
      </c>
      <c r="D1686" s="280"/>
      <c r="E1686" s="279" t="s">
        <v>57</v>
      </c>
      <c r="F1686" s="281"/>
      <c r="G1686" s="281"/>
      <c r="H1686" s="281"/>
      <c r="I1686" s="281"/>
      <c r="J1686" s="282"/>
    </row>
    <row r="1687" spans="1:28" ht="20.25" customHeight="1" thickTop="1" x14ac:dyDescent="0.25">
      <c r="A1687" s="101">
        <v>1</v>
      </c>
      <c r="B1687" s="102" t="str">
        <f t="shared" ref="B1687:D1690" si="410">IF(ISERROR(VLOOKUP($AB1687,comportamiento,W1687,FALSE)),"",IF(VLOOKUP($AB1687,comportamiento,W1687,FALSE)=0,"",VLOOKUP($AB1687,comportamiento,W1687,FALSE)))</f>
        <v/>
      </c>
      <c r="C1687" s="273" t="str">
        <f t="shared" ca="1" si="410"/>
        <v/>
      </c>
      <c r="D1687" s="274" t="str">
        <f t="shared" si="410"/>
        <v/>
      </c>
      <c r="E1687" s="283"/>
      <c r="F1687" s="283"/>
      <c r="G1687" s="283"/>
      <c r="H1687" s="283"/>
      <c r="I1687" s="283"/>
      <c r="J1687" s="284"/>
      <c r="W1687" s="14">
        <v>7</v>
      </c>
      <c r="X1687" s="14">
        <v>31</v>
      </c>
      <c r="AB1687" s="14" t="str">
        <f>IF(C1628="","",C1628)</f>
        <v>LLOCCLLA QUISPE, Jimena Margoth</v>
      </c>
    </row>
    <row r="1688" spans="1:28" ht="20.25" customHeight="1" x14ac:dyDescent="0.25">
      <c r="A1688" s="103">
        <v>2</v>
      </c>
      <c r="B1688" s="104" t="str">
        <f t="shared" si="410"/>
        <v/>
      </c>
      <c r="C1688" s="275" t="str">
        <f t="shared" si="410"/>
        <v/>
      </c>
      <c r="D1688" s="276" t="str">
        <f t="shared" si="410"/>
        <v/>
      </c>
      <c r="E1688" s="269"/>
      <c r="F1688" s="269"/>
      <c r="G1688" s="269"/>
      <c r="H1688" s="269"/>
      <c r="I1688" s="269"/>
      <c r="J1688" s="270"/>
      <c r="W1688" s="14">
        <v>13</v>
      </c>
      <c r="AB1688" s="14" t="str">
        <f>IF(C1628="","",C1628)</f>
        <v>LLOCCLLA QUISPE, Jimena Margoth</v>
      </c>
    </row>
    <row r="1689" spans="1:28" ht="20.25" customHeight="1" x14ac:dyDescent="0.25">
      <c r="A1689" s="103">
        <v>3</v>
      </c>
      <c r="B1689" s="104" t="str">
        <f t="shared" si="410"/>
        <v/>
      </c>
      <c r="C1689" s="275" t="str">
        <f t="shared" si="410"/>
        <v/>
      </c>
      <c r="D1689" s="276" t="str">
        <f t="shared" si="410"/>
        <v/>
      </c>
      <c r="E1689" s="269"/>
      <c r="F1689" s="269"/>
      <c r="G1689" s="269"/>
      <c r="H1689" s="269"/>
      <c r="I1689" s="269"/>
      <c r="J1689" s="270"/>
      <c r="W1689" s="14">
        <v>19</v>
      </c>
      <c r="AB1689" s="14" t="str">
        <f>IF(C1628="","",C1628)</f>
        <v>LLOCCLLA QUISPE, Jimena Margoth</v>
      </c>
    </row>
    <row r="1690" spans="1:28" ht="20.25" customHeight="1" thickBot="1" x14ac:dyDescent="0.3">
      <c r="A1690" s="105">
        <v>4</v>
      </c>
      <c r="B1690" s="106" t="str">
        <f t="shared" si="410"/>
        <v/>
      </c>
      <c r="C1690" s="277" t="str">
        <f t="shared" si="410"/>
        <v/>
      </c>
      <c r="D1690" s="278" t="str">
        <f t="shared" si="410"/>
        <v/>
      </c>
      <c r="E1690" s="271"/>
      <c r="F1690" s="271"/>
      <c r="G1690" s="271"/>
      <c r="H1690" s="271"/>
      <c r="I1690" s="271"/>
      <c r="J1690" s="272"/>
      <c r="W1690" s="14">
        <v>25</v>
      </c>
      <c r="AB1690" s="14" t="str">
        <f>IF(C1628="","",C1628)</f>
        <v>LLOCCLLA QUISPE, Jimena Margoth</v>
      </c>
    </row>
    <row r="1691" spans="1:28" ht="6.75" customHeight="1" thickTop="1" thickBot="1" x14ac:dyDescent="0.3">
      <c r="W1691" s="14">
        <v>7</v>
      </c>
    </row>
    <row r="1692" spans="1:28" ht="14.25" customHeight="1" thickTop="1" thickBot="1" x14ac:dyDescent="0.3">
      <c r="B1692" s="358" t="s">
        <v>208</v>
      </c>
      <c r="C1692" s="359"/>
      <c r="D1692" s="359" t="s">
        <v>209</v>
      </c>
      <c r="E1692" s="359"/>
      <c r="F1692" s="360"/>
    </row>
    <row r="1693" spans="1:28" ht="14.25" customHeight="1" thickTop="1" x14ac:dyDescent="0.25">
      <c r="B1693" s="107" t="str">
        <f>IF(DATOS!$B$12="","",IF(DATOS!$B$12="Bimestre","I Bimestre","I Trimestre"))</f>
        <v>I Trimestre</v>
      </c>
      <c r="C1693" s="108" t="str">
        <f>IF(C1628="","",VLOOKUP(C1628,periodo1,20,FALSE)&amp;"°")</f>
        <v>500°</v>
      </c>
      <c r="D1693" s="221">
        <f>IF(C1628="","",VLOOKUP(C1628,periodo1,18,FALSE))</f>
        <v>0</v>
      </c>
      <c r="E1693" s="221"/>
      <c r="F1693" s="361"/>
      <c r="H1693" s="406" t="str">
        <f>"Orden de mérito año escolar "&amp;DATOS!$B$6&amp;":"</f>
        <v>Orden de mérito año escolar 2019:</v>
      </c>
      <c r="I1693" s="407"/>
      <c r="J1693" s="412" t="str">
        <f ca="1">IF(C1628="","",IF((DATOS!$W$14-TODAY())&gt;0,"",VLOOKUP(C1628,anual,20,FALSE)&amp;"°"))</f>
        <v/>
      </c>
    </row>
    <row r="1694" spans="1:28" ht="14.25" customHeight="1" x14ac:dyDescent="0.25">
      <c r="B1694" s="109" t="str">
        <f>IF(DATOS!$B$12="","",IF(DATOS!$B$12="Bimestre","II Bimestre","II Trimestre"))</f>
        <v>II Trimestre</v>
      </c>
      <c r="C1694" s="110" t="str">
        <f ca="1">IF(C1628="","",IF((DATOS!$X$14-TODAY())&gt;0,"",VLOOKUP(C1628,periodo2,20,FALSE)&amp;"°"))</f>
        <v/>
      </c>
      <c r="D1694" s="225" t="str">
        <f ca="1">IF(C1628="","",IF(C1694="","",VLOOKUP(C1628,periodo2,18,FALSE)))</f>
        <v/>
      </c>
      <c r="E1694" s="225"/>
      <c r="F1694" s="362"/>
      <c r="H1694" s="408"/>
      <c r="I1694" s="409"/>
      <c r="J1694" s="413"/>
    </row>
    <row r="1695" spans="1:28" ht="14.25" customHeight="1" thickBot="1" x14ac:dyDescent="0.3">
      <c r="A1695" s="111"/>
      <c r="B1695" s="112" t="str">
        <f>IF(DATOS!$B$12="","",IF(DATOS!$B$12="Bimestre","III Bimestre","III Trimestre"))</f>
        <v>III Trimestre</v>
      </c>
      <c r="C1695" s="113" t="str">
        <f ca="1">IF(C1628="","",IF((DATOS!$Y$14-TODAY())&gt;0,"",VLOOKUP(C1628,periodo3,20,FALSE)&amp;"°"))</f>
        <v/>
      </c>
      <c r="D1695" s="363" t="str">
        <f ca="1">IF(C1628="","",IF(C1695="","",VLOOKUP(C1628,periodo3,18,FALSE)))</f>
        <v/>
      </c>
      <c r="E1695" s="363"/>
      <c r="F1695" s="364"/>
      <c r="G1695" s="111"/>
      <c r="H1695" s="410"/>
      <c r="I1695" s="411"/>
      <c r="J1695" s="414"/>
    </row>
    <row r="1696" spans="1:28" ht="14.25" customHeight="1" thickTop="1" thickBot="1" x14ac:dyDescent="0.3">
      <c r="B1696" s="114" t="str">
        <f>IF(DATOS!$B$12="","",IF(DATOS!$B$12="Bimestre","IV Bimestre",""))</f>
        <v/>
      </c>
      <c r="C1696" s="115" t="str">
        <f ca="1">IF(C1628="","",IF((DATOS!$W$14-TODAY())&gt;0,"",VLOOKUP(C1628,periodo4,20,FALSE)&amp;"°"))</f>
        <v/>
      </c>
      <c r="D1696" s="214" t="str">
        <f ca="1">IF(C1628="","",IF(C1696="","",VLOOKUP(C1628,periodo4,18,FALSE)))</f>
        <v/>
      </c>
      <c r="E1696" s="214"/>
      <c r="F1696" s="405"/>
    </row>
    <row r="1697" spans="1:10" ht="16.5" thickTop="1" thickBot="1" x14ac:dyDescent="0.3">
      <c r="A1697" s="16" t="s">
        <v>192</v>
      </c>
    </row>
    <row r="1698" spans="1:10" ht="15.75" thickTop="1" x14ac:dyDescent="0.25">
      <c r="A1698" s="397" t="s">
        <v>55</v>
      </c>
      <c r="B1698" s="399" t="s">
        <v>193</v>
      </c>
      <c r="C1698" s="288"/>
      <c r="D1698" s="288"/>
      <c r="E1698" s="289"/>
      <c r="F1698" s="399" t="s">
        <v>194</v>
      </c>
      <c r="G1698" s="288"/>
      <c r="H1698" s="288"/>
      <c r="I1698" s="289"/>
    </row>
    <row r="1699" spans="1:10" x14ac:dyDescent="0.25">
      <c r="A1699" s="398"/>
      <c r="B1699" s="116" t="s">
        <v>195</v>
      </c>
      <c r="C1699" s="400" t="s">
        <v>196</v>
      </c>
      <c r="D1699" s="400"/>
      <c r="E1699" s="401"/>
      <c r="F1699" s="402" t="s">
        <v>195</v>
      </c>
      <c r="G1699" s="400"/>
      <c r="H1699" s="400"/>
      <c r="I1699" s="117" t="s">
        <v>196</v>
      </c>
    </row>
    <row r="1700" spans="1:10" x14ac:dyDescent="0.25">
      <c r="A1700" s="118">
        <v>1</v>
      </c>
      <c r="B1700" s="126"/>
      <c r="C1700" s="403"/>
      <c r="D1700" s="366"/>
      <c r="E1700" s="404"/>
      <c r="F1700" s="365"/>
      <c r="G1700" s="366"/>
      <c r="H1700" s="367"/>
      <c r="I1700" s="127"/>
    </row>
    <row r="1701" spans="1:10" x14ac:dyDescent="0.25">
      <c r="A1701" s="118">
        <v>2</v>
      </c>
      <c r="B1701" s="126"/>
      <c r="C1701" s="403"/>
      <c r="D1701" s="366"/>
      <c r="E1701" s="404"/>
      <c r="F1701" s="365"/>
      <c r="G1701" s="366"/>
      <c r="H1701" s="367"/>
      <c r="I1701" s="127"/>
    </row>
    <row r="1702" spans="1:10" x14ac:dyDescent="0.25">
      <c r="A1702" s="118">
        <v>3</v>
      </c>
      <c r="B1702" s="126"/>
      <c r="C1702" s="403"/>
      <c r="D1702" s="366"/>
      <c r="E1702" s="404"/>
      <c r="F1702" s="365"/>
      <c r="G1702" s="366"/>
      <c r="H1702" s="367"/>
      <c r="I1702" s="127"/>
    </row>
    <row r="1703" spans="1:10" ht="15.75" thickBot="1" x14ac:dyDescent="0.3">
      <c r="A1703" s="119">
        <v>4</v>
      </c>
      <c r="B1703" s="129"/>
      <c r="C1703" s="368"/>
      <c r="D1703" s="369"/>
      <c r="E1703" s="370"/>
      <c r="F1703" s="371"/>
      <c r="G1703" s="369"/>
      <c r="H1703" s="372"/>
      <c r="I1703" s="130"/>
    </row>
    <row r="1704" spans="1:10" ht="16.5" thickTop="1" thickBot="1" x14ac:dyDescent="0.3">
      <c r="A1704" s="120" t="s">
        <v>197</v>
      </c>
      <c r="B1704" s="121" t="str">
        <f>IF(C1628="","",IF(SUM(B1700:B1703)=0,"",SUM(B1700:B1703)))</f>
        <v/>
      </c>
      <c r="C1704" s="373" t="str">
        <f>IF(C1628="","",IF(SUM(C1700:C1703)=0,"",SUM(C1700:C1703)))</f>
        <v/>
      </c>
      <c r="D1704" s="373" t="str">
        <f t="shared" ref="D1704" si="411">IF(E1628="","",IF(SUM(D1700:D1703)=0,"",SUM(D1700:D1703)))</f>
        <v/>
      </c>
      <c r="E1704" s="374" t="str">
        <f t="shared" ref="E1704" si="412">IF(F1628="","",IF(SUM(E1700:E1703)=0,"",SUM(E1700:E1703)))</f>
        <v/>
      </c>
      <c r="F1704" s="375" t="str">
        <f>IF(C1628="","",IF(SUM(F1700:F1703)=0,"",SUM(F1700:F1703)))</f>
        <v/>
      </c>
      <c r="G1704" s="373" t="str">
        <f t="shared" ref="G1704" si="413">IF(H1628="","",IF(SUM(G1700:G1703)=0,"",SUM(G1700:G1703)))</f>
        <v/>
      </c>
      <c r="H1704" s="373" t="str">
        <f t="shared" ref="H1704" si="414">IF(I1628="","",IF(SUM(H1700:H1703)=0,"",SUM(H1700:H1703)))</f>
        <v/>
      </c>
      <c r="I1704" s="122" t="str">
        <f>IF(C1628="","",IF(SUM(I1700:I1703)=0,"",SUM(I1700:I1703)))</f>
        <v/>
      </c>
    </row>
    <row r="1705" spans="1:10" ht="15.75" thickTop="1" x14ac:dyDescent="0.25"/>
    <row r="1708" spans="1:10" x14ac:dyDescent="0.25">
      <c r="A1708" s="416"/>
      <c r="B1708" s="416"/>
      <c r="G1708" s="123"/>
      <c r="H1708" s="123"/>
      <c r="I1708" s="123"/>
      <c r="J1708" s="123"/>
    </row>
    <row r="1709" spans="1:10" x14ac:dyDescent="0.25">
      <c r="A1709" s="415" t="str">
        <f>IF(DATOS!$F$9="","",DATOS!$F$9)</f>
        <v/>
      </c>
      <c r="B1709" s="415"/>
      <c r="G1709" s="415" t="str">
        <f>IF(DATOS!$F$10="","",DATOS!$F$10)</f>
        <v/>
      </c>
      <c r="H1709" s="415"/>
      <c r="I1709" s="415"/>
      <c r="J1709" s="415"/>
    </row>
    <row r="1710" spans="1:10" x14ac:dyDescent="0.25">
      <c r="A1710" s="415" t="s">
        <v>143</v>
      </c>
      <c r="B1710" s="415"/>
      <c r="G1710" s="415" t="s">
        <v>142</v>
      </c>
      <c r="H1710" s="415"/>
      <c r="I1710" s="415"/>
      <c r="J1710" s="415"/>
    </row>
    <row r="1711" spans="1:10" ht="17.25" x14ac:dyDescent="0.3">
      <c r="A1711" s="285" t="str">
        <f>"INFORME DE PROGRESO DEL APRENDIZAJE DEL ESTUDIANTE - "&amp;DATOS!$B$6</f>
        <v>INFORME DE PROGRESO DEL APRENDIZAJE DEL ESTUDIANTE - 2019</v>
      </c>
      <c r="B1711" s="285"/>
      <c r="C1711" s="285"/>
      <c r="D1711" s="285"/>
      <c r="E1711" s="285"/>
      <c r="F1711" s="285"/>
      <c r="G1711" s="285"/>
      <c r="H1711" s="285"/>
      <c r="I1711" s="285"/>
      <c r="J1711" s="285"/>
    </row>
    <row r="1712" spans="1:10" ht="4.5" customHeight="1" thickBot="1" x14ac:dyDescent="0.3"/>
    <row r="1713" spans="1:32" ht="15.75" thickTop="1" x14ac:dyDescent="0.25">
      <c r="A1713" s="292"/>
      <c r="B1713" s="62" t="s">
        <v>45</v>
      </c>
      <c r="C1713" s="314" t="str">
        <f>IF(DATOS!$B$4="","",DATOS!$B$4)</f>
        <v>Apurímac</v>
      </c>
      <c r="D1713" s="314"/>
      <c r="E1713" s="314"/>
      <c r="F1713" s="314"/>
      <c r="G1713" s="313" t="s">
        <v>47</v>
      </c>
      <c r="H1713" s="313"/>
      <c r="I1713" s="63" t="str">
        <f>IF(DATOS!$B$5="","",DATOS!$B$5)</f>
        <v/>
      </c>
      <c r="J1713" s="295" t="s">
        <v>520</v>
      </c>
    </row>
    <row r="1714" spans="1:32" x14ac:dyDescent="0.25">
      <c r="A1714" s="293"/>
      <c r="B1714" s="64" t="s">
        <v>46</v>
      </c>
      <c r="C1714" s="311" t="str">
        <f>IF(DATOS!$B$7="","",UPPER(DATOS!$B$7))</f>
        <v/>
      </c>
      <c r="D1714" s="311"/>
      <c r="E1714" s="311"/>
      <c r="F1714" s="311"/>
      <c r="G1714" s="311"/>
      <c r="H1714" s="311"/>
      <c r="I1714" s="312"/>
      <c r="J1714" s="296"/>
    </row>
    <row r="1715" spans="1:32" x14ac:dyDescent="0.25">
      <c r="A1715" s="293"/>
      <c r="B1715" s="64" t="s">
        <v>49</v>
      </c>
      <c r="C1715" s="315" t="str">
        <f>IF(DATOS!$B$8="","",DATOS!$B$8)</f>
        <v/>
      </c>
      <c r="D1715" s="315"/>
      <c r="E1715" s="315"/>
      <c r="F1715" s="315"/>
      <c r="G1715" s="286" t="s">
        <v>100</v>
      </c>
      <c r="H1715" s="287"/>
      <c r="I1715" s="65" t="str">
        <f>IF(DATOS!$B$9="","",DATOS!$B$9)</f>
        <v/>
      </c>
      <c r="J1715" s="296"/>
    </row>
    <row r="1716" spans="1:32" x14ac:dyDescent="0.25">
      <c r="A1716" s="293"/>
      <c r="B1716" s="64" t="s">
        <v>60</v>
      </c>
      <c r="C1716" s="311" t="str">
        <f>IF(DATOS!$B$10="","",DATOS!$B$10)</f>
        <v/>
      </c>
      <c r="D1716" s="311"/>
      <c r="E1716" s="311"/>
      <c r="F1716" s="311"/>
      <c r="G1716" s="317" t="s">
        <v>50</v>
      </c>
      <c r="H1716" s="317"/>
      <c r="I1716" s="65" t="str">
        <f>IF(DATOS!$B$11="","",DATOS!$B$11)</f>
        <v/>
      </c>
      <c r="J1716" s="296"/>
    </row>
    <row r="1717" spans="1:32" x14ac:dyDescent="0.25">
      <c r="A1717" s="293"/>
      <c r="B1717" s="64" t="s">
        <v>59</v>
      </c>
      <c r="C1717" s="316" t="str">
        <f>IF(ISERROR(VLOOKUP(C1718,DATOS!$B$17:$C$61,2,FALSE)),"No encontrado",IF(VLOOKUP(C1718,DATOS!$B$17:$C$61,2,FALSE)=0,"No encontrado",VLOOKUP(C1718,DATOS!$B$17:$C$61,2,FALSE)))</f>
        <v>No encontrado</v>
      </c>
      <c r="D1717" s="316"/>
      <c r="E1717" s="316"/>
      <c r="F1717" s="316"/>
      <c r="G1717" s="298"/>
      <c r="H1717" s="299"/>
      <c r="I1717" s="300"/>
      <c r="J1717" s="296"/>
    </row>
    <row r="1718" spans="1:32" ht="28.5" customHeight="1" thickBot="1" x14ac:dyDescent="0.3">
      <c r="A1718" s="294"/>
      <c r="B1718" s="66" t="s">
        <v>58</v>
      </c>
      <c r="C1718" s="309" t="str">
        <f>IF(INDEX(alumnos,AE1718,AF1718)=0,"",INDEX(alumnos,AE1718,AF1718))</f>
        <v>MEDINA CAMPOS, Sumaizhi Libertad</v>
      </c>
      <c r="D1718" s="309"/>
      <c r="E1718" s="309"/>
      <c r="F1718" s="309"/>
      <c r="G1718" s="309"/>
      <c r="H1718" s="309"/>
      <c r="I1718" s="310"/>
      <c r="J1718" s="297"/>
      <c r="AE1718" s="14">
        <f>AE1628+1</f>
        <v>20</v>
      </c>
      <c r="AF1718" s="14">
        <v>2</v>
      </c>
    </row>
    <row r="1719" spans="1:32" ht="5.25" customHeight="1" thickTop="1" thickBot="1" x14ac:dyDescent="0.3"/>
    <row r="1720" spans="1:32" ht="27" customHeight="1" thickTop="1" x14ac:dyDescent="0.25">
      <c r="A1720" s="318" t="s">
        <v>0</v>
      </c>
      <c r="B1720" s="328" t="s">
        <v>1</v>
      </c>
      <c r="C1720" s="329"/>
      <c r="D1720" s="325" t="s">
        <v>139</v>
      </c>
      <c r="E1720" s="326"/>
      <c r="F1720" s="326"/>
      <c r="G1720" s="327"/>
      <c r="H1720" s="320" t="s">
        <v>2</v>
      </c>
      <c r="I1720" s="301" t="s">
        <v>3</v>
      </c>
      <c r="J1720" s="302"/>
      <c r="K1720" s="67"/>
    </row>
    <row r="1721" spans="1:32" ht="15" customHeight="1" thickBot="1" x14ac:dyDescent="0.3">
      <c r="A1721" s="319"/>
      <c r="B1721" s="330"/>
      <c r="C1721" s="331"/>
      <c r="D1721" s="68">
        <v>1</v>
      </c>
      <c r="E1721" s="68">
        <v>2</v>
      </c>
      <c r="F1721" s="68">
        <v>3</v>
      </c>
      <c r="G1721" s="68">
        <v>4</v>
      </c>
      <c r="H1721" s="321"/>
      <c r="I1721" s="303"/>
      <c r="J1721" s="304"/>
      <c r="K1721" s="67"/>
    </row>
    <row r="1722" spans="1:32" ht="17.25" customHeight="1" thickTop="1" x14ac:dyDescent="0.25">
      <c r="A1722" s="322" t="s">
        <v>8</v>
      </c>
      <c r="B1722" s="334" t="s">
        <v>26</v>
      </c>
      <c r="C1722" s="334"/>
      <c r="D1722" s="69" t="str">
        <f t="shared" ref="D1722:H1726" si="415">IF(ISERROR(VLOOKUP($AB1722,matematica,W1722,FALSE)),"",IF(VLOOKUP($AB1722,matematica,W1722,FALSE)=0,"",VLOOKUP($AB1722,matematica,W1722,FALSE)))</f>
        <v/>
      </c>
      <c r="E1722" s="69" t="str">
        <f t="shared" si="415"/>
        <v/>
      </c>
      <c r="F1722" s="69" t="str">
        <f t="shared" si="415"/>
        <v/>
      </c>
      <c r="G1722" s="69" t="str">
        <f t="shared" si="415"/>
        <v/>
      </c>
      <c r="H1722" s="343" t="str">
        <f t="shared" ca="1" si="415"/>
        <v/>
      </c>
      <c r="I1722" s="337"/>
      <c r="J1722" s="338"/>
      <c r="W1722" s="14">
        <v>3</v>
      </c>
      <c r="X1722" s="14">
        <v>9</v>
      </c>
      <c r="Y1722" s="14">
        <v>15</v>
      </c>
      <c r="Z1722" s="14">
        <v>21</v>
      </c>
      <c r="AA1722" s="14">
        <v>31</v>
      </c>
      <c r="AB1722" s="14" t="str">
        <f>IF(C1718="","",C1718)</f>
        <v>MEDINA CAMPOS, Sumaizhi Libertad</v>
      </c>
    </row>
    <row r="1723" spans="1:32" ht="27.75" customHeight="1" x14ac:dyDescent="0.25">
      <c r="A1723" s="323"/>
      <c r="B1723" s="335" t="s">
        <v>27</v>
      </c>
      <c r="C1723" s="335"/>
      <c r="D1723" s="70" t="str">
        <f t="shared" si="415"/>
        <v/>
      </c>
      <c r="E1723" s="70" t="str">
        <f t="shared" si="415"/>
        <v/>
      </c>
      <c r="F1723" s="70" t="str">
        <f t="shared" si="415"/>
        <v/>
      </c>
      <c r="G1723" s="70" t="str">
        <f t="shared" si="415"/>
        <v/>
      </c>
      <c r="H1723" s="344" t="str">
        <f t="shared" si="415"/>
        <v/>
      </c>
      <c r="I1723" s="339"/>
      <c r="J1723" s="340"/>
      <c r="M1723" s="14" t="str">
        <f>IF(INDEX(alumnos,35,2)=0,"",INDEX(alumnos,35,2))</f>
        <v/>
      </c>
      <c r="W1723" s="14">
        <v>4</v>
      </c>
      <c r="X1723" s="14">
        <v>10</v>
      </c>
      <c r="Y1723" s="14">
        <v>16</v>
      </c>
      <c r="Z1723" s="14">
        <v>22</v>
      </c>
      <c r="AB1723" s="14" t="str">
        <f>IF(C1718="","",C1718)</f>
        <v>MEDINA CAMPOS, Sumaizhi Libertad</v>
      </c>
    </row>
    <row r="1724" spans="1:32" ht="26.25" customHeight="1" x14ac:dyDescent="0.25">
      <c r="A1724" s="323"/>
      <c r="B1724" s="335" t="s">
        <v>28</v>
      </c>
      <c r="C1724" s="335"/>
      <c r="D1724" s="70" t="str">
        <f t="shared" si="415"/>
        <v/>
      </c>
      <c r="E1724" s="70" t="str">
        <f t="shared" si="415"/>
        <v/>
      </c>
      <c r="F1724" s="70" t="str">
        <f t="shared" si="415"/>
        <v/>
      </c>
      <c r="G1724" s="70" t="str">
        <f t="shared" si="415"/>
        <v/>
      </c>
      <c r="H1724" s="344" t="str">
        <f t="shared" si="415"/>
        <v/>
      </c>
      <c r="I1724" s="339"/>
      <c r="J1724" s="340"/>
      <c r="W1724" s="14">
        <v>5</v>
      </c>
      <c r="X1724" s="14">
        <v>11</v>
      </c>
      <c r="Y1724" s="14">
        <v>17</v>
      </c>
      <c r="Z1724" s="14">
        <v>23</v>
      </c>
      <c r="AB1724" s="14" t="str">
        <f>IF(C1718="","",C1718)</f>
        <v>MEDINA CAMPOS, Sumaizhi Libertad</v>
      </c>
    </row>
    <row r="1725" spans="1:32" ht="24.75" customHeight="1" x14ac:dyDescent="0.25">
      <c r="A1725" s="323"/>
      <c r="B1725" s="335" t="s">
        <v>29</v>
      </c>
      <c r="C1725" s="335"/>
      <c r="D1725" s="70" t="str">
        <f t="shared" si="415"/>
        <v/>
      </c>
      <c r="E1725" s="70" t="str">
        <f t="shared" si="415"/>
        <v/>
      </c>
      <c r="F1725" s="70" t="str">
        <f t="shared" si="415"/>
        <v/>
      </c>
      <c r="G1725" s="70" t="str">
        <f t="shared" si="415"/>
        <v/>
      </c>
      <c r="H1725" s="344" t="str">
        <f t="shared" si="415"/>
        <v/>
      </c>
      <c r="I1725" s="339"/>
      <c r="J1725" s="340"/>
      <c r="W1725" s="14">
        <v>6</v>
      </c>
      <c r="X1725" s="14">
        <v>12</v>
      </c>
      <c r="Y1725" s="14">
        <v>18</v>
      </c>
      <c r="Z1725" s="14">
        <v>24</v>
      </c>
      <c r="AB1725" s="14" t="str">
        <f>IF(C1718="","",C1718)</f>
        <v>MEDINA CAMPOS, Sumaizhi Libertad</v>
      </c>
    </row>
    <row r="1726" spans="1:32" ht="16.5" customHeight="1" thickBot="1" x14ac:dyDescent="0.3">
      <c r="A1726" s="324"/>
      <c r="B1726" s="336" t="s">
        <v>188</v>
      </c>
      <c r="C1726" s="336"/>
      <c r="D1726" s="71" t="str">
        <f t="shared" si="415"/>
        <v/>
      </c>
      <c r="E1726" s="71" t="str">
        <f t="shared" si="415"/>
        <v/>
      </c>
      <c r="F1726" s="71" t="str">
        <f t="shared" si="415"/>
        <v/>
      </c>
      <c r="G1726" s="71" t="str">
        <f t="shared" si="415"/>
        <v/>
      </c>
      <c r="H1726" s="345" t="str">
        <f t="shared" si="415"/>
        <v/>
      </c>
      <c r="I1726" s="341"/>
      <c r="J1726" s="342"/>
      <c r="W1726" s="14">
        <v>7</v>
      </c>
      <c r="X1726" s="14">
        <v>13</v>
      </c>
      <c r="Y1726" s="14">
        <v>19</v>
      </c>
      <c r="Z1726" s="14">
        <v>25</v>
      </c>
      <c r="AB1726" s="14" t="str">
        <f>IF(C1718="","",C1718)</f>
        <v>MEDINA CAMPOS, Sumaizhi Libertad</v>
      </c>
    </row>
    <row r="1727" spans="1:32" ht="1.5" customHeight="1" thickTop="1" thickBot="1" x14ac:dyDescent="0.3">
      <c r="A1727" s="72"/>
      <c r="B1727" s="73"/>
      <c r="C1727" s="74"/>
      <c r="D1727" s="74"/>
      <c r="E1727" s="74"/>
      <c r="F1727" s="74"/>
      <c r="G1727" s="74"/>
      <c r="H1727" s="75"/>
      <c r="I1727" s="124"/>
      <c r="J1727" s="124"/>
    </row>
    <row r="1728" spans="1:32" ht="28.5" customHeight="1" thickTop="1" x14ac:dyDescent="0.25">
      <c r="A1728" s="322" t="s">
        <v>151</v>
      </c>
      <c r="B1728" s="334" t="s">
        <v>191</v>
      </c>
      <c r="C1728" s="334" t="str">
        <f t="shared" ref="C1728:C1730" si="416">IF(ISERROR(VLOOKUP($C$8,comunicacion,W1728,FALSE)),"",IF(VLOOKUP($C$8,comunicacion,W1728,FALSE)=0,"",VLOOKUP($C$8,comunicacion,W1728,FALSE)))</f>
        <v/>
      </c>
      <c r="D1728" s="76" t="str">
        <f t="shared" ref="D1728:H1731" si="417">IF(ISERROR(VLOOKUP($AB1728,comunicacion,W1728,FALSE)),"",IF(VLOOKUP($AB1728,comunicacion,W1728,FALSE)=0,"",VLOOKUP($AB1728,comunicacion,W1728,FALSE)))</f>
        <v/>
      </c>
      <c r="E1728" s="76" t="str">
        <f t="shared" si="417"/>
        <v/>
      </c>
      <c r="F1728" s="76" t="str">
        <f t="shared" si="417"/>
        <v/>
      </c>
      <c r="G1728" s="69" t="str">
        <f t="shared" si="417"/>
        <v/>
      </c>
      <c r="H1728" s="346" t="str">
        <f t="shared" ca="1" si="417"/>
        <v/>
      </c>
      <c r="I1728" s="349"/>
      <c r="J1728" s="350"/>
      <c r="W1728" s="14">
        <v>3</v>
      </c>
      <c r="X1728" s="14">
        <v>9</v>
      </c>
      <c r="Y1728" s="14">
        <v>15</v>
      </c>
      <c r="Z1728" s="14">
        <v>21</v>
      </c>
      <c r="AA1728" s="14">
        <v>31</v>
      </c>
      <c r="AB1728" s="14" t="str">
        <f>IF(C1718="","",C1718)</f>
        <v>MEDINA CAMPOS, Sumaizhi Libertad</v>
      </c>
    </row>
    <row r="1729" spans="1:28" ht="28.5" customHeight="1" x14ac:dyDescent="0.25">
      <c r="A1729" s="323"/>
      <c r="B1729" s="335" t="s">
        <v>190</v>
      </c>
      <c r="C1729" s="335" t="str">
        <f t="shared" si="416"/>
        <v/>
      </c>
      <c r="D1729" s="77" t="str">
        <f t="shared" si="417"/>
        <v/>
      </c>
      <c r="E1729" s="77" t="str">
        <f t="shared" si="417"/>
        <v/>
      </c>
      <c r="F1729" s="77" t="str">
        <f t="shared" si="417"/>
        <v/>
      </c>
      <c r="G1729" s="70" t="str">
        <f t="shared" si="417"/>
        <v/>
      </c>
      <c r="H1729" s="347" t="str">
        <f t="shared" si="417"/>
        <v/>
      </c>
      <c r="I1729" s="351"/>
      <c r="J1729" s="352"/>
      <c r="W1729" s="14">
        <v>4</v>
      </c>
      <c r="X1729" s="14">
        <v>10</v>
      </c>
      <c r="Y1729" s="14">
        <v>16</v>
      </c>
      <c r="Z1729" s="14">
        <v>22</v>
      </c>
      <c r="AB1729" s="14" t="str">
        <f>IF(C1718="","",C1718)</f>
        <v>MEDINA CAMPOS, Sumaizhi Libertad</v>
      </c>
    </row>
    <row r="1730" spans="1:28" ht="28.5" customHeight="1" x14ac:dyDescent="0.25">
      <c r="A1730" s="323"/>
      <c r="B1730" s="335" t="s">
        <v>189</v>
      </c>
      <c r="C1730" s="335" t="str">
        <f t="shared" si="416"/>
        <v/>
      </c>
      <c r="D1730" s="77" t="str">
        <f t="shared" si="417"/>
        <v/>
      </c>
      <c r="E1730" s="77" t="str">
        <f t="shared" si="417"/>
        <v/>
      </c>
      <c r="F1730" s="77" t="str">
        <f t="shared" si="417"/>
        <v/>
      </c>
      <c r="G1730" s="70" t="str">
        <f t="shared" si="417"/>
        <v/>
      </c>
      <c r="H1730" s="347" t="str">
        <f t="shared" si="417"/>
        <v/>
      </c>
      <c r="I1730" s="351"/>
      <c r="J1730" s="352"/>
      <c r="W1730" s="14">
        <v>5</v>
      </c>
      <c r="X1730" s="14">
        <v>11</v>
      </c>
      <c r="Y1730" s="14">
        <v>17</v>
      </c>
      <c r="Z1730" s="14">
        <v>23</v>
      </c>
      <c r="AB1730" s="14" t="str">
        <f>IF(C1718="","",C1718)</f>
        <v>MEDINA CAMPOS, Sumaizhi Libertad</v>
      </c>
    </row>
    <row r="1731" spans="1:28" ht="16.5" customHeight="1" thickBot="1" x14ac:dyDescent="0.3">
      <c r="A1731" s="324"/>
      <c r="B1731" s="336" t="s">
        <v>188</v>
      </c>
      <c r="C1731" s="336"/>
      <c r="D1731" s="71" t="str">
        <f t="shared" si="417"/>
        <v/>
      </c>
      <c r="E1731" s="71" t="str">
        <f t="shared" si="417"/>
        <v/>
      </c>
      <c r="F1731" s="71" t="str">
        <f t="shared" si="417"/>
        <v/>
      </c>
      <c r="G1731" s="71" t="str">
        <f t="shared" si="417"/>
        <v/>
      </c>
      <c r="H1731" s="348" t="str">
        <f t="shared" si="417"/>
        <v/>
      </c>
      <c r="I1731" s="353"/>
      <c r="J1731" s="354"/>
      <c r="W1731" s="14">
        <v>7</v>
      </c>
      <c r="X1731" s="14">
        <v>13</v>
      </c>
      <c r="Y1731" s="14">
        <v>19</v>
      </c>
      <c r="Z1731" s="14">
        <v>25</v>
      </c>
      <c r="AB1731" s="14" t="str">
        <f>IF(C1718="","",C1718)</f>
        <v>MEDINA CAMPOS, Sumaizhi Libertad</v>
      </c>
    </row>
    <row r="1732" spans="1:28" ht="2.25" customHeight="1" thickTop="1" thickBot="1" x14ac:dyDescent="0.3">
      <c r="A1732" s="72"/>
      <c r="B1732" s="73"/>
      <c r="C1732" s="78"/>
      <c r="D1732" s="78"/>
      <c r="E1732" s="78"/>
      <c r="F1732" s="78"/>
      <c r="G1732" s="78"/>
      <c r="H1732" s="75"/>
      <c r="I1732" s="124"/>
      <c r="J1732" s="124"/>
    </row>
    <row r="1733" spans="1:28" ht="28.5" customHeight="1" thickTop="1" x14ac:dyDescent="0.25">
      <c r="A1733" s="322" t="s">
        <v>150</v>
      </c>
      <c r="B1733" s="334" t="s">
        <v>30</v>
      </c>
      <c r="C1733" s="334" t="str">
        <f t="shared" ref="C1733:C1735" si="418">IF(ISERROR(VLOOKUP($C$8,ingles,W1733,FALSE)),"",IF(VLOOKUP($C$8,ingles,W1733,FALSE)=0,"",VLOOKUP($C$8,ingles,W1733,FALSE)))</f>
        <v/>
      </c>
      <c r="D1733" s="76" t="str">
        <f t="shared" ref="D1733:H1736" si="419">IF(ISERROR(VLOOKUP($AB1733,ingles,W1733,FALSE)),"",IF(VLOOKUP($AB1733,ingles,W1733,FALSE)=0,"",VLOOKUP($AB1733,ingles,W1733,FALSE)))</f>
        <v/>
      </c>
      <c r="E1733" s="76" t="str">
        <f t="shared" si="419"/>
        <v/>
      </c>
      <c r="F1733" s="76" t="str">
        <f t="shared" si="419"/>
        <v/>
      </c>
      <c r="G1733" s="69" t="str">
        <f t="shared" si="419"/>
        <v/>
      </c>
      <c r="H1733" s="346" t="str">
        <f t="shared" ca="1" si="419"/>
        <v/>
      </c>
      <c r="I1733" s="349"/>
      <c r="J1733" s="350"/>
      <c r="W1733" s="14">
        <v>3</v>
      </c>
      <c r="X1733" s="14">
        <v>9</v>
      </c>
      <c r="Y1733" s="14">
        <v>15</v>
      </c>
      <c r="Z1733" s="14">
        <v>21</v>
      </c>
      <c r="AA1733" s="14">
        <v>31</v>
      </c>
      <c r="AB1733" s="14" t="str">
        <f>IF(C1718="","",C1718)</f>
        <v>MEDINA CAMPOS, Sumaizhi Libertad</v>
      </c>
    </row>
    <row r="1734" spans="1:28" ht="28.5" customHeight="1" x14ac:dyDescent="0.25">
      <c r="A1734" s="323"/>
      <c r="B1734" s="335" t="s">
        <v>31</v>
      </c>
      <c r="C1734" s="335" t="str">
        <f t="shared" si="418"/>
        <v/>
      </c>
      <c r="D1734" s="77" t="str">
        <f t="shared" si="419"/>
        <v/>
      </c>
      <c r="E1734" s="77" t="str">
        <f t="shared" si="419"/>
        <v/>
      </c>
      <c r="F1734" s="77" t="str">
        <f t="shared" si="419"/>
        <v/>
      </c>
      <c r="G1734" s="70" t="str">
        <f t="shared" si="419"/>
        <v/>
      </c>
      <c r="H1734" s="347" t="str">
        <f t="shared" si="419"/>
        <v/>
      </c>
      <c r="I1734" s="351"/>
      <c r="J1734" s="352"/>
      <c r="W1734" s="14">
        <v>4</v>
      </c>
      <c r="X1734" s="14">
        <v>10</v>
      </c>
      <c r="Y1734" s="14">
        <v>16</v>
      </c>
      <c r="Z1734" s="14">
        <v>22</v>
      </c>
      <c r="AB1734" s="14" t="str">
        <f>IF(C1718="","",C1718)</f>
        <v>MEDINA CAMPOS, Sumaizhi Libertad</v>
      </c>
    </row>
    <row r="1735" spans="1:28" ht="28.5" customHeight="1" x14ac:dyDescent="0.25">
      <c r="A1735" s="323"/>
      <c r="B1735" s="335" t="s">
        <v>32</v>
      </c>
      <c r="C1735" s="335" t="str">
        <f t="shared" si="418"/>
        <v/>
      </c>
      <c r="D1735" s="77" t="str">
        <f t="shared" si="419"/>
        <v/>
      </c>
      <c r="E1735" s="77" t="str">
        <f t="shared" si="419"/>
        <v/>
      </c>
      <c r="F1735" s="77" t="str">
        <f t="shared" si="419"/>
        <v/>
      </c>
      <c r="G1735" s="70" t="str">
        <f t="shared" si="419"/>
        <v/>
      </c>
      <c r="H1735" s="347" t="str">
        <f t="shared" si="419"/>
        <v/>
      </c>
      <c r="I1735" s="351"/>
      <c r="J1735" s="352"/>
      <c r="W1735" s="14">
        <v>5</v>
      </c>
      <c r="X1735" s="14">
        <v>11</v>
      </c>
      <c r="Y1735" s="14">
        <v>17</v>
      </c>
      <c r="Z1735" s="14">
        <v>23</v>
      </c>
      <c r="AB1735" s="14" t="str">
        <f>IF(C1718="","",C1718)</f>
        <v>MEDINA CAMPOS, Sumaizhi Libertad</v>
      </c>
    </row>
    <row r="1736" spans="1:28" ht="16.5" customHeight="1" thickBot="1" x14ac:dyDescent="0.3">
      <c r="A1736" s="324"/>
      <c r="B1736" s="336" t="s">
        <v>188</v>
      </c>
      <c r="C1736" s="336"/>
      <c r="D1736" s="71" t="str">
        <f t="shared" si="419"/>
        <v/>
      </c>
      <c r="E1736" s="71" t="str">
        <f t="shared" si="419"/>
        <v/>
      </c>
      <c r="F1736" s="71" t="str">
        <f t="shared" si="419"/>
        <v/>
      </c>
      <c r="G1736" s="71" t="str">
        <f t="shared" si="419"/>
        <v/>
      </c>
      <c r="H1736" s="348" t="str">
        <f t="shared" si="419"/>
        <v/>
      </c>
      <c r="I1736" s="353"/>
      <c r="J1736" s="354"/>
      <c r="W1736" s="14">
        <v>7</v>
      </c>
      <c r="X1736" s="14">
        <v>13</v>
      </c>
      <c r="Y1736" s="14">
        <v>19</v>
      </c>
      <c r="Z1736" s="14">
        <v>25</v>
      </c>
      <c r="AB1736" s="14" t="str">
        <f>IF(C1718="","",C1718)</f>
        <v>MEDINA CAMPOS, Sumaizhi Libertad</v>
      </c>
    </row>
    <row r="1737" spans="1:28" ht="2.25" customHeight="1" thickTop="1" thickBot="1" x14ac:dyDescent="0.3">
      <c r="A1737" s="72"/>
      <c r="B1737" s="73"/>
      <c r="C1737" s="78"/>
      <c r="D1737" s="78"/>
      <c r="E1737" s="78"/>
      <c r="F1737" s="78"/>
      <c r="G1737" s="78"/>
      <c r="H1737" s="75"/>
      <c r="I1737" s="124"/>
      <c r="J1737" s="124"/>
    </row>
    <row r="1738" spans="1:28" ht="27" customHeight="1" thickTop="1" x14ac:dyDescent="0.25">
      <c r="A1738" s="322" t="s">
        <v>7</v>
      </c>
      <c r="B1738" s="334" t="s">
        <v>33</v>
      </c>
      <c r="C1738" s="334" t="str">
        <f t="shared" ref="C1738" si="420">IF(ISERROR(VLOOKUP($C$8,arte,W1738,FALSE)),"",IF(VLOOKUP($C$8,arte,W1738,FALSE)=0,"",VLOOKUP($C$8,arte,W1738,FALSE)))</f>
        <v/>
      </c>
      <c r="D1738" s="76" t="str">
        <f t="shared" ref="D1738:H1740" si="421">IF(ISERROR(VLOOKUP($AB1738,arte,W1738,FALSE)),"",IF(VLOOKUP($AB1738,arte,W1738,FALSE)=0,"",VLOOKUP($AB1738,arte,W1738,FALSE)))</f>
        <v/>
      </c>
      <c r="E1738" s="76" t="str">
        <f t="shared" si="421"/>
        <v/>
      </c>
      <c r="F1738" s="76" t="str">
        <f t="shared" si="421"/>
        <v/>
      </c>
      <c r="G1738" s="69" t="str">
        <f t="shared" si="421"/>
        <v/>
      </c>
      <c r="H1738" s="343" t="str">
        <f t="shared" ca="1" si="421"/>
        <v/>
      </c>
      <c r="I1738" s="337"/>
      <c r="J1738" s="338"/>
      <c r="W1738" s="14">
        <v>3</v>
      </c>
      <c r="X1738" s="14">
        <v>9</v>
      </c>
      <c r="Y1738" s="14">
        <v>15</v>
      </c>
      <c r="Z1738" s="14">
        <v>21</v>
      </c>
      <c r="AA1738" s="14">
        <v>31</v>
      </c>
      <c r="AB1738" s="14" t="str">
        <f>IF(C1718="","",C1718)</f>
        <v>MEDINA CAMPOS, Sumaizhi Libertad</v>
      </c>
    </row>
    <row r="1739" spans="1:28" ht="27" customHeight="1" x14ac:dyDescent="0.25">
      <c r="A1739" s="323"/>
      <c r="B1739" s="335" t="s">
        <v>34</v>
      </c>
      <c r="C1739" s="335" t="str">
        <f>IF(ISERROR(VLOOKUP($C$8,arte,W1739,FALSE)),"",IF(VLOOKUP($C$8,arte,W1739,FALSE)=0,"",VLOOKUP($C$8,arte,W1739,FALSE)))</f>
        <v/>
      </c>
      <c r="D1739" s="77" t="str">
        <f t="shared" si="421"/>
        <v/>
      </c>
      <c r="E1739" s="77" t="str">
        <f t="shared" si="421"/>
        <v/>
      </c>
      <c r="F1739" s="77" t="str">
        <f t="shared" si="421"/>
        <v/>
      </c>
      <c r="G1739" s="70" t="str">
        <f t="shared" si="421"/>
        <v/>
      </c>
      <c r="H1739" s="344" t="str">
        <f t="shared" si="421"/>
        <v/>
      </c>
      <c r="I1739" s="339"/>
      <c r="J1739" s="340"/>
      <c r="W1739" s="14">
        <v>4</v>
      </c>
      <c r="X1739" s="14">
        <v>10</v>
      </c>
      <c r="Y1739" s="14">
        <v>16</v>
      </c>
      <c r="Z1739" s="14">
        <v>22</v>
      </c>
      <c r="AB1739" s="14" t="str">
        <f>IF(C1718="","",C1718)</f>
        <v>MEDINA CAMPOS, Sumaizhi Libertad</v>
      </c>
    </row>
    <row r="1740" spans="1:28" ht="16.5" customHeight="1" thickBot="1" x14ac:dyDescent="0.3">
      <c r="A1740" s="324"/>
      <c r="B1740" s="336" t="s">
        <v>188</v>
      </c>
      <c r="C1740" s="336"/>
      <c r="D1740" s="71" t="str">
        <f t="shared" si="421"/>
        <v/>
      </c>
      <c r="E1740" s="71" t="str">
        <f t="shared" si="421"/>
        <v/>
      </c>
      <c r="F1740" s="71" t="str">
        <f t="shared" si="421"/>
        <v/>
      </c>
      <c r="G1740" s="71" t="str">
        <f t="shared" si="421"/>
        <v/>
      </c>
      <c r="H1740" s="345" t="str">
        <f t="shared" si="421"/>
        <v/>
      </c>
      <c r="I1740" s="341"/>
      <c r="J1740" s="342"/>
      <c r="W1740" s="14">
        <v>7</v>
      </c>
      <c r="X1740" s="14">
        <v>13</v>
      </c>
      <c r="Y1740" s="14">
        <v>19</v>
      </c>
      <c r="Z1740" s="14">
        <v>25</v>
      </c>
      <c r="AB1740" s="14" t="str">
        <f>IF(C1718="","",C1718)</f>
        <v>MEDINA CAMPOS, Sumaizhi Libertad</v>
      </c>
    </row>
    <row r="1741" spans="1:28" ht="2.25" customHeight="1" thickTop="1" thickBot="1" x14ac:dyDescent="0.3">
      <c r="A1741" s="72"/>
      <c r="B1741" s="73"/>
      <c r="C1741" s="79"/>
      <c r="D1741" s="74"/>
      <c r="E1741" s="74"/>
      <c r="F1741" s="74"/>
      <c r="G1741" s="74"/>
      <c r="H1741" s="80" t="str">
        <f>IF(ISERROR(VLOOKUP($C$8,ingles,AA1741,FALSE)),"",IF(VLOOKUP($C$8,ingles,AA1741,FALSE)=0,"",VLOOKUP($C$8,ingles,AA1741,FALSE)))</f>
        <v/>
      </c>
      <c r="I1741" s="124"/>
      <c r="J1741" s="124"/>
    </row>
    <row r="1742" spans="1:28" ht="21" customHeight="1" thickTop="1" x14ac:dyDescent="0.25">
      <c r="A1742" s="322" t="s">
        <v>5</v>
      </c>
      <c r="B1742" s="334" t="s">
        <v>35</v>
      </c>
      <c r="C1742" s="334" t="str">
        <f t="shared" ref="C1742:C1744" si="422">IF(ISERROR(VLOOKUP($C$8,sociales,W1742,FALSE)),"",IF(VLOOKUP($C$8,sociales,W1742,FALSE)=0,"",VLOOKUP($C$8,sociales,W1742,FALSE)))</f>
        <v/>
      </c>
      <c r="D1742" s="76" t="str">
        <f t="shared" ref="D1742:H1745" si="423">IF(ISERROR(VLOOKUP($AB1742,sociales,W1742,FALSE)),"",IF(VLOOKUP($AB1742,sociales,W1742,FALSE)=0,"",VLOOKUP($AB1742,sociales,W1742,FALSE)))</f>
        <v/>
      </c>
      <c r="E1742" s="76" t="str">
        <f t="shared" si="423"/>
        <v/>
      </c>
      <c r="F1742" s="76" t="str">
        <f t="shared" si="423"/>
        <v/>
      </c>
      <c r="G1742" s="69" t="str">
        <f t="shared" si="423"/>
        <v/>
      </c>
      <c r="H1742" s="346" t="str">
        <f t="shared" ca="1" si="423"/>
        <v/>
      </c>
      <c r="I1742" s="349"/>
      <c r="J1742" s="350"/>
      <c r="W1742" s="14">
        <v>3</v>
      </c>
      <c r="X1742" s="14">
        <v>9</v>
      </c>
      <c r="Y1742" s="14">
        <v>15</v>
      </c>
      <c r="Z1742" s="14">
        <v>21</v>
      </c>
      <c r="AA1742" s="14">
        <v>31</v>
      </c>
      <c r="AB1742" s="14" t="str">
        <f>IF(C1718="","",C1718)</f>
        <v>MEDINA CAMPOS, Sumaizhi Libertad</v>
      </c>
    </row>
    <row r="1743" spans="1:28" ht="27" customHeight="1" x14ac:dyDescent="0.25">
      <c r="A1743" s="323"/>
      <c r="B1743" s="335" t="s">
        <v>36</v>
      </c>
      <c r="C1743" s="335" t="str">
        <f t="shared" si="422"/>
        <v/>
      </c>
      <c r="D1743" s="77" t="str">
        <f t="shared" si="423"/>
        <v/>
      </c>
      <c r="E1743" s="77" t="str">
        <f t="shared" si="423"/>
        <v/>
      </c>
      <c r="F1743" s="77" t="str">
        <f t="shared" si="423"/>
        <v/>
      </c>
      <c r="G1743" s="70" t="str">
        <f t="shared" si="423"/>
        <v/>
      </c>
      <c r="H1743" s="347" t="str">
        <f t="shared" si="423"/>
        <v/>
      </c>
      <c r="I1743" s="351"/>
      <c r="J1743" s="352"/>
      <c r="W1743" s="14">
        <v>4</v>
      </c>
      <c r="X1743" s="14">
        <v>10</v>
      </c>
      <c r="Y1743" s="14">
        <v>16</v>
      </c>
      <c r="Z1743" s="14">
        <v>22</v>
      </c>
      <c r="AB1743" s="14" t="str">
        <f>IF(C1718="","",C1718)</f>
        <v>MEDINA CAMPOS, Sumaizhi Libertad</v>
      </c>
    </row>
    <row r="1744" spans="1:28" ht="27" customHeight="1" x14ac:dyDescent="0.25">
      <c r="A1744" s="323"/>
      <c r="B1744" s="335" t="s">
        <v>37</v>
      </c>
      <c r="C1744" s="335" t="str">
        <f t="shared" si="422"/>
        <v/>
      </c>
      <c r="D1744" s="77" t="str">
        <f t="shared" si="423"/>
        <v/>
      </c>
      <c r="E1744" s="77" t="str">
        <f t="shared" si="423"/>
        <v/>
      </c>
      <c r="F1744" s="77" t="str">
        <f t="shared" si="423"/>
        <v/>
      </c>
      <c r="G1744" s="70" t="str">
        <f t="shared" si="423"/>
        <v/>
      </c>
      <c r="H1744" s="347" t="str">
        <f t="shared" si="423"/>
        <v/>
      </c>
      <c r="I1744" s="351"/>
      <c r="J1744" s="352"/>
      <c r="W1744" s="14">
        <v>5</v>
      </c>
      <c r="X1744" s="14">
        <v>11</v>
      </c>
      <c r="Y1744" s="14">
        <v>17</v>
      </c>
      <c r="Z1744" s="14">
        <v>23</v>
      </c>
      <c r="AB1744" s="14" t="str">
        <f>IF(C1718="","",C1718)</f>
        <v>MEDINA CAMPOS, Sumaizhi Libertad</v>
      </c>
    </row>
    <row r="1745" spans="1:28" ht="16.5" customHeight="1" thickBot="1" x14ac:dyDescent="0.3">
      <c r="A1745" s="324"/>
      <c r="B1745" s="336" t="s">
        <v>188</v>
      </c>
      <c r="C1745" s="336"/>
      <c r="D1745" s="71" t="str">
        <f t="shared" si="423"/>
        <v/>
      </c>
      <c r="E1745" s="71" t="str">
        <f t="shared" si="423"/>
        <v/>
      </c>
      <c r="F1745" s="71" t="str">
        <f t="shared" si="423"/>
        <v/>
      </c>
      <c r="G1745" s="71" t="str">
        <f t="shared" si="423"/>
        <v/>
      </c>
      <c r="H1745" s="348" t="str">
        <f t="shared" si="423"/>
        <v/>
      </c>
      <c r="I1745" s="353"/>
      <c r="J1745" s="354"/>
      <c r="W1745" s="14">
        <v>7</v>
      </c>
      <c r="X1745" s="14">
        <v>13</v>
      </c>
      <c r="Y1745" s="14">
        <v>19</v>
      </c>
      <c r="Z1745" s="14">
        <v>25</v>
      </c>
      <c r="AB1745" s="14" t="str">
        <f>IF(C1718="","",C1718)</f>
        <v>MEDINA CAMPOS, Sumaizhi Libertad</v>
      </c>
    </row>
    <row r="1746" spans="1:28" ht="2.25" customHeight="1" thickTop="1" thickBot="1" x14ac:dyDescent="0.3">
      <c r="A1746" s="72"/>
      <c r="B1746" s="73"/>
      <c r="C1746" s="78"/>
      <c r="D1746" s="78"/>
      <c r="E1746" s="78"/>
      <c r="F1746" s="78"/>
      <c r="G1746" s="78"/>
      <c r="H1746" s="75"/>
      <c r="I1746" s="124"/>
      <c r="J1746" s="124"/>
    </row>
    <row r="1747" spans="1:28" ht="16.5" customHeight="1" thickTop="1" x14ac:dyDescent="0.25">
      <c r="A1747" s="355" t="s">
        <v>4</v>
      </c>
      <c r="B1747" s="334" t="s">
        <v>24</v>
      </c>
      <c r="C1747" s="334" t="str">
        <f t="shared" ref="C1747:C1748" si="424">IF(ISERROR(VLOOKUP($C$8,desarrollo,W1747,FALSE)),"",IF(VLOOKUP($C$8,desarrollo,W1747,FALSE)=0,"",VLOOKUP($C$8,desarrollo,W1747,FALSE)))</f>
        <v/>
      </c>
      <c r="D1747" s="76" t="str">
        <f t="shared" ref="D1747:H1749" si="425">IF(ISERROR(VLOOKUP($AB1747,desarrollo,W1747,FALSE)),"",IF(VLOOKUP($AB1747,desarrollo,W1747,FALSE)=0,"",VLOOKUP($AB1747,desarrollo,W1747,FALSE)))</f>
        <v/>
      </c>
      <c r="E1747" s="76" t="str">
        <f t="shared" si="425"/>
        <v/>
      </c>
      <c r="F1747" s="76" t="str">
        <f t="shared" si="425"/>
        <v/>
      </c>
      <c r="G1747" s="69" t="str">
        <f t="shared" si="425"/>
        <v/>
      </c>
      <c r="H1747" s="343" t="str">
        <f t="shared" ca="1" si="425"/>
        <v/>
      </c>
      <c r="I1747" s="337"/>
      <c r="J1747" s="338"/>
      <c r="W1747" s="14">
        <v>3</v>
      </c>
      <c r="X1747" s="14">
        <v>9</v>
      </c>
      <c r="Y1747" s="14">
        <v>15</v>
      </c>
      <c r="Z1747" s="14">
        <v>21</v>
      </c>
      <c r="AA1747" s="14">
        <v>31</v>
      </c>
      <c r="AB1747" s="14" t="str">
        <f>IF(C1718="","",C1718)</f>
        <v>MEDINA CAMPOS, Sumaizhi Libertad</v>
      </c>
    </row>
    <row r="1748" spans="1:28" ht="27" customHeight="1" x14ac:dyDescent="0.25">
      <c r="A1748" s="356"/>
      <c r="B1748" s="335" t="s">
        <v>25</v>
      </c>
      <c r="C1748" s="335" t="str">
        <f t="shared" si="424"/>
        <v/>
      </c>
      <c r="D1748" s="77" t="str">
        <f t="shared" si="425"/>
        <v/>
      </c>
      <c r="E1748" s="77" t="str">
        <f t="shared" si="425"/>
        <v/>
      </c>
      <c r="F1748" s="77" t="str">
        <f t="shared" si="425"/>
        <v/>
      </c>
      <c r="G1748" s="70" t="str">
        <f t="shared" si="425"/>
        <v/>
      </c>
      <c r="H1748" s="344" t="str">
        <f t="shared" si="425"/>
        <v/>
      </c>
      <c r="I1748" s="339"/>
      <c r="J1748" s="340"/>
      <c r="W1748" s="14">
        <v>4</v>
      </c>
      <c r="X1748" s="14">
        <v>10</v>
      </c>
      <c r="Y1748" s="14">
        <v>16</v>
      </c>
      <c r="Z1748" s="14">
        <v>22</v>
      </c>
      <c r="AB1748" s="14" t="str">
        <f>IF(C1718="","",C1718)</f>
        <v>MEDINA CAMPOS, Sumaizhi Libertad</v>
      </c>
    </row>
    <row r="1749" spans="1:28" ht="16.5" customHeight="1" thickBot="1" x14ac:dyDescent="0.3">
      <c r="A1749" s="357"/>
      <c r="B1749" s="336" t="s">
        <v>188</v>
      </c>
      <c r="C1749" s="336"/>
      <c r="D1749" s="71" t="str">
        <f t="shared" si="425"/>
        <v/>
      </c>
      <c r="E1749" s="71" t="str">
        <f t="shared" si="425"/>
        <v/>
      </c>
      <c r="F1749" s="71" t="str">
        <f t="shared" si="425"/>
        <v/>
      </c>
      <c r="G1749" s="71" t="str">
        <f t="shared" si="425"/>
        <v/>
      </c>
      <c r="H1749" s="345" t="str">
        <f t="shared" si="425"/>
        <v/>
      </c>
      <c r="I1749" s="341"/>
      <c r="J1749" s="342"/>
      <c r="W1749" s="14">
        <v>7</v>
      </c>
      <c r="X1749" s="14">
        <v>13</v>
      </c>
      <c r="Y1749" s="14">
        <v>19</v>
      </c>
      <c r="Z1749" s="14">
        <v>25</v>
      </c>
      <c r="AB1749" s="14" t="str">
        <f>IF(C1718="","",C1718)</f>
        <v>MEDINA CAMPOS, Sumaizhi Libertad</v>
      </c>
    </row>
    <row r="1750" spans="1:28" ht="2.25" customHeight="1" thickTop="1" thickBot="1" x14ac:dyDescent="0.3">
      <c r="A1750" s="81"/>
      <c r="B1750" s="73"/>
      <c r="C1750" s="78"/>
      <c r="D1750" s="78"/>
      <c r="E1750" s="78"/>
      <c r="F1750" s="78"/>
      <c r="G1750" s="78"/>
      <c r="H1750" s="82"/>
      <c r="I1750" s="124"/>
      <c r="J1750" s="124"/>
    </row>
    <row r="1751" spans="1:28" ht="24" customHeight="1" thickTop="1" x14ac:dyDescent="0.25">
      <c r="A1751" s="322" t="s">
        <v>6</v>
      </c>
      <c r="B1751" s="334" t="s">
        <v>52</v>
      </c>
      <c r="C1751" s="334" t="str">
        <f t="shared" ref="C1751:C1753" si="426">IF(ISERROR(VLOOKUP($C$8,fisica,W1751,FALSE)),"",IF(VLOOKUP($C$8,fisica,W1751,FALSE)=0,"",VLOOKUP($C$8,fisica,W1751,FALSE)))</f>
        <v/>
      </c>
      <c r="D1751" s="76" t="str">
        <f t="shared" ref="D1751:H1754" si="427">IF(ISERROR(VLOOKUP($AB1751,fisica,W1751,FALSE)),"",IF(VLOOKUP($AB1751,fisica,W1751,FALSE)=0,"",VLOOKUP($AB1751,fisica,W1751,FALSE)))</f>
        <v/>
      </c>
      <c r="E1751" s="76" t="str">
        <f t="shared" si="427"/>
        <v/>
      </c>
      <c r="F1751" s="76" t="str">
        <f t="shared" si="427"/>
        <v/>
      </c>
      <c r="G1751" s="69" t="str">
        <f t="shared" si="427"/>
        <v/>
      </c>
      <c r="H1751" s="346" t="str">
        <f t="shared" ca="1" si="427"/>
        <v/>
      </c>
      <c r="I1751" s="349"/>
      <c r="J1751" s="350"/>
      <c r="W1751" s="14">
        <v>3</v>
      </c>
      <c r="X1751" s="14">
        <v>9</v>
      </c>
      <c r="Y1751" s="14">
        <v>15</v>
      </c>
      <c r="Z1751" s="14">
        <v>21</v>
      </c>
      <c r="AA1751" s="14">
        <v>31</v>
      </c>
      <c r="AB1751" s="14" t="str">
        <f>IF(C1718="","",C1718)</f>
        <v>MEDINA CAMPOS, Sumaizhi Libertad</v>
      </c>
    </row>
    <row r="1752" spans="1:28" ht="18.75" customHeight="1" x14ac:dyDescent="0.25">
      <c r="A1752" s="323"/>
      <c r="B1752" s="335" t="s">
        <v>38</v>
      </c>
      <c r="C1752" s="335" t="str">
        <f t="shared" si="426"/>
        <v/>
      </c>
      <c r="D1752" s="77" t="str">
        <f t="shared" si="427"/>
        <v/>
      </c>
      <c r="E1752" s="77" t="str">
        <f t="shared" si="427"/>
        <v/>
      </c>
      <c r="F1752" s="77" t="str">
        <f t="shared" si="427"/>
        <v/>
      </c>
      <c r="G1752" s="70" t="str">
        <f t="shared" si="427"/>
        <v/>
      </c>
      <c r="H1752" s="347" t="str">
        <f t="shared" si="427"/>
        <v/>
      </c>
      <c r="I1752" s="351"/>
      <c r="J1752" s="352"/>
      <c r="W1752" s="14">
        <v>4</v>
      </c>
      <c r="X1752" s="14">
        <v>10</v>
      </c>
      <c r="Y1752" s="14">
        <v>16</v>
      </c>
      <c r="Z1752" s="14">
        <v>22</v>
      </c>
      <c r="AB1752" s="14" t="str">
        <f>IF(C1718="","",C1718)</f>
        <v>MEDINA CAMPOS, Sumaizhi Libertad</v>
      </c>
    </row>
    <row r="1753" spans="1:28" ht="27" customHeight="1" x14ac:dyDescent="0.25">
      <c r="A1753" s="323"/>
      <c r="B1753" s="335" t="s">
        <v>39</v>
      </c>
      <c r="C1753" s="335" t="str">
        <f t="shared" si="426"/>
        <v/>
      </c>
      <c r="D1753" s="77" t="str">
        <f t="shared" si="427"/>
        <v/>
      </c>
      <c r="E1753" s="77" t="str">
        <f t="shared" si="427"/>
        <v/>
      </c>
      <c r="F1753" s="77" t="str">
        <f t="shared" si="427"/>
        <v/>
      </c>
      <c r="G1753" s="70" t="str">
        <f t="shared" si="427"/>
        <v/>
      </c>
      <c r="H1753" s="347" t="str">
        <f t="shared" si="427"/>
        <v/>
      </c>
      <c r="I1753" s="351"/>
      <c r="J1753" s="352"/>
      <c r="W1753" s="14">
        <v>5</v>
      </c>
      <c r="X1753" s="14">
        <v>11</v>
      </c>
      <c r="Y1753" s="14">
        <v>17</v>
      </c>
      <c r="Z1753" s="14">
        <v>23</v>
      </c>
      <c r="AB1753" s="14" t="str">
        <f>IF(C1718="","",C1718)</f>
        <v>MEDINA CAMPOS, Sumaizhi Libertad</v>
      </c>
    </row>
    <row r="1754" spans="1:28" ht="16.5" customHeight="1" thickBot="1" x14ac:dyDescent="0.3">
      <c r="A1754" s="324"/>
      <c r="B1754" s="336" t="s">
        <v>188</v>
      </c>
      <c r="C1754" s="336"/>
      <c r="D1754" s="71" t="str">
        <f t="shared" si="427"/>
        <v/>
      </c>
      <c r="E1754" s="71" t="str">
        <f t="shared" si="427"/>
        <v/>
      </c>
      <c r="F1754" s="71" t="str">
        <f t="shared" si="427"/>
        <v/>
      </c>
      <c r="G1754" s="71" t="str">
        <f t="shared" si="427"/>
        <v/>
      </c>
      <c r="H1754" s="348" t="str">
        <f t="shared" si="427"/>
        <v/>
      </c>
      <c r="I1754" s="353"/>
      <c r="J1754" s="354"/>
      <c r="W1754" s="14">
        <v>7</v>
      </c>
      <c r="X1754" s="14">
        <v>13</v>
      </c>
      <c r="Y1754" s="14">
        <v>19</v>
      </c>
      <c r="Z1754" s="14">
        <v>25</v>
      </c>
      <c r="AB1754" s="14" t="str">
        <f>IF(C1718="","",C1718)</f>
        <v>MEDINA CAMPOS, Sumaizhi Libertad</v>
      </c>
    </row>
    <row r="1755" spans="1:28" ht="2.25" customHeight="1" thickTop="1" thickBot="1" x14ac:dyDescent="0.3">
      <c r="A1755" s="72"/>
      <c r="B1755" s="73"/>
      <c r="C1755" s="78"/>
      <c r="D1755" s="78"/>
      <c r="E1755" s="78"/>
      <c r="F1755" s="78"/>
      <c r="G1755" s="78"/>
      <c r="H1755" s="82"/>
      <c r="I1755" s="124"/>
      <c r="J1755" s="124"/>
    </row>
    <row r="1756" spans="1:28" ht="36" customHeight="1" thickTop="1" x14ac:dyDescent="0.25">
      <c r="A1756" s="322" t="s">
        <v>11</v>
      </c>
      <c r="B1756" s="334" t="s">
        <v>40</v>
      </c>
      <c r="C1756" s="334" t="str">
        <f t="shared" ref="C1756:C1757" si="428">IF(ISERROR(VLOOKUP($C$8,religion,W1756,FALSE)),"",IF(VLOOKUP($C$8,religion,W1756,FALSE)=0,"",VLOOKUP($C$8,religion,W1756,FALSE)))</f>
        <v/>
      </c>
      <c r="D1756" s="76" t="str">
        <f t="shared" ref="D1756:H1758" si="429">IF(ISERROR(VLOOKUP($AB1756,religion,W1756,FALSE)),"",IF(VLOOKUP($AB1756,religion,W1756,FALSE)=0,"",VLOOKUP($AB1756,religion,W1756,FALSE)))</f>
        <v/>
      </c>
      <c r="E1756" s="76" t="str">
        <f t="shared" si="429"/>
        <v/>
      </c>
      <c r="F1756" s="76" t="str">
        <f t="shared" si="429"/>
        <v/>
      </c>
      <c r="G1756" s="69" t="str">
        <f t="shared" si="429"/>
        <v/>
      </c>
      <c r="H1756" s="343" t="str">
        <f t="shared" ca="1" si="429"/>
        <v/>
      </c>
      <c r="I1756" s="337"/>
      <c r="J1756" s="338"/>
      <c r="W1756" s="14">
        <v>3</v>
      </c>
      <c r="X1756" s="14">
        <v>9</v>
      </c>
      <c r="Y1756" s="14">
        <v>15</v>
      </c>
      <c r="Z1756" s="14">
        <v>21</v>
      </c>
      <c r="AA1756" s="14">
        <v>31</v>
      </c>
      <c r="AB1756" s="14" t="str">
        <f>IF(C1718="","",C1718)</f>
        <v>MEDINA CAMPOS, Sumaizhi Libertad</v>
      </c>
    </row>
    <row r="1757" spans="1:28" ht="27" customHeight="1" x14ac:dyDescent="0.25">
      <c r="A1757" s="323"/>
      <c r="B1757" s="335" t="s">
        <v>41</v>
      </c>
      <c r="C1757" s="335" t="str">
        <f t="shared" si="428"/>
        <v/>
      </c>
      <c r="D1757" s="77" t="str">
        <f t="shared" si="429"/>
        <v/>
      </c>
      <c r="E1757" s="77" t="str">
        <f t="shared" si="429"/>
        <v/>
      </c>
      <c r="F1757" s="77" t="str">
        <f t="shared" si="429"/>
        <v/>
      </c>
      <c r="G1757" s="70" t="str">
        <f t="shared" si="429"/>
        <v/>
      </c>
      <c r="H1757" s="344" t="str">
        <f t="shared" si="429"/>
        <v/>
      </c>
      <c r="I1757" s="339"/>
      <c r="J1757" s="340"/>
      <c r="W1757" s="14">
        <v>4</v>
      </c>
      <c r="X1757" s="14">
        <v>10</v>
      </c>
      <c r="Y1757" s="14">
        <v>16</v>
      </c>
      <c r="Z1757" s="14">
        <v>22</v>
      </c>
      <c r="AB1757" s="14" t="str">
        <f>IF(C1718="","",C1718)</f>
        <v>MEDINA CAMPOS, Sumaizhi Libertad</v>
      </c>
    </row>
    <row r="1758" spans="1:28" ht="16.5" customHeight="1" thickBot="1" x14ac:dyDescent="0.3">
      <c r="A1758" s="324"/>
      <c r="B1758" s="336" t="s">
        <v>188</v>
      </c>
      <c r="C1758" s="336"/>
      <c r="D1758" s="71" t="str">
        <f t="shared" si="429"/>
        <v/>
      </c>
      <c r="E1758" s="71" t="str">
        <f t="shared" si="429"/>
        <v/>
      </c>
      <c r="F1758" s="71" t="str">
        <f t="shared" si="429"/>
        <v/>
      </c>
      <c r="G1758" s="71" t="str">
        <f t="shared" si="429"/>
        <v/>
      </c>
      <c r="H1758" s="345" t="str">
        <f t="shared" si="429"/>
        <v/>
      </c>
      <c r="I1758" s="341"/>
      <c r="J1758" s="342"/>
      <c r="W1758" s="14">
        <v>7</v>
      </c>
      <c r="X1758" s="14">
        <v>13</v>
      </c>
      <c r="Y1758" s="14">
        <v>19</v>
      </c>
      <c r="Z1758" s="14">
        <v>25</v>
      </c>
      <c r="AB1758" s="14" t="str">
        <f>IF(C1718="","",C1718)</f>
        <v>MEDINA CAMPOS, Sumaizhi Libertad</v>
      </c>
    </row>
    <row r="1759" spans="1:28" ht="2.25" customHeight="1" thickTop="1" thickBot="1" x14ac:dyDescent="0.3">
      <c r="A1759" s="72"/>
      <c r="B1759" s="73"/>
      <c r="C1759" s="78"/>
      <c r="D1759" s="78"/>
      <c r="E1759" s="78"/>
      <c r="F1759" s="78"/>
      <c r="G1759" s="78"/>
      <c r="H1759" s="82"/>
      <c r="I1759" s="124"/>
      <c r="J1759" s="124"/>
    </row>
    <row r="1760" spans="1:28" ht="28.5" customHeight="1" thickTop="1" x14ac:dyDescent="0.25">
      <c r="A1760" s="322" t="s">
        <v>10</v>
      </c>
      <c r="B1760" s="334" t="s">
        <v>42</v>
      </c>
      <c r="C1760" s="334" t="str">
        <f t="shared" ref="C1760:C1762" si="430">IF(ISERROR(VLOOKUP($C$8,ciencia,W1760,FALSE)),"",IF(VLOOKUP($C$8,ciencia,W1760,FALSE)=0,"",VLOOKUP($C$8,ciencia,W1760,FALSE)))</f>
        <v/>
      </c>
      <c r="D1760" s="76" t="str">
        <f t="shared" ref="D1760:H1763" si="431">IF(ISERROR(VLOOKUP($AB1760,ciencia,W1760,FALSE)),"",IF(VLOOKUP($AB1760,ciencia,W1760,FALSE)=0,"",VLOOKUP($AB1760,ciencia,W1760,FALSE)))</f>
        <v/>
      </c>
      <c r="E1760" s="76" t="str">
        <f t="shared" si="431"/>
        <v/>
      </c>
      <c r="F1760" s="76" t="str">
        <f t="shared" si="431"/>
        <v/>
      </c>
      <c r="G1760" s="69" t="str">
        <f t="shared" si="431"/>
        <v/>
      </c>
      <c r="H1760" s="346" t="str">
        <f t="shared" ca="1" si="431"/>
        <v/>
      </c>
      <c r="I1760" s="349"/>
      <c r="J1760" s="350"/>
      <c r="W1760" s="14">
        <v>3</v>
      </c>
      <c r="X1760" s="14">
        <v>9</v>
      </c>
      <c r="Y1760" s="14">
        <v>15</v>
      </c>
      <c r="Z1760" s="14">
        <v>21</v>
      </c>
      <c r="AA1760" s="14">
        <v>31</v>
      </c>
      <c r="AB1760" s="14" t="str">
        <f>IF(C1718="","",C1718)</f>
        <v>MEDINA CAMPOS, Sumaizhi Libertad</v>
      </c>
    </row>
    <row r="1761" spans="1:28" ht="47.25" customHeight="1" x14ac:dyDescent="0.25">
      <c r="A1761" s="323"/>
      <c r="B1761" s="335" t="s">
        <v>9</v>
      </c>
      <c r="C1761" s="335" t="str">
        <f t="shared" si="430"/>
        <v/>
      </c>
      <c r="D1761" s="77" t="str">
        <f t="shared" si="431"/>
        <v/>
      </c>
      <c r="E1761" s="77" t="str">
        <f t="shared" si="431"/>
        <v/>
      </c>
      <c r="F1761" s="77" t="str">
        <f t="shared" si="431"/>
        <v/>
      </c>
      <c r="G1761" s="70" t="str">
        <f t="shared" si="431"/>
        <v/>
      </c>
      <c r="H1761" s="347" t="str">
        <f t="shared" si="431"/>
        <v/>
      </c>
      <c r="I1761" s="351"/>
      <c r="J1761" s="352"/>
      <c r="W1761" s="14">
        <v>4</v>
      </c>
      <c r="X1761" s="14">
        <v>10</v>
      </c>
      <c r="Y1761" s="14">
        <v>16</v>
      </c>
      <c r="Z1761" s="14">
        <v>22</v>
      </c>
      <c r="AB1761" s="14" t="str">
        <f>IF(C1718="","",C1718)</f>
        <v>MEDINA CAMPOS, Sumaizhi Libertad</v>
      </c>
    </row>
    <row r="1762" spans="1:28" ht="36.75" customHeight="1" x14ac:dyDescent="0.25">
      <c r="A1762" s="323"/>
      <c r="B1762" s="335" t="s">
        <v>43</v>
      </c>
      <c r="C1762" s="335" t="str">
        <f t="shared" si="430"/>
        <v/>
      </c>
      <c r="D1762" s="77" t="str">
        <f t="shared" si="431"/>
        <v/>
      </c>
      <c r="E1762" s="77" t="str">
        <f t="shared" si="431"/>
        <v/>
      </c>
      <c r="F1762" s="77" t="str">
        <f t="shared" si="431"/>
        <v/>
      </c>
      <c r="G1762" s="70" t="str">
        <f t="shared" si="431"/>
        <v/>
      </c>
      <c r="H1762" s="347" t="str">
        <f t="shared" si="431"/>
        <v/>
      </c>
      <c r="I1762" s="351"/>
      <c r="J1762" s="352"/>
      <c r="W1762" s="14">
        <v>5</v>
      </c>
      <c r="X1762" s="14">
        <v>11</v>
      </c>
      <c r="Y1762" s="14">
        <v>17</v>
      </c>
      <c r="Z1762" s="14">
        <v>23</v>
      </c>
      <c r="AB1762" s="14" t="str">
        <f>IF(C1718="","",C1718)</f>
        <v>MEDINA CAMPOS, Sumaizhi Libertad</v>
      </c>
    </row>
    <row r="1763" spans="1:28" ht="16.5" customHeight="1" thickBot="1" x14ac:dyDescent="0.3">
      <c r="A1763" s="324"/>
      <c r="B1763" s="336" t="s">
        <v>188</v>
      </c>
      <c r="C1763" s="336"/>
      <c r="D1763" s="71" t="str">
        <f t="shared" si="431"/>
        <v/>
      </c>
      <c r="E1763" s="71" t="str">
        <f t="shared" si="431"/>
        <v/>
      </c>
      <c r="F1763" s="71" t="str">
        <f t="shared" si="431"/>
        <v/>
      </c>
      <c r="G1763" s="71" t="str">
        <f t="shared" si="431"/>
        <v/>
      </c>
      <c r="H1763" s="348" t="str">
        <f t="shared" si="431"/>
        <v/>
      </c>
      <c r="I1763" s="353"/>
      <c r="J1763" s="354"/>
      <c r="W1763" s="14">
        <v>7</v>
      </c>
      <c r="X1763" s="14">
        <v>13</v>
      </c>
      <c r="Y1763" s="14">
        <v>19</v>
      </c>
      <c r="Z1763" s="14">
        <v>25</v>
      </c>
      <c r="AB1763" s="14" t="str">
        <f>IF(C1718="","",C1718)</f>
        <v>MEDINA CAMPOS, Sumaizhi Libertad</v>
      </c>
    </row>
    <row r="1764" spans="1:28" ht="2.25" customHeight="1" thickTop="1" thickBot="1" x14ac:dyDescent="0.3">
      <c r="A1764" s="72"/>
      <c r="B1764" s="73"/>
      <c r="C1764" s="78"/>
      <c r="D1764" s="78"/>
      <c r="E1764" s="78"/>
      <c r="F1764" s="78"/>
      <c r="G1764" s="78"/>
      <c r="H1764" s="82"/>
      <c r="I1764" s="124"/>
      <c r="J1764" s="124"/>
    </row>
    <row r="1765" spans="1:28" ht="44.25" customHeight="1" thickTop="1" thickBot="1" x14ac:dyDescent="0.3">
      <c r="A1765" s="83" t="s">
        <v>12</v>
      </c>
      <c r="B1765" s="376" t="s">
        <v>44</v>
      </c>
      <c r="C1765" s="377"/>
      <c r="D1765" s="84" t="str">
        <f>IF(ISERROR(VLOOKUP($AB1765,trabajo,W1765,FALSE)),"",IF(VLOOKUP($AB1765,trabajo,W1765,FALSE)=0,"",VLOOKUP($AB1765,trabajo,W1765,FALSE)))</f>
        <v/>
      </c>
      <c r="E1765" s="84" t="str">
        <f>IF(ISERROR(VLOOKUP($AB1765,trabajo,X1765,FALSE)),"",IF(VLOOKUP($AB1765,trabajo,X1765,FALSE)=0,"",VLOOKUP($AB1765,trabajo,X1765,FALSE)))</f>
        <v/>
      </c>
      <c r="F1765" s="84" t="str">
        <f>IF(ISERROR(VLOOKUP($AB1765,trabajo,Y1765,FALSE)),"",IF(VLOOKUP($AB1765,trabajo,Y1765,FALSE)=0,"",VLOOKUP($AB1765,trabajo,Y1765,FALSE)))</f>
        <v/>
      </c>
      <c r="G1765" s="85" t="str">
        <f>IF(ISERROR(VLOOKUP($AB1765,trabajo,Z1765,FALSE)),"",IF(VLOOKUP($AB1765,trabajo,Z1765,FALSE)=0,"",VLOOKUP($AB1765,trabajo,Z1765,FALSE)))</f>
        <v/>
      </c>
      <c r="H1765" s="86" t="str">
        <f ca="1">IF(ISERROR(VLOOKUP($AB1765,trabajo,AA1765,FALSE)),"",IF(VLOOKUP($AB1765,trabajo,AA1765,FALSE)=0,"",VLOOKUP($AB1765,trabajo,AA1765,FALSE)))</f>
        <v/>
      </c>
      <c r="I1765" s="332"/>
      <c r="J1765" s="333"/>
      <c r="W1765" s="14">
        <v>3</v>
      </c>
      <c r="X1765" s="14">
        <v>9</v>
      </c>
      <c r="Y1765" s="14">
        <v>15</v>
      </c>
      <c r="Z1765" s="14">
        <v>21</v>
      </c>
      <c r="AA1765" s="14">
        <v>31</v>
      </c>
      <c r="AB1765" s="14" t="str">
        <f>IF(C1718="","",C1718)</f>
        <v>MEDINA CAMPOS, Sumaizhi Libertad</v>
      </c>
    </row>
    <row r="1766" spans="1:28" ht="9.75" customHeight="1" thickTop="1" thickBot="1" x14ac:dyDescent="0.3">
      <c r="A1766" s="87"/>
      <c r="B1766" s="73"/>
      <c r="C1766" s="79"/>
      <c r="D1766" s="79"/>
      <c r="E1766" s="79"/>
      <c r="F1766" s="79"/>
      <c r="G1766" s="79"/>
      <c r="I1766" s="88"/>
      <c r="J1766" s="88"/>
    </row>
    <row r="1767" spans="1:28" ht="18.75" customHeight="1" thickTop="1" x14ac:dyDescent="0.25">
      <c r="A1767" s="389" t="s">
        <v>14</v>
      </c>
      <c r="B1767" s="390"/>
      <c r="C1767" s="391"/>
      <c r="D1767" s="386" t="s">
        <v>53</v>
      </c>
      <c r="E1767" s="387"/>
      <c r="F1767" s="387"/>
      <c r="G1767" s="388"/>
      <c r="H1767" s="384" t="s">
        <v>2</v>
      </c>
      <c r="I1767" s="288" t="s">
        <v>17</v>
      </c>
      <c r="J1767" s="289"/>
    </row>
    <row r="1768" spans="1:28" ht="18.75" customHeight="1" thickBot="1" x14ac:dyDescent="0.3">
      <c r="A1768" s="392"/>
      <c r="B1768" s="393"/>
      <c r="C1768" s="394"/>
      <c r="D1768" s="89">
        <v>1</v>
      </c>
      <c r="E1768" s="89">
        <v>2</v>
      </c>
      <c r="F1768" s="89">
        <v>3</v>
      </c>
      <c r="G1768" s="90">
        <v>4</v>
      </c>
      <c r="H1768" s="385"/>
      <c r="I1768" s="290"/>
      <c r="J1768" s="291"/>
    </row>
    <row r="1769" spans="1:28" ht="22.5" customHeight="1" thickTop="1" x14ac:dyDescent="0.25">
      <c r="A1769" s="378" t="s">
        <v>15</v>
      </c>
      <c r="B1769" s="379"/>
      <c r="C1769" s="380"/>
      <c r="D1769" s="91" t="str">
        <f>IF(ISERROR(VLOOKUP($AB1769,autonomo,W1769,FALSE)),"",IF(VLOOKUP($AB1769,autonomo,W1769,FALSE)=0,"",VLOOKUP($AB1769,autonomo,W1769,FALSE)))</f>
        <v/>
      </c>
      <c r="E1769" s="91" t="str">
        <f>IF(ISERROR(VLOOKUP($AB1769,autonomo,X1769,FALSE)),"",IF(VLOOKUP($AB1769,autonomo,X1769,FALSE)=0,"",VLOOKUP($AB1769,autonomo,X1769,FALSE)))</f>
        <v/>
      </c>
      <c r="F1769" s="91" t="str">
        <f>IF(ISERROR(VLOOKUP($AB1769,autonomo,Y1769,FALSE)),"",IF(VLOOKUP($AB1769,autonomo,Y1769,FALSE)=0,"",VLOOKUP($AB1769,autonomo,Y1769,FALSE)))</f>
        <v/>
      </c>
      <c r="G1769" s="92" t="str">
        <f>IF(ISERROR(VLOOKUP($AB1769,autonomo,Z1769,FALSE)),"",IF(VLOOKUP($AB1769,autonomo,Z1769,FALSE)=0,"",VLOOKUP($AB1769,autonomo,Z1769,FALSE)))</f>
        <v/>
      </c>
      <c r="H1769" s="93" t="str">
        <f ca="1">IF(ISERROR(VLOOKUP($AB1769,autonomo,AA1769,FALSE)),"",IF(VLOOKUP($AB1769,autonomo,AA1769,FALSE)=0,"",VLOOKUP($AB1769,autonomo,AA1769,FALSE)))</f>
        <v/>
      </c>
      <c r="I1769" s="305"/>
      <c r="J1769" s="306"/>
      <c r="W1769" s="14">
        <v>3</v>
      </c>
      <c r="X1769" s="14">
        <v>9</v>
      </c>
      <c r="Y1769" s="14">
        <v>15</v>
      </c>
      <c r="Z1769" s="14">
        <v>21</v>
      </c>
      <c r="AA1769" s="14">
        <v>31</v>
      </c>
      <c r="AB1769" s="14" t="str">
        <f>IF(C1718="","",C1718)</f>
        <v>MEDINA CAMPOS, Sumaizhi Libertad</v>
      </c>
    </row>
    <row r="1770" spans="1:28" ht="24" customHeight="1" thickBot="1" x14ac:dyDescent="0.3">
      <c r="A1770" s="381" t="s">
        <v>16</v>
      </c>
      <c r="B1770" s="382"/>
      <c r="C1770" s="383"/>
      <c r="D1770" s="94" t="str">
        <f>IF(ISERROR(VLOOKUP($AB1770,tic,W1770,FALSE)),"",IF(VLOOKUP($AB1770,tic,W1770,FALSE)=0,"",VLOOKUP($AB1770,tic,W1770,FALSE)))</f>
        <v/>
      </c>
      <c r="E1770" s="94" t="str">
        <f>IF(ISERROR(VLOOKUP($AB1770,tic,X1770,FALSE)),"",IF(VLOOKUP($AB1770,tic,X1770,FALSE)=0,"",VLOOKUP($AB1770,tic,X1770,FALSE)))</f>
        <v/>
      </c>
      <c r="F1770" s="94" t="str">
        <f>IF(ISERROR(VLOOKUP($AB1770,tic,Y1770,FALSE)),"",IF(VLOOKUP($AB1770,tic,Y1770,FALSE)=0,"",VLOOKUP($AB1770,tic,Y1770,FALSE)))</f>
        <v/>
      </c>
      <c r="G1770" s="95" t="str">
        <f>IF(ISERROR(VLOOKUP($AB1770,tic,Z1770,FALSE)),"",IF(VLOOKUP($AB1770,tic,Z1770,FALSE)=0,"",VLOOKUP($AB1770,tic,Z1770,FALSE)))</f>
        <v/>
      </c>
      <c r="H1770" s="96" t="str">
        <f ca="1">IF(ISERROR(VLOOKUP($AB1770,tic,AA1770,FALSE)),"",IF(VLOOKUP($AB1770,tic,AA1770,FALSE)=0,"",VLOOKUP($AB1770,tic,AA1770,FALSE)))</f>
        <v/>
      </c>
      <c r="I1770" s="307"/>
      <c r="J1770" s="308"/>
      <c r="W1770" s="14">
        <v>3</v>
      </c>
      <c r="X1770" s="14">
        <v>9</v>
      </c>
      <c r="Y1770" s="14">
        <v>15</v>
      </c>
      <c r="Z1770" s="14">
        <v>21</v>
      </c>
      <c r="AA1770" s="14">
        <v>31</v>
      </c>
      <c r="AB1770" s="14" t="str">
        <f>IF(C1718="","",C1718)</f>
        <v>MEDINA CAMPOS, Sumaizhi Libertad</v>
      </c>
    </row>
    <row r="1771" spans="1:28" ht="5.25" customHeight="1" thickTop="1" thickBot="1" x14ac:dyDescent="0.3"/>
    <row r="1772" spans="1:28" ht="17.25" customHeight="1" thickBot="1" x14ac:dyDescent="0.3">
      <c r="A1772" s="233" t="s">
        <v>154</v>
      </c>
      <c r="B1772" s="233"/>
      <c r="C1772" s="246" t="str">
        <f>IF(C1718="","",IF(VLOOKUP(C1718,DATOS!$B$17:$F$61,4,FALSE)=0,"",VLOOKUP(C1718,DATOS!$B$17:$F$61,4,FALSE)&amp;" "&amp;VLOOKUP(C1718,DATOS!$B$17:$F$61,5,FALSE)))</f>
        <v/>
      </c>
      <c r="D1772" s="247"/>
      <c r="E1772" s="248"/>
      <c r="F1772" s="233" t="str">
        <f>"N° Áreas desaprobadas "&amp;DATOS!$B$6&amp;" :"</f>
        <v>N° Áreas desaprobadas 2019 :</v>
      </c>
      <c r="G1772" s="233"/>
      <c r="H1772" s="233"/>
      <c r="I1772" s="233"/>
      <c r="J1772" s="97" t="str">
        <f ca="1">IF(C1718="","",IF((DATOS!$W$14-TODAY())&gt;0,"",VLOOKUP(C1718,anual,18,FALSE)))</f>
        <v/>
      </c>
    </row>
    <row r="1773" spans="1:28" ht="3" customHeight="1" thickBot="1" x14ac:dyDescent="0.3">
      <c r="A1773" s="46"/>
      <c r="B1773" s="46"/>
      <c r="C1773" s="98"/>
      <c r="D1773" s="98"/>
      <c r="E1773" s="98"/>
      <c r="F1773" s="46"/>
      <c r="G1773" s="46"/>
      <c r="H1773" s="46"/>
      <c r="I1773" s="46"/>
    </row>
    <row r="1774" spans="1:28" ht="17.25" customHeight="1" thickBot="1" x14ac:dyDescent="0.3">
      <c r="A1774" s="420" t="str">
        <f>IF(C1718="","",C1718)</f>
        <v>MEDINA CAMPOS, Sumaizhi Libertad</v>
      </c>
      <c r="B1774" s="420"/>
      <c r="C1774" s="420"/>
      <c r="F1774" s="233" t="s">
        <v>155</v>
      </c>
      <c r="G1774" s="233"/>
      <c r="H1774" s="233"/>
      <c r="I1774" s="395" t="str">
        <f ca="1">IF(C1718="","",IF((DATOS!$W$14-TODAY())&gt;0,"",VLOOKUP(C1718,anual2,20,FALSE)))</f>
        <v/>
      </c>
      <c r="J1774" s="396"/>
    </row>
    <row r="1775" spans="1:28" ht="15.75" thickBot="1" x14ac:dyDescent="0.3">
      <c r="A1775" s="16" t="s">
        <v>54</v>
      </c>
    </row>
    <row r="1776" spans="1:28" ht="16.5" thickTop="1" thickBot="1" x14ac:dyDescent="0.3">
      <c r="A1776" s="99" t="s">
        <v>55</v>
      </c>
      <c r="B1776" s="100" t="s">
        <v>56</v>
      </c>
      <c r="C1776" s="279" t="s">
        <v>152</v>
      </c>
      <c r="D1776" s="280"/>
      <c r="E1776" s="279" t="s">
        <v>57</v>
      </c>
      <c r="F1776" s="281"/>
      <c r="G1776" s="281"/>
      <c r="H1776" s="281"/>
      <c r="I1776" s="281"/>
      <c r="J1776" s="282"/>
    </row>
    <row r="1777" spans="1:28" ht="20.25" customHeight="1" thickTop="1" x14ac:dyDescent="0.25">
      <c r="A1777" s="101">
        <v>1</v>
      </c>
      <c r="B1777" s="102" t="str">
        <f t="shared" ref="B1777:D1780" si="432">IF(ISERROR(VLOOKUP($AB1777,comportamiento,W1777,FALSE)),"",IF(VLOOKUP($AB1777,comportamiento,W1777,FALSE)=0,"",VLOOKUP($AB1777,comportamiento,W1777,FALSE)))</f>
        <v/>
      </c>
      <c r="C1777" s="273" t="str">
        <f t="shared" ca="1" si="432"/>
        <v/>
      </c>
      <c r="D1777" s="274" t="str">
        <f t="shared" si="432"/>
        <v/>
      </c>
      <c r="E1777" s="283"/>
      <c r="F1777" s="283"/>
      <c r="G1777" s="283"/>
      <c r="H1777" s="283"/>
      <c r="I1777" s="283"/>
      <c r="J1777" s="284"/>
      <c r="W1777" s="14">
        <v>7</v>
      </c>
      <c r="X1777" s="14">
        <v>31</v>
      </c>
      <c r="AB1777" s="14" t="str">
        <f>IF(C1718="","",C1718)</f>
        <v>MEDINA CAMPOS, Sumaizhi Libertad</v>
      </c>
    </row>
    <row r="1778" spans="1:28" ht="20.25" customHeight="1" x14ac:dyDescent="0.25">
      <c r="A1778" s="103">
        <v>2</v>
      </c>
      <c r="B1778" s="104" t="str">
        <f t="shared" si="432"/>
        <v/>
      </c>
      <c r="C1778" s="275" t="str">
        <f t="shared" si="432"/>
        <v/>
      </c>
      <c r="D1778" s="276" t="str">
        <f t="shared" si="432"/>
        <v/>
      </c>
      <c r="E1778" s="269"/>
      <c r="F1778" s="269"/>
      <c r="G1778" s="269"/>
      <c r="H1778" s="269"/>
      <c r="I1778" s="269"/>
      <c r="J1778" s="270"/>
      <c r="W1778" s="14">
        <v>13</v>
      </c>
      <c r="AB1778" s="14" t="str">
        <f>IF(C1718="","",C1718)</f>
        <v>MEDINA CAMPOS, Sumaizhi Libertad</v>
      </c>
    </row>
    <row r="1779" spans="1:28" ht="20.25" customHeight="1" x14ac:dyDescent="0.25">
      <c r="A1779" s="103">
        <v>3</v>
      </c>
      <c r="B1779" s="104" t="str">
        <f t="shared" si="432"/>
        <v/>
      </c>
      <c r="C1779" s="275" t="str">
        <f t="shared" si="432"/>
        <v/>
      </c>
      <c r="D1779" s="276" t="str">
        <f t="shared" si="432"/>
        <v/>
      </c>
      <c r="E1779" s="269"/>
      <c r="F1779" s="269"/>
      <c r="G1779" s="269"/>
      <c r="H1779" s="269"/>
      <c r="I1779" s="269"/>
      <c r="J1779" s="270"/>
      <c r="W1779" s="14">
        <v>19</v>
      </c>
      <c r="AB1779" s="14" t="str">
        <f>IF(C1718="","",C1718)</f>
        <v>MEDINA CAMPOS, Sumaizhi Libertad</v>
      </c>
    </row>
    <row r="1780" spans="1:28" ht="20.25" customHeight="1" thickBot="1" x14ac:dyDescent="0.3">
      <c r="A1780" s="105">
        <v>4</v>
      </c>
      <c r="B1780" s="106" t="str">
        <f t="shared" si="432"/>
        <v/>
      </c>
      <c r="C1780" s="277" t="str">
        <f t="shared" si="432"/>
        <v/>
      </c>
      <c r="D1780" s="278" t="str">
        <f t="shared" si="432"/>
        <v/>
      </c>
      <c r="E1780" s="271"/>
      <c r="F1780" s="271"/>
      <c r="G1780" s="271"/>
      <c r="H1780" s="271"/>
      <c r="I1780" s="271"/>
      <c r="J1780" s="272"/>
      <c r="W1780" s="14">
        <v>25</v>
      </c>
      <c r="AB1780" s="14" t="str">
        <f>IF(C1718="","",C1718)</f>
        <v>MEDINA CAMPOS, Sumaizhi Libertad</v>
      </c>
    </row>
    <row r="1781" spans="1:28" ht="6.75" customHeight="1" thickTop="1" thickBot="1" x14ac:dyDescent="0.3">
      <c r="W1781" s="14">
        <v>7</v>
      </c>
    </row>
    <row r="1782" spans="1:28" ht="14.25" customHeight="1" thickTop="1" thickBot="1" x14ac:dyDescent="0.3">
      <c r="B1782" s="358" t="s">
        <v>208</v>
      </c>
      <c r="C1782" s="359"/>
      <c r="D1782" s="359" t="s">
        <v>209</v>
      </c>
      <c r="E1782" s="359"/>
      <c r="F1782" s="360"/>
    </row>
    <row r="1783" spans="1:28" ht="14.25" customHeight="1" thickTop="1" x14ac:dyDescent="0.25">
      <c r="B1783" s="107" t="str">
        <f>IF(DATOS!$B$12="","",IF(DATOS!$B$12="Bimestre","I Bimestre","I Trimestre"))</f>
        <v>I Trimestre</v>
      </c>
      <c r="C1783" s="108" t="str">
        <f>IF(C1718="","",VLOOKUP(C1718,periodo1,20,FALSE)&amp;"°")</f>
        <v>500°</v>
      </c>
      <c r="D1783" s="221">
        <f>IF(C1718="","",VLOOKUP(C1718,periodo1,18,FALSE))</f>
        <v>0</v>
      </c>
      <c r="E1783" s="221"/>
      <c r="F1783" s="361"/>
      <c r="H1783" s="406" t="str">
        <f>"Orden de mérito año escolar "&amp;DATOS!$B$6&amp;":"</f>
        <v>Orden de mérito año escolar 2019:</v>
      </c>
      <c r="I1783" s="407"/>
      <c r="J1783" s="412" t="str">
        <f ca="1">IF(C1718="","",IF((DATOS!$W$14-TODAY())&gt;0,"",VLOOKUP(C1718,anual,20,FALSE)&amp;"°"))</f>
        <v/>
      </c>
    </row>
    <row r="1784" spans="1:28" ht="14.25" customHeight="1" x14ac:dyDescent="0.25">
      <c r="B1784" s="109" t="str">
        <f>IF(DATOS!$B$12="","",IF(DATOS!$B$12="Bimestre","II Bimestre","II Trimestre"))</f>
        <v>II Trimestre</v>
      </c>
      <c r="C1784" s="110" t="str">
        <f ca="1">IF(C1718="","",IF((DATOS!$X$14-TODAY())&gt;0,"",VLOOKUP(C1718,periodo2,20,FALSE)&amp;"°"))</f>
        <v/>
      </c>
      <c r="D1784" s="225" t="str">
        <f ca="1">IF(C1718="","",IF(C1784="","",VLOOKUP(C1718,periodo2,18,FALSE)))</f>
        <v/>
      </c>
      <c r="E1784" s="225"/>
      <c r="F1784" s="362"/>
      <c r="H1784" s="408"/>
      <c r="I1784" s="409"/>
      <c r="J1784" s="413"/>
    </row>
    <row r="1785" spans="1:28" ht="14.25" customHeight="1" thickBot="1" x14ac:dyDescent="0.3">
      <c r="A1785" s="111"/>
      <c r="B1785" s="112" t="str">
        <f>IF(DATOS!$B$12="","",IF(DATOS!$B$12="Bimestre","III Bimestre","III Trimestre"))</f>
        <v>III Trimestre</v>
      </c>
      <c r="C1785" s="113" t="str">
        <f ca="1">IF(C1718="","",IF((DATOS!$Y$14-TODAY())&gt;0,"",VLOOKUP(C1718,periodo3,20,FALSE)&amp;"°"))</f>
        <v/>
      </c>
      <c r="D1785" s="363" t="str">
        <f ca="1">IF(C1718="","",IF(C1785="","",VLOOKUP(C1718,periodo3,18,FALSE)))</f>
        <v/>
      </c>
      <c r="E1785" s="363"/>
      <c r="F1785" s="364"/>
      <c r="G1785" s="111"/>
      <c r="H1785" s="410"/>
      <c r="I1785" s="411"/>
      <c r="J1785" s="414"/>
    </row>
    <row r="1786" spans="1:28" ht="14.25" customHeight="1" thickTop="1" thickBot="1" x14ac:dyDescent="0.3">
      <c r="B1786" s="114" t="str">
        <f>IF(DATOS!$B$12="","",IF(DATOS!$B$12="Bimestre","IV Bimestre",""))</f>
        <v/>
      </c>
      <c r="C1786" s="115" t="str">
        <f ca="1">IF(C1718="","",IF((DATOS!$W$14-TODAY())&gt;0,"",VLOOKUP(C1718,periodo4,20,FALSE)&amp;"°"))</f>
        <v/>
      </c>
      <c r="D1786" s="214" t="str">
        <f ca="1">IF(C1718="","",IF(C1786="","",VLOOKUP(C1718,periodo4,18,FALSE)))</f>
        <v/>
      </c>
      <c r="E1786" s="214"/>
      <c r="F1786" s="405"/>
    </row>
    <row r="1787" spans="1:28" ht="16.5" thickTop="1" thickBot="1" x14ac:dyDescent="0.3">
      <c r="A1787" s="16" t="s">
        <v>192</v>
      </c>
    </row>
    <row r="1788" spans="1:28" ht="15.75" thickTop="1" x14ac:dyDescent="0.25">
      <c r="A1788" s="397" t="s">
        <v>55</v>
      </c>
      <c r="B1788" s="399" t="s">
        <v>193</v>
      </c>
      <c r="C1788" s="288"/>
      <c r="D1788" s="288"/>
      <c r="E1788" s="289"/>
      <c r="F1788" s="399" t="s">
        <v>194</v>
      </c>
      <c r="G1788" s="288"/>
      <c r="H1788" s="288"/>
      <c r="I1788" s="289"/>
    </row>
    <row r="1789" spans="1:28" x14ac:dyDescent="0.25">
      <c r="A1789" s="398"/>
      <c r="B1789" s="116" t="s">
        <v>195</v>
      </c>
      <c r="C1789" s="400" t="s">
        <v>196</v>
      </c>
      <c r="D1789" s="400"/>
      <c r="E1789" s="401"/>
      <c r="F1789" s="402" t="s">
        <v>195</v>
      </c>
      <c r="G1789" s="400"/>
      <c r="H1789" s="400"/>
      <c r="I1789" s="117" t="s">
        <v>196</v>
      </c>
    </row>
    <row r="1790" spans="1:28" x14ac:dyDescent="0.25">
      <c r="A1790" s="118">
        <v>1</v>
      </c>
      <c r="B1790" s="126"/>
      <c r="C1790" s="403"/>
      <c r="D1790" s="366"/>
      <c r="E1790" s="404"/>
      <c r="F1790" s="365"/>
      <c r="G1790" s="366"/>
      <c r="H1790" s="367"/>
      <c r="I1790" s="127"/>
    </row>
    <row r="1791" spans="1:28" x14ac:dyDescent="0.25">
      <c r="A1791" s="118">
        <v>2</v>
      </c>
      <c r="B1791" s="126"/>
      <c r="C1791" s="403"/>
      <c r="D1791" s="366"/>
      <c r="E1791" s="404"/>
      <c r="F1791" s="365"/>
      <c r="G1791" s="366"/>
      <c r="H1791" s="367"/>
      <c r="I1791" s="127"/>
    </row>
    <row r="1792" spans="1:28" x14ac:dyDescent="0.25">
      <c r="A1792" s="118">
        <v>3</v>
      </c>
      <c r="B1792" s="126"/>
      <c r="C1792" s="403"/>
      <c r="D1792" s="366"/>
      <c r="E1792" s="404"/>
      <c r="F1792" s="365"/>
      <c r="G1792" s="366"/>
      <c r="H1792" s="367"/>
      <c r="I1792" s="127"/>
    </row>
    <row r="1793" spans="1:32" ht="15.75" thickBot="1" x14ac:dyDescent="0.3">
      <c r="A1793" s="119">
        <v>4</v>
      </c>
      <c r="B1793" s="129"/>
      <c r="C1793" s="368"/>
      <c r="D1793" s="369"/>
      <c r="E1793" s="370"/>
      <c r="F1793" s="371"/>
      <c r="G1793" s="369"/>
      <c r="H1793" s="372"/>
      <c r="I1793" s="130"/>
    </row>
    <row r="1794" spans="1:32" ht="16.5" thickTop="1" thickBot="1" x14ac:dyDescent="0.3">
      <c r="A1794" s="120" t="s">
        <v>197</v>
      </c>
      <c r="B1794" s="121" t="str">
        <f>IF(C1718="","",IF(SUM(B1790:B1793)=0,"",SUM(B1790:B1793)))</f>
        <v/>
      </c>
      <c r="C1794" s="373" t="str">
        <f>IF(C1718="","",IF(SUM(C1790:C1793)=0,"",SUM(C1790:C1793)))</f>
        <v/>
      </c>
      <c r="D1794" s="373" t="str">
        <f t="shared" ref="D1794" si="433">IF(E1718="","",IF(SUM(D1790:D1793)=0,"",SUM(D1790:D1793)))</f>
        <v/>
      </c>
      <c r="E1794" s="374" t="str">
        <f t="shared" ref="E1794" si="434">IF(F1718="","",IF(SUM(E1790:E1793)=0,"",SUM(E1790:E1793)))</f>
        <v/>
      </c>
      <c r="F1794" s="375" t="str">
        <f>IF(C1718="","",IF(SUM(F1790:F1793)=0,"",SUM(F1790:F1793)))</f>
        <v/>
      </c>
      <c r="G1794" s="373" t="str">
        <f t="shared" ref="G1794" si="435">IF(H1718="","",IF(SUM(G1790:G1793)=0,"",SUM(G1790:G1793)))</f>
        <v/>
      </c>
      <c r="H1794" s="373" t="str">
        <f t="shared" ref="H1794" si="436">IF(I1718="","",IF(SUM(H1790:H1793)=0,"",SUM(H1790:H1793)))</f>
        <v/>
      </c>
      <c r="I1794" s="122" t="str">
        <f>IF(C1718="","",IF(SUM(I1790:I1793)=0,"",SUM(I1790:I1793)))</f>
        <v/>
      </c>
    </row>
    <row r="1795" spans="1:32" ht="15.75" thickTop="1" x14ac:dyDescent="0.25"/>
    <row r="1798" spans="1:32" x14ac:dyDescent="0.25">
      <c r="A1798" s="416"/>
      <c r="B1798" s="416"/>
      <c r="G1798" s="123"/>
      <c r="H1798" s="123"/>
      <c r="I1798" s="123"/>
      <c r="J1798" s="123"/>
    </row>
    <row r="1799" spans="1:32" x14ac:dyDescent="0.25">
      <c r="A1799" s="415" t="str">
        <f>IF(DATOS!$F$9="","",DATOS!$F$9)</f>
        <v/>
      </c>
      <c r="B1799" s="415"/>
      <c r="G1799" s="415" t="str">
        <f>IF(DATOS!$F$10="","",DATOS!$F$10)</f>
        <v/>
      </c>
      <c r="H1799" s="415"/>
      <c r="I1799" s="415"/>
      <c r="J1799" s="415"/>
    </row>
    <row r="1800" spans="1:32" x14ac:dyDescent="0.25">
      <c r="A1800" s="415" t="s">
        <v>143</v>
      </c>
      <c r="B1800" s="415"/>
      <c r="G1800" s="415" t="s">
        <v>142</v>
      </c>
      <c r="H1800" s="415"/>
      <c r="I1800" s="415"/>
      <c r="J1800" s="415"/>
    </row>
    <row r="1801" spans="1:32" ht="17.25" x14ac:dyDescent="0.3">
      <c r="A1801" s="285" t="str">
        <f>"INFORME DE PROGRESO DEL APRENDIZAJE DEL ESTUDIANTE - "&amp;DATOS!$B$6</f>
        <v>INFORME DE PROGRESO DEL APRENDIZAJE DEL ESTUDIANTE - 2019</v>
      </c>
      <c r="B1801" s="285"/>
      <c r="C1801" s="285"/>
      <c r="D1801" s="285"/>
      <c r="E1801" s="285"/>
      <c r="F1801" s="285"/>
      <c r="G1801" s="285"/>
      <c r="H1801" s="285"/>
      <c r="I1801" s="285"/>
      <c r="J1801" s="285"/>
    </row>
    <row r="1802" spans="1:32" ht="4.5" customHeight="1" thickBot="1" x14ac:dyDescent="0.3"/>
    <row r="1803" spans="1:32" ht="15.75" thickTop="1" x14ac:dyDescent="0.25">
      <c r="A1803" s="292"/>
      <c r="B1803" s="62" t="s">
        <v>45</v>
      </c>
      <c r="C1803" s="314" t="str">
        <f>IF(DATOS!$B$4="","",DATOS!$B$4)</f>
        <v>Apurímac</v>
      </c>
      <c r="D1803" s="314"/>
      <c r="E1803" s="314"/>
      <c r="F1803" s="314"/>
      <c r="G1803" s="313" t="s">
        <v>47</v>
      </c>
      <c r="H1803" s="313"/>
      <c r="I1803" s="63" t="str">
        <f>IF(DATOS!$B$5="","",DATOS!$B$5)</f>
        <v/>
      </c>
      <c r="J1803" s="295" t="s">
        <v>520</v>
      </c>
    </row>
    <row r="1804" spans="1:32" x14ac:dyDescent="0.25">
      <c r="A1804" s="293"/>
      <c r="B1804" s="64" t="s">
        <v>46</v>
      </c>
      <c r="C1804" s="311" t="str">
        <f>IF(DATOS!$B$7="","",UPPER(DATOS!$B$7))</f>
        <v/>
      </c>
      <c r="D1804" s="311"/>
      <c r="E1804" s="311"/>
      <c r="F1804" s="311"/>
      <c r="G1804" s="311"/>
      <c r="H1804" s="311"/>
      <c r="I1804" s="312"/>
      <c r="J1804" s="296"/>
    </row>
    <row r="1805" spans="1:32" x14ac:dyDescent="0.25">
      <c r="A1805" s="293"/>
      <c r="B1805" s="64" t="s">
        <v>49</v>
      </c>
      <c r="C1805" s="315" t="str">
        <f>IF(DATOS!$B$8="","",DATOS!$B$8)</f>
        <v/>
      </c>
      <c r="D1805" s="315"/>
      <c r="E1805" s="315"/>
      <c r="F1805" s="315"/>
      <c r="G1805" s="286" t="s">
        <v>100</v>
      </c>
      <c r="H1805" s="287"/>
      <c r="I1805" s="65" t="str">
        <f>IF(DATOS!$B$9="","",DATOS!$B$9)</f>
        <v/>
      </c>
      <c r="J1805" s="296"/>
    </row>
    <row r="1806" spans="1:32" x14ac:dyDescent="0.25">
      <c r="A1806" s="293"/>
      <c r="B1806" s="64" t="s">
        <v>60</v>
      </c>
      <c r="C1806" s="311" t="str">
        <f>IF(DATOS!$B$10="","",DATOS!$B$10)</f>
        <v/>
      </c>
      <c r="D1806" s="311"/>
      <c r="E1806" s="311"/>
      <c r="F1806" s="311"/>
      <c r="G1806" s="317" t="s">
        <v>50</v>
      </c>
      <c r="H1806" s="317"/>
      <c r="I1806" s="65" t="str">
        <f>IF(DATOS!$B$11="","",DATOS!$B$11)</f>
        <v/>
      </c>
      <c r="J1806" s="296"/>
    </row>
    <row r="1807" spans="1:32" x14ac:dyDescent="0.25">
      <c r="A1807" s="293"/>
      <c r="B1807" s="64" t="s">
        <v>59</v>
      </c>
      <c r="C1807" s="316" t="str">
        <f>IF(ISERROR(VLOOKUP(C1808,DATOS!$B$17:$C$61,2,FALSE)),"No encontrado",IF(VLOOKUP(C1808,DATOS!$B$17:$C$61,2,FALSE)=0,"No encontrado",VLOOKUP(C1808,DATOS!$B$17:$C$61,2,FALSE)))</f>
        <v>No encontrado</v>
      </c>
      <c r="D1807" s="316"/>
      <c r="E1807" s="316"/>
      <c r="F1807" s="316"/>
      <c r="G1807" s="298"/>
      <c r="H1807" s="299"/>
      <c r="I1807" s="300"/>
      <c r="J1807" s="296"/>
    </row>
    <row r="1808" spans="1:32" ht="28.5" customHeight="1" thickBot="1" x14ac:dyDescent="0.3">
      <c r="A1808" s="294"/>
      <c r="B1808" s="66" t="s">
        <v>58</v>
      </c>
      <c r="C1808" s="309" t="str">
        <f>IF(INDEX(alumnos,AE1808,AF1808)=0,"",INDEX(alumnos,AE1808,AF1808))</f>
        <v>MITMA AREVALO, Mildred Esli</v>
      </c>
      <c r="D1808" s="309"/>
      <c r="E1808" s="309"/>
      <c r="F1808" s="309"/>
      <c r="G1808" s="309"/>
      <c r="H1808" s="309"/>
      <c r="I1808" s="310"/>
      <c r="J1808" s="297"/>
      <c r="AE1808" s="14">
        <f>AE1718+1</f>
        <v>21</v>
      </c>
      <c r="AF1808" s="14">
        <v>2</v>
      </c>
    </row>
    <row r="1809" spans="1:28" ht="5.25" customHeight="1" thickTop="1" thickBot="1" x14ac:dyDescent="0.3"/>
    <row r="1810" spans="1:28" ht="27" customHeight="1" thickTop="1" x14ac:dyDescent="0.25">
      <c r="A1810" s="318" t="s">
        <v>0</v>
      </c>
      <c r="B1810" s="328" t="s">
        <v>1</v>
      </c>
      <c r="C1810" s="329"/>
      <c r="D1810" s="325" t="s">
        <v>139</v>
      </c>
      <c r="E1810" s="326"/>
      <c r="F1810" s="326"/>
      <c r="G1810" s="327"/>
      <c r="H1810" s="320" t="s">
        <v>2</v>
      </c>
      <c r="I1810" s="301" t="s">
        <v>3</v>
      </c>
      <c r="J1810" s="302"/>
      <c r="K1810" s="67"/>
    </row>
    <row r="1811" spans="1:28" ht="15" customHeight="1" thickBot="1" x14ac:dyDescent="0.3">
      <c r="A1811" s="319"/>
      <c r="B1811" s="330"/>
      <c r="C1811" s="331"/>
      <c r="D1811" s="68">
        <v>1</v>
      </c>
      <c r="E1811" s="68">
        <v>2</v>
      </c>
      <c r="F1811" s="68">
        <v>3</v>
      </c>
      <c r="G1811" s="68">
        <v>4</v>
      </c>
      <c r="H1811" s="321"/>
      <c r="I1811" s="303"/>
      <c r="J1811" s="304"/>
      <c r="K1811" s="67"/>
    </row>
    <row r="1812" spans="1:28" ht="17.25" customHeight="1" thickTop="1" x14ac:dyDescent="0.25">
      <c r="A1812" s="322" t="s">
        <v>8</v>
      </c>
      <c r="B1812" s="334" t="s">
        <v>26</v>
      </c>
      <c r="C1812" s="334"/>
      <c r="D1812" s="69" t="str">
        <f t="shared" ref="D1812:H1816" si="437">IF(ISERROR(VLOOKUP($AB1812,matematica,W1812,FALSE)),"",IF(VLOOKUP($AB1812,matematica,W1812,FALSE)=0,"",VLOOKUP($AB1812,matematica,W1812,FALSE)))</f>
        <v/>
      </c>
      <c r="E1812" s="69" t="str">
        <f t="shared" si="437"/>
        <v/>
      </c>
      <c r="F1812" s="69" t="str">
        <f t="shared" si="437"/>
        <v/>
      </c>
      <c r="G1812" s="69" t="str">
        <f t="shared" si="437"/>
        <v/>
      </c>
      <c r="H1812" s="343" t="str">
        <f t="shared" ca="1" si="437"/>
        <v/>
      </c>
      <c r="I1812" s="337"/>
      <c r="J1812" s="338"/>
      <c r="W1812" s="14">
        <v>3</v>
      </c>
      <c r="X1812" s="14">
        <v>9</v>
      </c>
      <c r="Y1812" s="14">
        <v>15</v>
      </c>
      <c r="Z1812" s="14">
        <v>21</v>
      </c>
      <c r="AA1812" s="14">
        <v>31</v>
      </c>
      <c r="AB1812" s="14" t="str">
        <f>IF(C1808="","",C1808)</f>
        <v>MITMA AREVALO, Mildred Esli</v>
      </c>
    </row>
    <row r="1813" spans="1:28" ht="27.75" customHeight="1" x14ac:dyDescent="0.25">
      <c r="A1813" s="323"/>
      <c r="B1813" s="335" t="s">
        <v>27</v>
      </c>
      <c r="C1813" s="335"/>
      <c r="D1813" s="70" t="str">
        <f t="shared" si="437"/>
        <v/>
      </c>
      <c r="E1813" s="70" t="str">
        <f t="shared" si="437"/>
        <v/>
      </c>
      <c r="F1813" s="70" t="str">
        <f t="shared" si="437"/>
        <v/>
      </c>
      <c r="G1813" s="70" t="str">
        <f t="shared" si="437"/>
        <v/>
      </c>
      <c r="H1813" s="344" t="str">
        <f t="shared" si="437"/>
        <v/>
      </c>
      <c r="I1813" s="339"/>
      <c r="J1813" s="340"/>
      <c r="M1813" s="14" t="str">
        <f>IF(INDEX(alumnos,35,2)=0,"",INDEX(alumnos,35,2))</f>
        <v/>
      </c>
      <c r="W1813" s="14">
        <v>4</v>
      </c>
      <c r="X1813" s="14">
        <v>10</v>
      </c>
      <c r="Y1813" s="14">
        <v>16</v>
      </c>
      <c r="Z1813" s="14">
        <v>22</v>
      </c>
      <c r="AB1813" s="14" t="str">
        <f>IF(C1808="","",C1808)</f>
        <v>MITMA AREVALO, Mildred Esli</v>
      </c>
    </row>
    <row r="1814" spans="1:28" ht="26.25" customHeight="1" x14ac:dyDescent="0.25">
      <c r="A1814" s="323"/>
      <c r="B1814" s="335" t="s">
        <v>28</v>
      </c>
      <c r="C1814" s="335"/>
      <c r="D1814" s="70" t="str">
        <f t="shared" si="437"/>
        <v/>
      </c>
      <c r="E1814" s="70" t="str">
        <f t="shared" si="437"/>
        <v/>
      </c>
      <c r="F1814" s="70" t="str">
        <f t="shared" si="437"/>
        <v/>
      </c>
      <c r="G1814" s="70" t="str">
        <f t="shared" si="437"/>
        <v/>
      </c>
      <c r="H1814" s="344" t="str">
        <f t="shared" si="437"/>
        <v/>
      </c>
      <c r="I1814" s="339"/>
      <c r="J1814" s="340"/>
      <c r="W1814" s="14">
        <v>5</v>
      </c>
      <c r="X1814" s="14">
        <v>11</v>
      </c>
      <c r="Y1814" s="14">
        <v>17</v>
      </c>
      <c r="Z1814" s="14">
        <v>23</v>
      </c>
      <c r="AB1814" s="14" t="str">
        <f>IF(C1808="","",C1808)</f>
        <v>MITMA AREVALO, Mildred Esli</v>
      </c>
    </row>
    <row r="1815" spans="1:28" ht="24.75" customHeight="1" x14ac:dyDescent="0.25">
      <c r="A1815" s="323"/>
      <c r="B1815" s="335" t="s">
        <v>29</v>
      </c>
      <c r="C1815" s="335"/>
      <c r="D1815" s="70" t="str">
        <f t="shared" si="437"/>
        <v/>
      </c>
      <c r="E1815" s="70" t="str">
        <f t="shared" si="437"/>
        <v/>
      </c>
      <c r="F1815" s="70" t="str">
        <f t="shared" si="437"/>
        <v/>
      </c>
      <c r="G1815" s="70" t="str">
        <f t="shared" si="437"/>
        <v/>
      </c>
      <c r="H1815" s="344" t="str">
        <f t="shared" si="437"/>
        <v/>
      </c>
      <c r="I1815" s="339"/>
      <c r="J1815" s="340"/>
      <c r="W1815" s="14">
        <v>6</v>
      </c>
      <c r="X1815" s="14">
        <v>12</v>
      </c>
      <c r="Y1815" s="14">
        <v>18</v>
      </c>
      <c r="Z1815" s="14">
        <v>24</v>
      </c>
      <c r="AB1815" s="14" t="str">
        <f>IF(C1808="","",C1808)</f>
        <v>MITMA AREVALO, Mildred Esli</v>
      </c>
    </row>
    <row r="1816" spans="1:28" ht="16.5" customHeight="1" thickBot="1" x14ac:dyDescent="0.3">
      <c r="A1816" s="324"/>
      <c r="B1816" s="336" t="s">
        <v>188</v>
      </c>
      <c r="C1816" s="336"/>
      <c r="D1816" s="71" t="str">
        <f t="shared" si="437"/>
        <v/>
      </c>
      <c r="E1816" s="71" t="str">
        <f t="shared" si="437"/>
        <v/>
      </c>
      <c r="F1816" s="71" t="str">
        <f t="shared" si="437"/>
        <v/>
      </c>
      <c r="G1816" s="71" t="str">
        <f t="shared" si="437"/>
        <v/>
      </c>
      <c r="H1816" s="345" t="str">
        <f t="shared" si="437"/>
        <v/>
      </c>
      <c r="I1816" s="341"/>
      <c r="J1816" s="342"/>
      <c r="W1816" s="14">
        <v>7</v>
      </c>
      <c r="X1816" s="14">
        <v>13</v>
      </c>
      <c r="Y1816" s="14">
        <v>19</v>
      </c>
      <c r="Z1816" s="14">
        <v>25</v>
      </c>
      <c r="AB1816" s="14" t="str">
        <f>IF(C1808="","",C1808)</f>
        <v>MITMA AREVALO, Mildred Esli</v>
      </c>
    </row>
    <row r="1817" spans="1:28" ht="1.5" customHeight="1" thickTop="1" thickBot="1" x14ac:dyDescent="0.3">
      <c r="A1817" s="72"/>
      <c r="B1817" s="73"/>
      <c r="C1817" s="74"/>
      <c r="D1817" s="74"/>
      <c r="E1817" s="74"/>
      <c r="F1817" s="74"/>
      <c r="G1817" s="74"/>
      <c r="H1817" s="75"/>
      <c r="I1817" s="124"/>
      <c r="J1817" s="124"/>
    </row>
    <row r="1818" spans="1:28" ht="28.5" customHeight="1" thickTop="1" x14ac:dyDescent="0.25">
      <c r="A1818" s="322" t="s">
        <v>151</v>
      </c>
      <c r="B1818" s="334" t="s">
        <v>191</v>
      </c>
      <c r="C1818" s="334" t="str">
        <f t="shared" ref="C1818:C1820" si="438">IF(ISERROR(VLOOKUP($C$8,comunicacion,W1818,FALSE)),"",IF(VLOOKUP($C$8,comunicacion,W1818,FALSE)=0,"",VLOOKUP($C$8,comunicacion,W1818,FALSE)))</f>
        <v/>
      </c>
      <c r="D1818" s="76" t="str">
        <f t="shared" ref="D1818:H1821" si="439">IF(ISERROR(VLOOKUP($AB1818,comunicacion,W1818,FALSE)),"",IF(VLOOKUP($AB1818,comunicacion,W1818,FALSE)=0,"",VLOOKUP($AB1818,comunicacion,W1818,FALSE)))</f>
        <v/>
      </c>
      <c r="E1818" s="76" t="str">
        <f t="shared" si="439"/>
        <v/>
      </c>
      <c r="F1818" s="76" t="str">
        <f t="shared" si="439"/>
        <v/>
      </c>
      <c r="G1818" s="69" t="str">
        <f t="shared" si="439"/>
        <v/>
      </c>
      <c r="H1818" s="346" t="str">
        <f t="shared" ca="1" si="439"/>
        <v/>
      </c>
      <c r="I1818" s="349"/>
      <c r="J1818" s="350"/>
      <c r="W1818" s="14">
        <v>3</v>
      </c>
      <c r="X1818" s="14">
        <v>9</v>
      </c>
      <c r="Y1818" s="14">
        <v>15</v>
      </c>
      <c r="Z1818" s="14">
        <v>21</v>
      </c>
      <c r="AA1818" s="14">
        <v>31</v>
      </c>
      <c r="AB1818" s="14" t="str">
        <f>IF(C1808="","",C1808)</f>
        <v>MITMA AREVALO, Mildred Esli</v>
      </c>
    </row>
    <row r="1819" spans="1:28" ht="28.5" customHeight="1" x14ac:dyDescent="0.25">
      <c r="A1819" s="323"/>
      <c r="B1819" s="335" t="s">
        <v>190</v>
      </c>
      <c r="C1819" s="335" t="str">
        <f t="shared" si="438"/>
        <v/>
      </c>
      <c r="D1819" s="77" t="str">
        <f t="shared" si="439"/>
        <v/>
      </c>
      <c r="E1819" s="77" t="str">
        <f t="shared" si="439"/>
        <v/>
      </c>
      <c r="F1819" s="77" t="str">
        <f t="shared" si="439"/>
        <v/>
      </c>
      <c r="G1819" s="70" t="str">
        <f t="shared" si="439"/>
        <v/>
      </c>
      <c r="H1819" s="347" t="str">
        <f t="shared" si="439"/>
        <v/>
      </c>
      <c r="I1819" s="351"/>
      <c r="J1819" s="352"/>
      <c r="W1819" s="14">
        <v>4</v>
      </c>
      <c r="X1819" s="14">
        <v>10</v>
      </c>
      <c r="Y1819" s="14">
        <v>16</v>
      </c>
      <c r="Z1819" s="14">
        <v>22</v>
      </c>
      <c r="AB1819" s="14" t="str">
        <f>IF(C1808="","",C1808)</f>
        <v>MITMA AREVALO, Mildred Esli</v>
      </c>
    </row>
    <row r="1820" spans="1:28" ht="28.5" customHeight="1" x14ac:dyDescent="0.25">
      <c r="A1820" s="323"/>
      <c r="B1820" s="335" t="s">
        <v>189</v>
      </c>
      <c r="C1820" s="335" t="str">
        <f t="shared" si="438"/>
        <v/>
      </c>
      <c r="D1820" s="77" t="str">
        <f t="shared" si="439"/>
        <v/>
      </c>
      <c r="E1820" s="77" t="str">
        <f t="shared" si="439"/>
        <v/>
      </c>
      <c r="F1820" s="77" t="str">
        <f t="shared" si="439"/>
        <v/>
      </c>
      <c r="G1820" s="70" t="str">
        <f t="shared" si="439"/>
        <v/>
      </c>
      <c r="H1820" s="347" t="str">
        <f t="shared" si="439"/>
        <v/>
      </c>
      <c r="I1820" s="351"/>
      <c r="J1820" s="352"/>
      <c r="W1820" s="14">
        <v>5</v>
      </c>
      <c r="X1820" s="14">
        <v>11</v>
      </c>
      <c r="Y1820" s="14">
        <v>17</v>
      </c>
      <c r="Z1820" s="14">
        <v>23</v>
      </c>
      <c r="AB1820" s="14" t="str">
        <f>IF(C1808="","",C1808)</f>
        <v>MITMA AREVALO, Mildred Esli</v>
      </c>
    </row>
    <row r="1821" spans="1:28" ht="16.5" customHeight="1" thickBot="1" x14ac:dyDescent="0.3">
      <c r="A1821" s="324"/>
      <c r="B1821" s="336" t="s">
        <v>188</v>
      </c>
      <c r="C1821" s="336"/>
      <c r="D1821" s="71" t="str">
        <f t="shared" si="439"/>
        <v/>
      </c>
      <c r="E1821" s="71" t="str">
        <f t="shared" si="439"/>
        <v/>
      </c>
      <c r="F1821" s="71" t="str">
        <f t="shared" si="439"/>
        <v/>
      </c>
      <c r="G1821" s="71" t="str">
        <f t="shared" si="439"/>
        <v/>
      </c>
      <c r="H1821" s="348" t="str">
        <f t="shared" si="439"/>
        <v/>
      </c>
      <c r="I1821" s="353"/>
      <c r="J1821" s="354"/>
      <c r="W1821" s="14">
        <v>7</v>
      </c>
      <c r="X1821" s="14">
        <v>13</v>
      </c>
      <c r="Y1821" s="14">
        <v>19</v>
      </c>
      <c r="Z1821" s="14">
        <v>25</v>
      </c>
      <c r="AB1821" s="14" t="str">
        <f>IF(C1808="","",C1808)</f>
        <v>MITMA AREVALO, Mildred Esli</v>
      </c>
    </row>
    <row r="1822" spans="1:28" ht="2.25" customHeight="1" thickTop="1" thickBot="1" x14ac:dyDescent="0.3">
      <c r="A1822" s="72"/>
      <c r="B1822" s="73"/>
      <c r="C1822" s="78"/>
      <c r="D1822" s="78"/>
      <c r="E1822" s="78"/>
      <c r="F1822" s="78"/>
      <c r="G1822" s="78"/>
      <c r="H1822" s="75"/>
      <c r="I1822" s="124"/>
      <c r="J1822" s="124"/>
    </row>
    <row r="1823" spans="1:28" ht="28.5" customHeight="1" thickTop="1" x14ac:dyDescent="0.25">
      <c r="A1823" s="322" t="s">
        <v>150</v>
      </c>
      <c r="B1823" s="334" t="s">
        <v>30</v>
      </c>
      <c r="C1823" s="334" t="str">
        <f t="shared" ref="C1823:C1825" si="440">IF(ISERROR(VLOOKUP($C$8,ingles,W1823,FALSE)),"",IF(VLOOKUP($C$8,ingles,W1823,FALSE)=0,"",VLOOKUP($C$8,ingles,W1823,FALSE)))</f>
        <v/>
      </c>
      <c r="D1823" s="76" t="str">
        <f t="shared" ref="D1823:H1826" si="441">IF(ISERROR(VLOOKUP($AB1823,ingles,W1823,FALSE)),"",IF(VLOOKUP($AB1823,ingles,W1823,FALSE)=0,"",VLOOKUP($AB1823,ingles,W1823,FALSE)))</f>
        <v/>
      </c>
      <c r="E1823" s="76" t="str">
        <f t="shared" si="441"/>
        <v/>
      </c>
      <c r="F1823" s="76" t="str">
        <f t="shared" si="441"/>
        <v/>
      </c>
      <c r="G1823" s="69" t="str">
        <f t="shared" si="441"/>
        <v/>
      </c>
      <c r="H1823" s="346" t="str">
        <f t="shared" ca="1" si="441"/>
        <v/>
      </c>
      <c r="I1823" s="349"/>
      <c r="J1823" s="350"/>
      <c r="W1823" s="14">
        <v>3</v>
      </c>
      <c r="X1823" s="14">
        <v>9</v>
      </c>
      <c r="Y1823" s="14">
        <v>15</v>
      </c>
      <c r="Z1823" s="14">
        <v>21</v>
      </c>
      <c r="AA1823" s="14">
        <v>31</v>
      </c>
      <c r="AB1823" s="14" t="str">
        <f>IF(C1808="","",C1808)</f>
        <v>MITMA AREVALO, Mildred Esli</v>
      </c>
    </row>
    <row r="1824" spans="1:28" ht="28.5" customHeight="1" x14ac:dyDescent="0.25">
      <c r="A1824" s="323"/>
      <c r="B1824" s="335" t="s">
        <v>31</v>
      </c>
      <c r="C1824" s="335" t="str">
        <f t="shared" si="440"/>
        <v/>
      </c>
      <c r="D1824" s="77" t="str">
        <f t="shared" si="441"/>
        <v/>
      </c>
      <c r="E1824" s="77" t="str">
        <f t="shared" si="441"/>
        <v/>
      </c>
      <c r="F1824" s="77" t="str">
        <f t="shared" si="441"/>
        <v/>
      </c>
      <c r="G1824" s="70" t="str">
        <f t="shared" si="441"/>
        <v/>
      </c>
      <c r="H1824" s="347" t="str">
        <f t="shared" si="441"/>
        <v/>
      </c>
      <c r="I1824" s="351"/>
      <c r="J1824" s="352"/>
      <c r="W1824" s="14">
        <v>4</v>
      </c>
      <c r="X1824" s="14">
        <v>10</v>
      </c>
      <c r="Y1824" s="14">
        <v>16</v>
      </c>
      <c r="Z1824" s="14">
        <v>22</v>
      </c>
      <c r="AB1824" s="14" t="str">
        <f>IF(C1808="","",C1808)</f>
        <v>MITMA AREVALO, Mildred Esli</v>
      </c>
    </row>
    <row r="1825" spans="1:28" ht="28.5" customHeight="1" x14ac:dyDescent="0.25">
      <c r="A1825" s="323"/>
      <c r="B1825" s="335" t="s">
        <v>32</v>
      </c>
      <c r="C1825" s="335" t="str">
        <f t="shared" si="440"/>
        <v/>
      </c>
      <c r="D1825" s="77" t="str">
        <f t="shared" si="441"/>
        <v/>
      </c>
      <c r="E1825" s="77" t="str">
        <f t="shared" si="441"/>
        <v/>
      </c>
      <c r="F1825" s="77" t="str">
        <f t="shared" si="441"/>
        <v/>
      </c>
      <c r="G1825" s="70" t="str">
        <f t="shared" si="441"/>
        <v/>
      </c>
      <c r="H1825" s="347" t="str">
        <f t="shared" si="441"/>
        <v/>
      </c>
      <c r="I1825" s="351"/>
      <c r="J1825" s="352"/>
      <c r="W1825" s="14">
        <v>5</v>
      </c>
      <c r="X1825" s="14">
        <v>11</v>
      </c>
      <c r="Y1825" s="14">
        <v>17</v>
      </c>
      <c r="Z1825" s="14">
        <v>23</v>
      </c>
      <c r="AB1825" s="14" t="str">
        <f>IF(C1808="","",C1808)</f>
        <v>MITMA AREVALO, Mildred Esli</v>
      </c>
    </row>
    <row r="1826" spans="1:28" ht="16.5" customHeight="1" thickBot="1" x14ac:dyDescent="0.3">
      <c r="A1826" s="324"/>
      <c r="B1826" s="336" t="s">
        <v>188</v>
      </c>
      <c r="C1826" s="336"/>
      <c r="D1826" s="71" t="str">
        <f t="shared" si="441"/>
        <v/>
      </c>
      <c r="E1826" s="71" t="str">
        <f t="shared" si="441"/>
        <v/>
      </c>
      <c r="F1826" s="71" t="str">
        <f t="shared" si="441"/>
        <v/>
      </c>
      <c r="G1826" s="71" t="str">
        <f t="shared" si="441"/>
        <v/>
      </c>
      <c r="H1826" s="348" t="str">
        <f t="shared" si="441"/>
        <v/>
      </c>
      <c r="I1826" s="353"/>
      <c r="J1826" s="354"/>
      <c r="W1826" s="14">
        <v>7</v>
      </c>
      <c r="X1826" s="14">
        <v>13</v>
      </c>
      <c r="Y1826" s="14">
        <v>19</v>
      </c>
      <c r="Z1826" s="14">
        <v>25</v>
      </c>
      <c r="AB1826" s="14" t="str">
        <f>IF(C1808="","",C1808)</f>
        <v>MITMA AREVALO, Mildred Esli</v>
      </c>
    </row>
    <row r="1827" spans="1:28" ht="2.25" customHeight="1" thickTop="1" thickBot="1" x14ac:dyDescent="0.3">
      <c r="A1827" s="72"/>
      <c r="B1827" s="73"/>
      <c r="C1827" s="78"/>
      <c r="D1827" s="78"/>
      <c r="E1827" s="78"/>
      <c r="F1827" s="78"/>
      <c r="G1827" s="78"/>
      <c r="H1827" s="75"/>
      <c r="I1827" s="124"/>
      <c r="J1827" s="124"/>
    </row>
    <row r="1828" spans="1:28" ht="27" customHeight="1" thickTop="1" x14ac:dyDescent="0.25">
      <c r="A1828" s="322" t="s">
        <v>7</v>
      </c>
      <c r="B1828" s="334" t="s">
        <v>33</v>
      </c>
      <c r="C1828" s="334" t="str">
        <f t="shared" ref="C1828" si="442">IF(ISERROR(VLOOKUP($C$8,arte,W1828,FALSE)),"",IF(VLOOKUP($C$8,arte,W1828,FALSE)=0,"",VLOOKUP($C$8,arte,W1828,FALSE)))</f>
        <v/>
      </c>
      <c r="D1828" s="76" t="str">
        <f t="shared" ref="D1828:H1830" si="443">IF(ISERROR(VLOOKUP($AB1828,arte,W1828,FALSE)),"",IF(VLOOKUP($AB1828,arte,W1828,FALSE)=0,"",VLOOKUP($AB1828,arte,W1828,FALSE)))</f>
        <v/>
      </c>
      <c r="E1828" s="76" t="str">
        <f t="shared" si="443"/>
        <v/>
      </c>
      <c r="F1828" s="76" t="str">
        <f t="shared" si="443"/>
        <v/>
      </c>
      <c r="G1828" s="69" t="str">
        <f t="shared" si="443"/>
        <v/>
      </c>
      <c r="H1828" s="343" t="str">
        <f t="shared" ca="1" si="443"/>
        <v/>
      </c>
      <c r="I1828" s="337"/>
      <c r="J1828" s="338"/>
      <c r="W1828" s="14">
        <v>3</v>
      </c>
      <c r="X1828" s="14">
        <v>9</v>
      </c>
      <c r="Y1828" s="14">
        <v>15</v>
      </c>
      <c r="Z1828" s="14">
        <v>21</v>
      </c>
      <c r="AA1828" s="14">
        <v>31</v>
      </c>
      <c r="AB1828" s="14" t="str">
        <f>IF(C1808="","",C1808)</f>
        <v>MITMA AREVALO, Mildred Esli</v>
      </c>
    </row>
    <row r="1829" spans="1:28" ht="27" customHeight="1" x14ac:dyDescent="0.25">
      <c r="A1829" s="323"/>
      <c r="B1829" s="335" t="s">
        <v>34</v>
      </c>
      <c r="C1829" s="335" t="str">
        <f>IF(ISERROR(VLOOKUP($C$8,arte,W1829,FALSE)),"",IF(VLOOKUP($C$8,arte,W1829,FALSE)=0,"",VLOOKUP($C$8,arte,W1829,FALSE)))</f>
        <v/>
      </c>
      <c r="D1829" s="77" t="str">
        <f t="shared" si="443"/>
        <v/>
      </c>
      <c r="E1829" s="77" t="str">
        <f t="shared" si="443"/>
        <v/>
      </c>
      <c r="F1829" s="77" t="str">
        <f t="shared" si="443"/>
        <v/>
      </c>
      <c r="G1829" s="70" t="str">
        <f t="shared" si="443"/>
        <v/>
      </c>
      <c r="H1829" s="344" t="str">
        <f t="shared" si="443"/>
        <v/>
      </c>
      <c r="I1829" s="339"/>
      <c r="J1829" s="340"/>
      <c r="W1829" s="14">
        <v>4</v>
      </c>
      <c r="X1829" s="14">
        <v>10</v>
      </c>
      <c r="Y1829" s="14">
        <v>16</v>
      </c>
      <c r="Z1829" s="14">
        <v>22</v>
      </c>
      <c r="AB1829" s="14" t="str">
        <f>IF(C1808="","",C1808)</f>
        <v>MITMA AREVALO, Mildred Esli</v>
      </c>
    </row>
    <row r="1830" spans="1:28" ht="16.5" customHeight="1" thickBot="1" x14ac:dyDescent="0.3">
      <c r="A1830" s="324"/>
      <c r="B1830" s="336" t="s">
        <v>188</v>
      </c>
      <c r="C1830" s="336"/>
      <c r="D1830" s="71" t="str">
        <f t="shared" si="443"/>
        <v/>
      </c>
      <c r="E1830" s="71" t="str">
        <f t="shared" si="443"/>
        <v/>
      </c>
      <c r="F1830" s="71" t="str">
        <f t="shared" si="443"/>
        <v/>
      </c>
      <c r="G1830" s="71" t="str">
        <f t="shared" si="443"/>
        <v/>
      </c>
      <c r="H1830" s="345" t="str">
        <f t="shared" si="443"/>
        <v/>
      </c>
      <c r="I1830" s="341"/>
      <c r="J1830" s="342"/>
      <c r="W1830" s="14">
        <v>7</v>
      </c>
      <c r="X1830" s="14">
        <v>13</v>
      </c>
      <c r="Y1830" s="14">
        <v>19</v>
      </c>
      <c r="Z1830" s="14">
        <v>25</v>
      </c>
      <c r="AB1830" s="14" t="str">
        <f>IF(C1808="","",C1808)</f>
        <v>MITMA AREVALO, Mildred Esli</v>
      </c>
    </row>
    <row r="1831" spans="1:28" ht="2.25" customHeight="1" thickTop="1" thickBot="1" x14ac:dyDescent="0.3">
      <c r="A1831" s="72"/>
      <c r="B1831" s="73"/>
      <c r="C1831" s="79"/>
      <c r="D1831" s="74"/>
      <c r="E1831" s="74"/>
      <c r="F1831" s="74"/>
      <c r="G1831" s="74"/>
      <c r="H1831" s="80" t="str">
        <f>IF(ISERROR(VLOOKUP($C$8,ingles,AA1831,FALSE)),"",IF(VLOOKUP($C$8,ingles,AA1831,FALSE)=0,"",VLOOKUP($C$8,ingles,AA1831,FALSE)))</f>
        <v/>
      </c>
      <c r="I1831" s="124"/>
      <c r="J1831" s="124"/>
    </row>
    <row r="1832" spans="1:28" ht="21" customHeight="1" thickTop="1" x14ac:dyDescent="0.25">
      <c r="A1832" s="322" t="s">
        <v>5</v>
      </c>
      <c r="B1832" s="334" t="s">
        <v>35</v>
      </c>
      <c r="C1832" s="334" t="str">
        <f t="shared" ref="C1832:C1834" si="444">IF(ISERROR(VLOOKUP($C$8,sociales,W1832,FALSE)),"",IF(VLOOKUP($C$8,sociales,W1832,FALSE)=0,"",VLOOKUP($C$8,sociales,W1832,FALSE)))</f>
        <v/>
      </c>
      <c r="D1832" s="76" t="str">
        <f t="shared" ref="D1832:H1835" si="445">IF(ISERROR(VLOOKUP($AB1832,sociales,W1832,FALSE)),"",IF(VLOOKUP($AB1832,sociales,W1832,FALSE)=0,"",VLOOKUP($AB1832,sociales,W1832,FALSE)))</f>
        <v/>
      </c>
      <c r="E1832" s="76" t="str">
        <f t="shared" si="445"/>
        <v/>
      </c>
      <c r="F1832" s="76" t="str">
        <f t="shared" si="445"/>
        <v/>
      </c>
      <c r="G1832" s="69" t="str">
        <f t="shared" si="445"/>
        <v/>
      </c>
      <c r="H1832" s="346" t="str">
        <f t="shared" ca="1" si="445"/>
        <v/>
      </c>
      <c r="I1832" s="349"/>
      <c r="J1832" s="350"/>
      <c r="W1832" s="14">
        <v>3</v>
      </c>
      <c r="X1832" s="14">
        <v>9</v>
      </c>
      <c r="Y1832" s="14">
        <v>15</v>
      </c>
      <c r="Z1832" s="14">
        <v>21</v>
      </c>
      <c r="AA1832" s="14">
        <v>31</v>
      </c>
      <c r="AB1832" s="14" t="str">
        <f>IF(C1808="","",C1808)</f>
        <v>MITMA AREVALO, Mildred Esli</v>
      </c>
    </row>
    <row r="1833" spans="1:28" ht="27" customHeight="1" x14ac:dyDescent="0.25">
      <c r="A1833" s="323"/>
      <c r="B1833" s="335" t="s">
        <v>36</v>
      </c>
      <c r="C1833" s="335" t="str">
        <f t="shared" si="444"/>
        <v/>
      </c>
      <c r="D1833" s="77" t="str">
        <f t="shared" si="445"/>
        <v/>
      </c>
      <c r="E1833" s="77" t="str">
        <f t="shared" si="445"/>
        <v/>
      </c>
      <c r="F1833" s="77" t="str">
        <f t="shared" si="445"/>
        <v/>
      </c>
      <c r="G1833" s="70" t="str">
        <f t="shared" si="445"/>
        <v/>
      </c>
      <c r="H1833" s="347" t="str">
        <f t="shared" si="445"/>
        <v/>
      </c>
      <c r="I1833" s="351"/>
      <c r="J1833" s="352"/>
      <c r="W1833" s="14">
        <v>4</v>
      </c>
      <c r="X1833" s="14">
        <v>10</v>
      </c>
      <c r="Y1833" s="14">
        <v>16</v>
      </c>
      <c r="Z1833" s="14">
        <v>22</v>
      </c>
      <c r="AB1833" s="14" t="str">
        <f>IF(C1808="","",C1808)</f>
        <v>MITMA AREVALO, Mildred Esli</v>
      </c>
    </row>
    <row r="1834" spans="1:28" ht="27" customHeight="1" x14ac:dyDescent="0.25">
      <c r="A1834" s="323"/>
      <c r="B1834" s="335" t="s">
        <v>37</v>
      </c>
      <c r="C1834" s="335" t="str">
        <f t="shared" si="444"/>
        <v/>
      </c>
      <c r="D1834" s="77" t="str">
        <f t="shared" si="445"/>
        <v/>
      </c>
      <c r="E1834" s="77" t="str">
        <f t="shared" si="445"/>
        <v/>
      </c>
      <c r="F1834" s="77" t="str">
        <f t="shared" si="445"/>
        <v/>
      </c>
      <c r="G1834" s="70" t="str">
        <f t="shared" si="445"/>
        <v/>
      </c>
      <c r="H1834" s="347" t="str">
        <f t="shared" si="445"/>
        <v/>
      </c>
      <c r="I1834" s="351"/>
      <c r="J1834" s="352"/>
      <c r="W1834" s="14">
        <v>5</v>
      </c>
      <c r="X1834" s="14">
        <v>11</v>
      </c>
      <c r="Y1834" s="14">
        <v>17</v>
      </c>
      <c r="Z1834" s="14">
        <v>23</v>
      </c>
      <c r="AB1834" s="14" t="str">
        <f>IF(C1808="","",C1808)</f>
        <v>MITMA AREVALO, Mildred Esli</v>
      </c>
    </row>
    <row r="1835" spans="1:28" ht="16.5" customHeight="1" thickBot="1" x14ac:dyDescent="0.3">
      <c r="A1835" s="324"/>
      <c r="B1835" s="336" t="s">
        <v>188</v>
      </c>
      <c r="C1835" s="336"/>
      <c r="D1835" s="71" t="str">
        <f t="shared" si="445"/>
        <v/>
      </c>
      <c r="E1835" s="71" t="str">
        <f t="shared" si="445"/>
        <v/>
      </c>
      <c r="F1835" s="71" t="str">
        <f t="shared" si="445"/>
        <v/>
      </c>
      <c r="G1835" s="71" t="str">
        <f t="shared" si="445"/>
        <v/>
      </c>
      <c r="H1835" s="348" t="str">
        <f t="shared" si="445"/>
        <v/>
      </c>
      <c r="I1835" s="353"/>
      <c r="J1835" s="354"/>
      <c r="W1835" s="14">
        <v>7</v>
      </c>
      <c r="X1835" s="14">
        <v>13</v>
      </c>
      <c r="Y1835" s="14">
        <v>19</v>
      </c>
      <c r="Z1835" s="14">
        <v>25</v>
      </c>
      <c r="AB1835" s="14" t="str">
        <f>IF(C1808="","",C1808)</f>
        <v>MITMA AREVALO, Mildred Esli</v>
      </c>
    </row>
    <row r="1836" spans="1:28" ht="2.25" customHeight="1" thickTop="1" thickBot="1" x14ac:dyDescent="0.3">
      <c r="A1836" s="72"/>
      <c r="B1836" s="73"/>
      <c r="C1836" s="78"/>
      <c r="D1836" s="78"/>
      <c r="E1836" s="78"/>
      <c r="F1836" s="78"/>
      <c r="G1836" s="78"/>
      <c r="H1836" s="75"/>
      <c r="I1836" s="124"/>
      <c r="J1836" s="124"/>
    </row>
    <row r="1837" spans="1:28" ht="16.5" customHeight="1" thickTop="1" x14ac:dyDescent="0.25">
      <c r="A1837" s="355" t="s">
        <v>4</v>
      </c>
      <c r="B1837" s="334" t="s">
        <v>24</v>
      </c>
      <c r="C1837" s="334" t="str">
        <f t="shared" ref="C1837:C1838" si="446">IF(ISERROR(VLOOKUP($C$8,desarrollo,W1837,FALSE)),"",IF(VLOOKUP($C$8,desarrollo,W1837,FALSE)=0,"",VLOOKUP($C$8,desarrollo,W1837,FALSE)))</f>
        <v/>
      </c>
      <c r="D1837" s="76" t="str">
        <f t="shared" ref="D1837:H1839" si="447">IF(ISERROR(VLOOKUP($AB1837,desarrollo,W1837,FALSE)),"",IF(VLOOKUP($AB1837,desarrollo,W1837,FALSE)=0,"",VLOOKUP($AB1837,desarrollo,W1837,FALSE)))</f>
        <v/>
      </c>
      <c r="E1837" s="76" t="str">
        <f t="shared" si="447"/>
        <v/>
      </c>
      <c r="F1837" s="76" t="str">
        <f t="shared" si="447"/>
        <v/>
      </c>
      <c r="G1837" s="69" t="str">
        <f t="shared" si="447"/>
        <v/>
      </c>
      <c r="H1837" s="343" t="str">
        <f t="shared" ca="1" si="447"/>
        <v/>
      </c>
      <c r="I1837" s="337"/>
      <c r="J1837" s="338"/>
      <c r="W1837" s="14">
        <v>3</v>
      </c>
      <c r="X1837" s="14">
        <v>9</v>
      </c>
      <c r="Y1837" s="14">
        <v>15</v>
      </c>
      <c r="Z1837" s="14">
        <v>21</v>
      </c>
      <c r="AA1837" s="14">
        <v>31</v>
      </c>
      <c r="AB1837" s="14" t="str">
        <f>IF(C1808="","",C1808)</f>
        <v>MITMA AREVALO, Mildred Esli</v>
      </c>
    </row>
    <row r="1838" spans="1:28" ht="27" customHeight="1" x14ac:dyDescent="0.25">
      <c r="A1838" s="356"/>
      <c r="B1838" s="335" t="s">
        <v>25</v>
      </c>
      <c r="C1838" s="335" t="str">
        <f t="shared" si="446"/>
        <v/>
      </c>
      <c r="D1838" s="77" t="str">
        <f t="shared" si="447"/>
        <v/>
      </c>
      <c r="E1838" s="77" t="str">
        <f t="shared" si="447"/>
        <v/>
      </c>
      <c r="F1838" s="77" t="str">
        <f t="shared" si="447"/>
        <v/>
      </c>
      <c r="G1838" s="70" t="str">
        <f t="shared" si="447"/>
        <v/>
      </c>
      <c r="H1838" s="344" t="str">
        <f t="shared" si="447"/>
        <v/>
      </c>
      <c r="I1838" s="339"/>
      <c r="J1838" s="340"/>
      <c r="W1838" s="14">
        <v>4</v>
      </c>
      <c r="X1838" s="14">
        <v>10</v>
      </c>
      <c r="Y1838" s="14">
        <v>16</v>
      </c>
      <c r="Z1838" s="14">
        <v>22</v>
      </c>
      <c r="AB1838" s="14" t="str">
        <f>IF(C1808="","",C1808)</f>
        <v>MITMA AREVALO, Mildred Esli</v>
      </c>
    </row>
    <row r="1839" spans="1:28" ht="16.5" customHeight="1" thickBot="1" x14ac:dyDescent="0.3">
      <c r="A1839" s="357"/>
      <c r="B1839" s="336" t="s">
        <v>188</v>
      </c>
      <c r="C1839" s="336"/>
      <c r="D1839" s="71" t="str">
        <f t="shared" si="447"/>
        <v/>
      </c>
      <c r="E1839" s="71" t="str">
        <f t="shared" si="447"/>
        <v/>
      </c>
      <c r="F1839" s="71" t="str">
        <f t="shared" si="447"/>
        <v/>
      </c>
      <c r="G1839" s="71" t="str">
        <f t="shared" si="447"/>
        <v/>
      </c>
      <c r="H1839" s="345" t="str">
        <f t="shared" si="447"/>
        <v/>
      </c>
      <c r="I1839" s="341"/>
      <c r="J1839" s="342"/>
      <c r="W1839" s="14">
        <v>7</v>
      </c>
      <c r="X1839" s="14">
        <v>13</v>
      </c>
      <c r="Y1839" s="14">
        <v>19</v>
      </c>
      <c r="Z1839" s="14">
        <v>25</v>
      </c>
      <c r="AB1839" s="14" t="str">
        <f>IF(C1808="","",C1808)</f>
        <v>MITMA AREVALO, Mildred Esli</v>
      </c>
    </row>
    <row r="1840" spans="1:28" ht="2.25" customHeight="1" thickTop="1" thickBot="1" x14ac:dyDescent="0.3">
      <c r="A1840" s="81"/>
      <c r="B1840" s="73"/>
      <c r="C1840" s="78"/>
      <c r="D1840" s="78"/>
      <c r="E1840" s="78"/>
      <c r="F1840" s="78"/>
      <c r="G1840" s="78"/>
      <c r="H1840" s="82"/>
      <c r="I1840" s="124"/>
      <c r="J1840" s="124"/>
    </row>
    <row r="1841" spans="1:28" ht="24" customHeight="1" thickTop="1" x14ac:dyDescent="0.25">
      <c r="A1841" s="322" t="s">
        <v>6</v>
      </c>
      <c r="B1841" s="334" t="s">
        <v>52</v>
      </c>
      <c r="C1841" s="334" t="str">
        <f t="shared" ref="C1841:C1843" si="448">IF(ISERROR(VLOOKUP($C$8,fisica,W1841,FALSE)),"",IF(VLOOKUP($C$8,fisica,W1841,FALSE)=0,"",VLOOKUP($C$8,fisica,W1841,FALSE)))</f>
        <v/>
      </c>
      <c r="D1841" s="76" t="str">
        <f t="shared" ref="D1841:H1844" si="449">IF(ISERROR(VLOOKUP($AB1841,fisica,W1841,FALSE)),"",IF(VLOOKUP($AB1841,fisica,W1841,FALSE)=0,"",VLOOKUP($AB1841,fisica,W1841,FALSE)))</f>
        <v/>
      </c>
      <c r="E1841" s="76" t="str">
        <f t="shared" si="449"/>
        <v/>
      </c>
      <c r="F1841" s="76" t="str">
        <f t="shared" si="449"/>
        <v/>
      </c>
      <c r="G1841" s="69" t="str">
        <f t="shared" si="449"/>
        <v/>
      </c>
      <c r="H1841" s="346" t="str">
        <f t="shared" ca="1" si="449"/>
        <v/>
      </c>
      <c r="I1841" s="349"/>
      <c r="J1841" s="350"/>
      <c r="W1841" s="14">
        <v>3</v>
      </c>
      <c r="X1841" s="14">
        <v>9</v>
      </c>
      <c r="Y1841" s="14">
        <v>15</v>
      </c>
      <c r="Z1841" s="14">
        <v>21</v>
      </c>
      <c r="AA1841" s="14">
        <v>31</v>
      </c>
      <c r="AB1841" s="14" t="str">
        <f>IF(C1808="","",C1808)</f>
        <v>MITMA AREVALO, Mildred Esli</v>
      </c>
    </row>
    <row r="1842" spans="1:28" ht="18.75" customHeight="1" x14ac:dyDescent="0.25">
      <c r="A1842" s="323"/>
      <c r="B1842" s="335" t="s">
        <v>38</v>
      </c>
      <c r="C1842" s="335" t="str">
        <f t="shared" si="448"/>
        <v/>
      </c>
      <c r="D1842" s="77" t="str">
        <f t="shared" si="449"/>
        <v/>
      </c>
      <c r="E1842" s="77" t="str">
        <f t="shared" si="449"/>
        <v/>
      </c>
      <c r="F1842" s="77" t="str">
        <f t="shared" si="449"/>
        <v/>
      </c>
      <c r="G1842" s="70" t="str">
        <f t="shared" si="449"/>
        <v/>
      </c>
      <c r="H1842" s="347" t="str">
        <f t="shared" si="449"/>
        <v/>
      </c>
      <c r="I1842" s="351"/>
      <c r="J1842" s="352"/>
      <c r="W1842" s="14">
        <v>4</v>
      </c>
      <c r="X1842" s="14">
        <v>10</v>
      </c>
      <c r="Y1842" s="14">
        <v>16</v>
      </c>
      <c r="Z1842" s="14">
        <v>22</v>
      </c>
      <c r="AB1842" s="14" t="str">
        <f>IF(C1808="","",C1808)</f>
        <v>MITMA AREVALO, Mildred Esli</v>
      </c>
    </row>
    <row r="1843" spans="1:28" ht="27" customHeight="1" x14ac:dyDescent="0.25">
      <c r="A1843" s="323"/>
      <c r="B1843" s="335" t="s">
        <v>39</v>
      </c>
      <c r="C1843" s="335" t="str">
        <f t="shared" si="448"/>
        <v/>
      </c>
      <c r="D1843" s="77" t="str">
        <f t="shared" si="449"/>
        <v/>
      </c>
      <c r="E1843" s="77" t="str">
        <f t="shared" si="449"/>
        <v/>
      </c>
      <c r="F1843" s="77" t="str">
        <f t="shared" si="449"/>
        <v/>
      </c>
      <c r="G1843" s="70" t="str">
        <f t="shared" si="449"/>
        <v/>
      </c>
      <c r="H1843" s="347" t="str">
        <f t="shared" si="449"/>
        <v/>
      </c>
      <c r="I1843" s="351"/>
      <c r="J1843" s="352"/>
      <c r="W1843" s="14">
        <v>5</v>
      </c>
      <c r="X1843" s="14">
        <v>11</v>
      </c>
      <c r="Y1843" s="14">
        <v>17</v>
      </c>
      <c r="Z1843" s="14">
        <v>23</v>
      </c>
      <c r="AB1843" s="14" t="str">
        <f>IF(C1808="","",C1808)</f>
        <v>MITMA AREVALO, Mildred Esli</v>
      </c>
    </row>
    <row r="1844" spans="1:28" ht="16.5" customHeight="1" thickBot="1" x14ac:dyDescent="0.3">
      <c r="A1844" s="324"/>
      <c r="B1844" s="336" t="s">
        <v>188</v>
      </c>
      <c r="C1844" s="336"/>
      <c r="D1844" s="71" t="str">
        <f t="shared" si="449"/>
        <v/>
      </c>
      <c r="E1844" s="71" t="str">
        <f t="shared" si="449"/>
        <v/>
      </c>
      <c r="F1844" s="71" t="str">
        <f t="shared" si="449"/>
        <v/>
      </c>
      <c r="G1844" s="71" t="str">
        <f t="shared" si="449"/>
        <v/>
      </c>
      <c r="H1844" s="348" t="str">
        <f t="shared" si="449"/>
        <v/>
      </c>
      <c r="I1844" s="353"/>
      <c r="J1844" s="354"/>
      <c r="W1844" s="14">
        <v>7</v>
      </c>
      <c r="X1844" s="14">
        <v>13</v>
      </c>
      <c r="Y1844" s="14">
        <v>19</v>
      </c>
      <c r="Z1844" s="14">
        <v>25</v>
      </c>
      <c r="AB1844" s="14" t="str">
        <f>IF(C1808="","",C1808)</f>
        <v>MITMA AREVALO, Mildred Esli</v>
      </c>
    </row>
    <row r="1845" spans="1:28" ht="2.25" customHeight="1" thickTop="1" thickBot="1" x14ac:dyDescent="0.3">
      <c r="A1845" s="72"/>
      <c r="B1845" s="73"/>
      <c r="C1845" s="78"/>
      <c r="D1845" s="78"/>
      <c r="E1845" s="78"/>
      <c r="F1845" s="78"/>
      <c r="G1845" s="78"/>
      <c r="H1845" s="82"/>
      <c r="I1845" s="124"/>
      <c r="J1845" s="124"/>
    </row>
    <row r="1846" spans="1:28" ht="36" customHeight="1" thickTop="1" x14ac:dyDescent="0.25">
      <c r="A1846" s="322" t="s">
        <v>11</v>
      </c>
      <c r="B1846" s="334" t="s">
        <v>40</v>
      </c>
      <c r="C1846" s="334" t="str">
        <f t="shared" ref="C1846:C1847" si="450">IF(ISERROR(VLOOKUP($C$8,religion,W1846,FALSE)),"",IF(VLOOKUP($C$8,religion,W1846,FALSE)=0,"",VLOOKUP($C$8,religion,W1846,FALSE)))</f>
        <v/>
      </c>
      <c r="D1846" s="76" t="str">
        <f t="shared" ref="D1846:H1848" si="451">IF(ISERROR(VLOOKUP($AB1846,religion,W1846,FALSE)),"",IF(VLOOKUP($AB1846,religion,W1846,FALSE)=0,"",VLOOKUP($AB1846,religion,W1846,FALSE)))</f>
        <v/>
      </c>
      <c r="E1846" s="76" t="str">
        <f t="shared" si="451"/>
        <v/>
      </c>
      <c r="F1846" s="76" t="str">
        <f t="shared" si="451"/>
        <v/>
      </c>
      <c r="G1846" s="69" t="str">
        <f t="shared" si="451"/>
        <v/>
      </c>
      <c r="H1846" s="343" t="str">
        <f t="shared" ca="1" si="451"/>
        <v/>
      </c>
      <c r="I1846" s="337"/>
      <c r="J1846" s="338"/>
      <c r="W1846" s="14">
        <v>3</v>
      </c>
      <c r="X1846" s="14">
        <v>9</v>
      </c>
      <c r="Y1846" s="14">
        <v>15</v>
      </c>
      <c r="Z1846" s="14">
        <v>21</v>
      </c>
      <c r="AA1846" s="14">
        <v>31</v>
      </c>
      <c r="AB1846" s="14" t="str">
        <f>IF(C1808="","",C1808)</f>
        <v>MITMA AREVALO, Mildred Esli</v>
      </c>
    </row>
    <row r="1847" spans="1:28" ht="27" customHeight="1" x14ac:dyDescent="0.25">
      <c r="A1847" s="323"/>
      <c r="B1847" s="335" t="s">
        <v>41</v>
      </c>
      <c r="C1847" s="335" t="str">
        <f t="shared" si="450"/>
        <v/>
      </c>
      <c r="D1847" s="77" t="str">
        <f t="shared" si="451"/>
        <v/>
      </c>
      <c r="E1847" s="77" t="str">
        <f t="shared" si="451"/>
        <v/>
      </c>
      <c r="F1847" s="77" t="str">
        <f t="shared" si="451"/>
        <v/>
      </c>
      <c r="G1847" s="70" t="str">
        <f t="shared" si="451"/>
        <v/>
      </c>
      <c r="H1847" s="344" t="str">
        <f t="shared" si="451"/>
        <v/>
      </c>
      <c r="I1847" s="339"/>
      <c r="J1847" s="340"/>
      <c r="W1847" s="14">
        <v>4</v>
      </c>
      <c r="X1847" s="14">
        <v>10</v>
      </c>
      <c r="Y1847" s="14">
        <v>16</v>
      </c>
      <c r="Z1847" s="14">
        <v>22</v>
      </c>
      <c r="AB1847" s="14" t="str">
        <f>IF(C1808="","",C1808)</f>
        <v>MITMA AREVALO, Mildred Esli</v>
      </c>
    </row>
    <row r="1848" spans="1:28" ht="16.5" customHeight="1" thickBot="1" x14ac:dyDescent="0.3">
      <c r="A1848" s="324"/>
      <c r="B1848" s="336" t="s">
        <v>188</v>
      </c>
      <c r="C1848" s="336"/>
      <c r="D1848" s="71" t="str">
        <f t="shared" si="451"/>
        <v/>
      </c>
      <c r="E1848" s="71" t="str">
        <f t="shared" si="451"/>
        <v/>
      </c>
      <c r="F1848" s="71" t="str">
        <f t="shared" si="451"/>
        <v/>
      </c>
      <c r="G1848" s="71" t="str">
        <f t="shared" si="451"/>
        <v/>
      </c>
      <c r="H1848" s="345" t="str">
        <f t="shared" si="451"/>
        <v/>
      </c>
      <c r="I1848" s="341"/>
      <c r="J1848" s="342"/>
      <c r="W1848" s="14">
        <v>7</v>
      </c>
      <c r="X1848" s="14">
        <v>13</v>
      </c>
      <c r="Y1848" s="14">
        <v>19</v>
      </c>
      <c r="Z1848" s="14">
        <v>25</v>
      </c>
      <c r="AB1848" s="14" t="str">
        <f>IF(C1808="","",C1808)</f>
        <v>MITMA AREVALO, Mildred Esli</v>
      </c>
    </row>
    <row r="1849" spans="1:28" ht="2.25" customHeight="1" thickTop="1" thickBot="1" x14ac:dyDescent="0.3">
      <c r="A1849" s="72"/>
      <c r="B1849" s="73"/>
      <c r="C1849" s="78"/>
      <c r="D1849" s="78"/>
      <c r="E1849" s="78"/>
      <c r="F1849" s="78"/>
      <c r="G1849" s="78"/>
      <c r="H1849" s="82"/>
      <c r="I1849" s="124"/>
      <c r="J1849" s="124"/>
    </row>
    <row r="1850" spans="1:28" ht="28.5" customHeight="1" thickTop="1" x14ac:dyDescent="0.25">
      <c r="A1850" s="322" t="s">
        <v>10</v>
      </c>
      <c r="B1850" s="334" t="s">
        <v>42</v>
      </c>
      <c r="C1850" s="334" t="str">
        <f t="shared" ref="C1850:C1852" si="452">IF(ISERROR(VLOOKUP($C$8,ciencia,W1850,FALSE)),"",IF(VLOOKUP($C$8,ciencia,W1850,FALSE)=0,"",VLOOKUP($C$8,ciencia,W1850,FALSE)))</f>
        <v/>
      </c>
      <c r="D1850" s="76" t="str">
        <f t="shared" ref="D1850:H1853" si="453">IF(ISERROR(VLOOKUP($AB1850,ciencia,W1850,FALSE)),"",IF(VLOOKUP($AB1850,ciencia,W1850,FALSE)=0,"",VLOOKUP($AB1850,ciencia,W1850,FALSE)))</f>
        <v/>
      </c>
      <c r="E1850" s="76" t="str">
        <f t="shared" si="453"/>
        <v/>
      </c>
      <c r="F1850" s="76" t="str">
        <f t="shared" si="453"/>
        <v/>
      </c>
      <c r="G1850" s="69" t="str">
        <f t="shared" si="453"/>
        <v/>
      </c>
      <c r="H1850" s="346" t="str">
        <f t="shared" ca="1" si="453"/>
        <v/>
      </c>
      <c r="I1850" s="349"/>
      <c r="J1850" s="350"/>
      <c r="W1850" s="14">
        <v>3</v>
      </c>
      <c r="X1850" s="14">
        <v>9</v>
      </c>
      <c r="Y1850" s="14">
        <v>15</v>
      </c>
      <c r="Z1850" s="14">
        <v>21</v>
      </c>
      <c r="AA1850" s="14">
        <v>31</v>
      </c>
      <c r="AB1850" s="14" t="str">
        <f>IF(C1808="","",C1808)</f>
        <v>MITMA AREVALO, Mildred Esli</v>
      </c>
    </row>
    <row r="1851" spans="1:28" ht="47.25" customHeight="1" x14ac:dyDescent="0.25">
      <c r="A1851" s="323"/>
      <c r="B1851" s="335" t="s">
        <v>9</v>
      </c>
      <c r="C1851" s="335" t="str">
        <f t="shared" si="452"/>
        <v/>
      </c>
      <c r="D1851" s="77" t="str">
        <f t="shared" si="453"/>
        <v/>
      </c>
      <c r="E1851" s="77" t="str">
        <f t="shared" si="453"/>
        <v/>
      </c>
      <c r="F1851" s="77" t="str">
        <f t="shared" si="453"/>
        <v/>
      </c>
      <c r="G1851" s="70" t="str">
        <f t="shared" si="453"/>
        <v/>
      </c>
      <c r="H1851" s="347" t="str">
        <f t="shared" si="453"/>
        <v/>
      </c>
      <c r="I1851" s="351"/>
      <c r="J1851" s="352"/>
      <c r="W1851" s="14">
        <v>4</v>
      </c>
      <c r="X1851" s="14">
        <v>10</v>
      </c>
      <c r="Y1851" s="14">
        <v>16</v>
      </c>
      <c r="Z1851" s="14">
        <v>22</v>
      </c>
      <c r="AB1851" s="14" t="str">
        <f>IF(C1808="","",C1808)</f>
        <v>MITMA AREVALO, Mildred Esli</v>
      </c>
    </row>
    <row r="1852" spans="1:28" ht="36.75" customHeight="1" x14ac:dyDescent="0.25">
      <c r="A1852" s="323"/>
      <c r="B1852" s="335" t="s">
        <v>43</v>
      </c>
      <c r="C1852" s="335" t="str">
        <f t="shared" si="452"/>
        <v/>
      </c>
      <c r="D1852" s="77" t="str">
        <f t="shared" si="453"/>
        <v/>
      </c>
      <c r="E1852" s="77" t="str">
        <f t="shared" si="453"/>
        <v/>
      </c>
      <c r="F1852" s="77" t="str">
        <f t="shared" si="453"/>
        <v/>
      </c>
      <c r="G1852" s="70" t="str">
        <f t="shared" si="453"/>
        <v/>
      </c>
      <c r="H1852" s="347" t="str">
        <f t="shared" si="453"/>
        <v/>
      </c>
      <c r="I1852" s="351"/>
      <c r="J1852" s="352"/>
      <c r="W1852" s="14">
        <v>5</v>
      </c>
      <c r="X1852" s="14">
        <v>11</v>
      </c>
      <c r="Y1852" s="14">
        <v>17</v>
      </c>
      <c r="Z1852" s="14">
        <v>23</v>
      </c>
      <c r="AB1852" s="14" t="str">
        <f>IF(C1808="","",C1808)</f>
        <v>MITMA AREVALO, Mildred Esli</v>
      </c>
    </row>
    <row r="1853" spans="1:28" ht="16.5" customHeight="1" thickBot="1" x14ac:dyDescent="0.3">
      <c r="A1853" s="324"/>
      <c r="B1853" s="336" t="s">
        <v>188</v>
      </c>
      <c r="C1853" s="336"/>
      <c r="D1853" s="71" t="str">
        <f t="shared" si="453"/>
        <v/>
      </c>
      <c r="E1853" s="71" t="str">
        <f t="shared" si="453"/>
        <v/>
      </c>
      <c r="F1853" s="71" t="str">
        <f t="shared" si="453"/>
        <v/>
      </c>
      <c r="G1853" s="71" t="str">
        <f t="shared" si="453"/>
        <v/>
      </c>
      <c r="H1853" s="348" t="str">
        <f t="shared" si="453"/>
        <v/>
      </c>
      <c r="I1853" s="353"/>
      <c r="J1853" s="354"/>
      <c r="W1853" s="14">
        <v>7</v>
      </c>
      <c r="X1853" s="14">
        <v>13</v>
      </c>
      <c r="Y1853" s="14">
        <v>19</v>
      </c>
      <c r="Z1853" s="14">
        <v>25</v>
      </c>
      <c r="AB1853" s="14" t="str">
        <f>IF(C1808="","",C1808)</f>
        <v>MITMA AREVALO, Mildred Esli</v>
      </c>
    </row>
    <row r="1854" spans="1:28" ht="2.25" customHeight="1" thickTop="1" thickBot="1" x14ac:dyDescent="0.3">
      <c r="A1854" s="72"/>
      <c r="B1854" s="73"/>
      <c r="C1854" s="78"/>
      <c r="D1854" s="78"/>
      <c r="E1854" s="78"/>
      <c r="F1854" s="78"/>
      <c r="G1854" s="78"/>
      <c r="H1854" s="82"/>
      <c r="I1854" s="124"/>
      <c r="J1854" s="124"/>
    </row>
    <row r="1855" spans="1:28" ht="44.25" customHeight="1" thickTop="1" thickBot="1" x14ac:dyDescent="0.3">
      <c r="A1855" s="83" t="s">
        <v>12</v>
      </c>
      <c r="B1855" s="376" t="s">
        <v>44</v>
      </c>
      <c r="C1855" s="377"/>
      <c r="D1855" s="84" t="str">
        <f>IF(ISERROR(VLOOKUP($AB1855,trabajo,W1855,FALSE)),"",IF(VLOOKUP($AB1855,trabajo,W1855,FALSE)=0,"",VLOOKUP($AB1855,trabajo,W1855,FALSE)))</f>
        <v/>
      </c>
      <c r="E1855" s="84" t="str">
        <f>IF(ISERROR(VLOOKUP($AB1855,trabajo,X1855,FALSE)),"",IF(VLOOKUP($AB1855,trabajo,X1855,FALSE)=0,"",VLOOKUP($AB1855,trabajo,X1855,FALSE)))</f>
        <v/>
      </c>
      <c r="F1855" s="84" t="str">
        <f>IF(ISERROR(VLOOKUP($AB1855,trabajo,Y1855,FALSE)),"",IF(VLOOKUP($AB1855,trabajo,Y1855,FALSE)=0,"",VLOOKUP($AB1855,trabajo,Y1855,FALSE)))</f>
        <v/>
      </c>
      <c r="G1855" s="85" t="str">
        <f>IF(ISERROR(VLOOKUP($AB1855,trabajo,Z1855,FALSE)),"",IF(VLOOKUP($AB1855,trabajo,Z1855,FALSE)=0,"",VLOOKUP($AB1855,trabajo,Z1855,FALSE)))</f>
        <v/>
      </c>
      <c r="H1855" s="86" t="str">
        <f ca="1">IF(ISERROR(VLOOKUP($AB1855,trabajo,AA1855,FALSE)),"",IF(VLOOKUP($AB1855,trabajo,AA1855,FALSE)=0,"",VLOOKUP($AB1855,trabajo,AA1855,FALSE)))</f>
        <v/>
      </c>
      <c r="I1855" s="332"/>
      <c r="J1855" s="333"/>
      <c r="W1855" s="14">
        <v>3</v>
      </c>
      <c r="X1855" s="14">
        <v>9</v>
      </c>
      <c r="Y1855" s="14">
        <v>15</v>
      </c>
      <c r="Z1855" s="14">
        <v>21</v>
      </c>
      <c r="AA1855" s="14">
        <v>31</v>
      </c>
      <c r="AB1855" s="14" t="str">
        <f>IF(C1808="","",C1808)</f>
        <v>MITMA AREVALO, Mildred Esli</v>
      </c>
    </row>
    <row r="1856" spans="1:28" ht="9.75" customHeight="1" thickTop="1" thickBot="1" x14ac:dyDescent="0.3">
      <c r="A1856" s="87"/>
      <c r="B1856" s="73"/>
      <c r="C1856" s="79"/>
      <c r="D1856" s="79"/>
      <c r="E1856" s="79"/>
      <c r="F1856" s="79"/>
      <c r="G1856" s="79"/>
      <c r="I1856" s="88"/>
      <c r="J1856" s="88"/>
    </row>
    <row r="1857" spans="1:28" ht="18.75" customHeight="1" thickTop="1" x14ac:dyDescent="0.25">
      <c r="A1857" s="389" t="s">
        <v>14</v>
      </c>
      <c r="B1857" s="390"/>
      <c r="C1857" s="391"/>
      <c r="D1857" s="386" t="s">
        <v>53</v>
      </c>
      <c r="E1857" s="387"/>
      <c r="F1857" s="387"/>
      <c r="G1857" s="388"/>
      <c r="H1857" s="384" t="s">
        <v>2</v>
      </c>
      <c r="I1857" s="288" t="s">
        <v>17</v>
      </c>
      <c r="J1857" s="289"/>
    </row>
    <row r="1858" spans="1:28" ht="18.75" customHeight="1" thickBot="1" x14ac:dyDescent="0.3">
      <c r="A1858" s="392"/>
      <c r="B1858" s="393"/>
      <c r="C1858" s="394"/>
      <c r="D1858" s="89">
        <v>1</v>
      </c>
      <c r="E1858" s="89">
        <v>2</v>
      </c>
      <c r="F1858" s="89">
        <v>3</v>
      </c>
      <c r="G1858" s="90">
        <v>4</v>
      </c>
      <c r="H1858" s="385"/>
      <c r="I1858" s="290"/>
      <c r="J1858" s="291"/>
    </row>
    <row r="1859" spans="1:28" ht="22.5" customHeight="1" thickTop="1" x14ac:dyDescent="0.25">
      <c r="A1859" s="378" t="s">
        <v>15</v>
      </c>
      <c r="B1859" s="379"/>
      <c r="C1859" s="380"/>
      <c r="D1859" s="91" t="str">
        <f>IF(ISERROR(VLOOKUP($AB1859,autonomo,W1859,FALSE)),"",IF(VLOOKUP($AB1859,autonomo,W1859,FALSE)=0,"",VLOOKUP($AB1859,autonomo,W1859,FALSE)))</f>
        <v/>
      </c>
      <c r="E1859" s="91" t="str">
        <f>IF(ISERROR(VLOOKUP($AB1859,autonomo,X1859,FALSE)),"",IF(VLOOKUP($AB1859,autonomo,X1859,FALSE)=0,"",VLOOKUP($AB1859,autonomo,X1859,FALSE)))</f>
        <v/>
      </c>
      <c r="F1859" s="91" t="str">
        <f>IF(ISERROR(VLOOKUP($AB1859,autonomo,Y1859,FALSE)),"",IF(VLOOKUP($AB1859,autonomo,Y1859,FALSE)=0,"",VLOOKUP($AB1859,autonomo,Y1859,FALSE)))</f>
        <v/>
      </c>
      <c r="G1859" s="92" t="str">
        <f>IF(ISERROR(VLOOKUP($AB1859,autonomo,Z1859,FALSE)),"",IF(VLOOKUP($AB1859,autonomo,Z1859,FALSE)=0,"",VLOOKUP($AB1859,autonomo,Z1859,FALSE)))</f>
        <v/>
      </c>
      <c r="H1859" s="93" t="str">
        <f ca="1">IF(ISERROR(VLOOKUP($AB1859,autonomo,AA1859,FALSE)),"",IF(VLOOKUP($AB1859,autonomo,AA1859,FALSE)=0,"",VLOOKUP($AB1859,autonomo,AA1859,FALSE)))</f>
        <v/>
      </c>
      <c r="I1859" s="305"/>
      <c r="J1859" s="306"/>
      <c r="W1859" s="14">
        <v>3</v>
      </c>
      <c r="X1859" s="14">
        <v>9</v>
      </c>
      <c r="Y1859" s="14">
        <v>15</v>
      </c>
      <c r="Z1859" s="14">
        <v>21</v>
      </c>
      <c r="AA1859" s="14">
        <v>31</v>
      </c>
      <c r="AB1859" s="14" t="str">
        <f>IF(C1808="","",C1808)</f>
        <v>MITMA AREVALO, Mildred Esli</v>
      </c>
    </row>
    <row r="1860" spans="1:28" ht="24" customHeight="1" thickBot="1" x14ac:dyDescent="0.3">
      <c r="A1860" s="381" t="s">
        <v>16</v>
      </c>
      <c r="B1860" s="382"/>
      <c r="C1860" s="383"/>
      <c r="D1860" s="94" t="str">
        <f>IF(ISERROR(VLOOKUP($AB1860,tic,W1860,FALSE)),"",IF(VLOOKUP($AB1860,tic,W1860,FALSE)=0,"",VLOOKUP($AB1860,tic,W1860,FALSE)))</f>
        <v/>
      </c>
      <c r="E1860" s="94" t="str">
        <f>IF(ISERROR(VLOOKUP($AB1860,tic,X1860,FALSE)),"",IF(VLOOKUP($AB1860,tic,X1860,FALSE)=0,"",VLOOKUP($AB1860,tic,X1860,FALSE)))</f>
        <v/>
      </c>
      <c r="F1860" s="94" t="str">
        <f>IF(ISERROR(VLOOKUP($AB1860,tic,Y1860,FALSE)),"",IF(VLOOKUP($AB1860,tic,Y1860,FALSE)=0,"",VLOOKUP($AB1860,tic,Y1860,FALSE)))</f>
        <v/>
      </c>
      <c r="G1860" s="95" t="str">
        <f>IF(ISERROR(VLOOKUP($AB1860,tic,Z1860,FALSE)),"",IF(VLOOKUP($AB1860,tic,Z1860,FALSE)=0,"",VLOOKUP($AB1860,tic,Z1860,FALSE)))</f>
        <v/>
      </c>
      <c r="H1860" s="96" t="str">
        <f ca="1">IF(ISERROR(VLOOKUP($AB1860,tic,AA1860,FALSE)),"",IF(VLOOKUP($AB1860,tic,AA1860,FALSE)=0,"",VLOOKUP($AB1860,tic,AA1860,FALSE)))</f>
        <v/>
      </c>
      <c r="I1860" s="307"/>
      <c r="J1860" s="308"/>
      <c r="W1860" s="14">
        <v>3</v>
      </c>
      <c r="X1860" s="14">
        <v>9</v>
      </c>
      <c r="Y1860" s="14">
        <v>15</v>
      </c>
      <c r="Z1860" s="14">
        <v>21</v>
      </c>
      <c r="AA1860" s="14">
        <v>31</v>
      </c>
      <c r="AB1860" s="14" t="str">
        <f>IF(C1808="","",C1808)</f>
        <v>MITMA AREVALO, Mildred Esli</v>
      </c>
    </row>
    <row r="1861" spans="1:28" ht="5.25" customHeight="1" thickTop="1" thickBot="1" x14ac:dyDescent="0.3"/>
    <row r="1862" spans="1:28" ht="17.25" customHeight="1" thickBot="1" x14ac:dyDescent="0.3">
      <c r="A1862" s="233" t="s">
        <v>154</v>
      </c>
      <c r="B1862" s="233"/>
      <c r="C1862" s="246" t="str">
        <f>IF(C1808="","",IF(VLOOKUP(C1808,DATOS!$B$17:$F$61,4,FALSE)=0,"",VLOOKUP(C1808,DATOS!$B$17:$F$61,4,FALSE)&amp;" "&amp;VLOOKUP(C1808,DATOS!$B$17:$F$61,5,FALSE)))</f>
        <v/>
      </c>
      <c r="D1862" s="247"/>
      <c r="E1862" s="248"/>
      <c r="F1862" s="233" t="str">
        <f>"N° Áreas desaprobadas "&amp;DATOS!$B$6&amp;" :"</f>
        <v>N° Áreas desaprobadas 2019 :</v>
      </c>
      <c r="G1862" s="233"/>
      <c r="H1862" s="233"/>
      <c r="I1862" s="233"/>
      <c r="J1862" s="97" t="str">
        <f ca="1">IF(C1808="","",IF((DATOS!$W$14-TODAY())&gt;0,"",VLOOKUP(C1808,anual,18,FALSE)))</f>
        <v/>
      </c>
    </row>
    <row r="1863" spans="1:28" ht="3" customHeight="1" thickBot="1" x14ac:dyDescent="0.3">
      <c r="A1863" s="46"/>
      <c r="B1863" s="46"/>
      <c r="C1863" s="98"/>
      <c r="D1863" s="98"/>
      <c r="E1863" s="98"/>
      <c r="F1863" s="46"/>
      <c r="G1863" s="46"/>
      <c r="H1863" s="46"/>
      <c r="I1863" s="46"/>
    </row>
    <row r="1864" spans="1:28" ht="17.25" customHeight="1" thickBot="1" x14ac:dyDescent="0.3">
      <c r="A1864" s="420" t="str">
        <f>IF(C1808="","",C1808)</f>
        <v>MITMA AREVALO, Mildred Esli</v>
      </c>
      <c r="B1864" s="420"/>
      <c r="C1864" s="420"/>
      <c r="F1864" s="233" t="s">
        <v>155</v>
      </c>
      <c r="G1864" s="233"/>
      <c r="H1864" s="233"/>
      <c r="I1864" s="395" t="str">
        <f ca="1">IF(C1808="","",IF((DATOS!$W$14-TODAY())&gt;0,"",VLOOKUP(C1808,anual2,20,FALSE)))</f>
        <v/>
      </c>
      <c r="J1864" s="396"/>
    </row>
    <row r="1865" spans="1:28" ht="15.75" thickBot="1" x14ac:dyDescent="0.3">
      <c r="A1865" s="16" t="s">
        <v>54</v>
      </c>
    </row>
    <row r="1866" spans="1:28" ht="16.5" thickTop="1" thickBot="1" x14ac:dyDescent="0.3">
      <c r="A1866" s="99" t="s">
        <v>55</v>
      </c>
      <c r="B1866" s="100" t="s">
        <v>56</v>
      </c>
      <c r="C1866" s="279" t="s">
        <v>152</v>
      </c>
      <c r="D1866" s="280"/>
      <c r="E1866" s="279" t="s">
        <v>57</v>
      </c>
      <c r="F1866" s="281"/>
      <c r="G1866" s="281"/>
      <c r="H1866" s="281"/>
      <c r="I1866" s="281"/>
      <c r="J1866" s="282"/>
    </row>
    <row r="1867" spans="1:28" ht="20.25" customHeight="1" thickTop="1" x14ac:dyDescent="0.25">
      <c r="A1867" s="101">
        <v>1</v>
      </c>
      <c r="B1867" s="102" t="str">
        <f t="shared" ref="B1867:D1870" si="454">IF(ISERROR(VLOOKUP($AB1867,comportamiento,W1867,FALSE)),"",IF(VLOOKUP($AB1867,comportamiento,W1867,FALSE)=0,"",VLOOKUP($AB1867,comportamiento,W1867,FALSE)))</f>
        <v/>
      </c>
      <c r="C1867" s="273" t="str">
        <f t="shared" ca="1" si="454"/>
        <v/>
      </c>
      <c r="D1867" s="274" t="str">
        <f t="shared" si="454"/>
        <v/>
      </c>
      <c r="E1867" s="283"/>
      <c r="F1867" s="283"/>
      <c r="G1867" s="283"/>
      <c r="H1867" s="283"/>
      <c r="I1867" s="283"/>
      <c r="J1867" s="284"/>
      <c r="W1867" s="14">
        <v>7</v>
      </c>
      <c r="X1867" s="14">
        <v>31</v>
      </c>
      <c r="AB1867" s="14" t="str">
        <f>IF(C1808="","",C1808)</f>
        <v>MITMA AREVALO, Mildred Esli</v>
      </c>
    </row>
    <row r="1868" spans="1:28" ht="20.25" customHeight="1" x14ac:dyDescent="0.25">
      <c r="A1868" s="103">
        <v>2</v>
      </c>
      <c r="B1868" s="104" t="str">
        <f t="shared" si="454"/>
        <v/>
      </c>
      <c r="C1868" s="275" t="str">
        <f t="shared" si="454"/>
        <v/>
      </c>
      <c r="D1868" s="276" t="str">
        <f t="shared" si="454"/>
        <v/>
      </c>
      <c r="E1868" s="269"/>
      <c r="F1868" s="269"/>
      <c r="G1868" s="269"/>
      <c r="H1868" s="269"/>
      <c r="I1868" s="269"/>
      <c r="J1868" s="270"/>
      <c r="W1868" s="14">
        <v>13</v>
      </c>
      <c r="AB1868" s="14" t="str">
        <f>IF(C1808="","",C1808)</f>
        <v>MITMA AREVALO, Mildred Esli</v>
      </c>
    </row>
    <row r="1869" spans="1:28" ht="20.25" customHeight="1" x14ac:dyDescent="0.25">
      <c r="A1869" s="103">
        <v>3</v>
      </c>
      <c r="B1869" s="104" t="str">
        <f t="shared" si="454"/>
        <v/>
      </c>
      <c r="C1869" s="275" t="str">
        <f t="shared" si="454"/>
        <v/>
      </c>
      <c r="D1869" s="276" t="str">
        <f t="shared" si="454"/>
        <v/>
      </c>
      <c r="E1869" s="269"/>
      <c r="F1869" s="269"/>
      <c r="G1869" s="269"/>
      <c r="H1869" s="269"/>
      <c r="I1869" s="269"/>
      <c r="J1869" s="270"/>
      <c r="W1869" s="14">
        <v>19</v>
      </c>
      <c r="AB1869" s="14" t="str">
        <f>IF(C1808="","",C1808)</f>
        <v>MITMA AREVALO, Mildred Esli</v>
      </c>
    </row>
    <row r="1870" spans="1:28" ht="20.25" customHeight="1" thickBot="1" x14ac:dyDescent="0.3">
      <c r="A1870" s="105">
        <v>4</v>
      </c>
      <c r="B1870" s="106" t="str">
        <f t="shared" si="454"/>
        <v/>
      </c>
      <c r="C1870" s="277" t="str">
        <f t="shared" si="454"/>
        <v/>
      </c>
      <c r="D1870" s="278" t="str">
        <f t="shared" si="454"/>
        <v/>
      </c>
      <c r="E1870" s="271"/>
      <c r="F1870" s="271"/>
      <c r="G1870" s="271"/>
      <c r="H1870" s="271"/>
      <c r="I1870" s="271"/>
      <c r="J1870" s="272"/>
      <c r="W1870" s="14">
        <v>25</v>
      </c>
      <c r="AB1870" s="14" t="str">
        <f>IF(C1808="","",C1808)</f>
        <v>MITMA AREVALO, Mildred Esli</v>
      </c>
    </row>
    <row r="1871" spans="1:28" ht="6.75" customHeight="1" thickTop="1" thickBot="1" x14ac:dyDescent="0.3">
      <c r="W1871" s="14">
        <v>7</v>
      </c>
    </row>
    <row r="1872" spans="1:28" ht="14.25" customHeight="1" thickTop="1" thickBot="1" x14ac:dyDescent="0.3">
      <c r="B1872" s="358" t="s">
        <v>208</v>
      </c>
      <c r="C1872" s="359"/>
      <c r="D1872" s="359" t="s">
        <v>209</v>
      </c>
      <c r="E1872" s="359"/>
      <c r="F1872" s="360"/>
    </row>
    <row r="1873" spans="1:10" ht="14.25" customHeight="1" thickTop="1" x14ac:dyDescent="0.25">
      <c r="B1873" s="107" t="str">
        <f>IF(DATOS!$B$12="","",IF(DATOS!$B$12="Bimestre","I Bimestre","I Trimestre"))</f>
        <v>I Trimestre</v>
      </c>
      <c r="C1873" s="108" t="str">
        <f>IF(C1808="","",VLOOKUP(C1808,periodo1,20,FALSE)&amp;"°")</f>
        <v>500°</v>
      </c>
      <c r="D1873" s="221">
        <f>IF(C1808="","",VLOOKUP(C1808,periodo1,18,FALSE))</f>
        <v>0</v>
      </c>
      <c r="E1873" s="221"/>
      <c r="F1873" s="361"/>
      <c r="H1873" s="406" t="str">
        <f>"Orden de mérito año escolar "&amp;DATOS!$B$6&amp;":"</f>
        <v>Orden de mérito año escolar 2019:</v>
      </c>
      <c r="I1873" s="407"/>
      <c r="J1873" s="412" t="str">
        <f ca="1">IF(C1808="","",IF((DATOS!$W$14-TODAY())&gt;0,"",VLOOKUP(C1808,anual,20,FALSE)&amp;"°"))</f>
        <v/>
      </c>
    </row>
    <row r="1874" spans="1:10" ht="14.25" customHeight="1" x14ac:dyDescent="0.25">
      <c r="B1874" s="109" t="str">
        <f>IF(DATOS!$B$12="","",IF(DATOS!$B$12="Bimestre","II Bimestre","II Trimestre"))</f>
        <v>II Trimestre</v>
      </c>
      <c r="C1874" s="110" t="str">
        <f ca="1">IF(C1808="","",IF((DATOS!$X$14-TODAY())&gt;0,"",VLOOKUP(C1808,periodo2,20,FALSE)&amp;"°"))</f>
        <v/>
      </c>
      <c r="D1874" s="225" t="str">
        <f ca="1">IF(C1808="","",IF(C1874="","",VLOOKUP(C1808,periodo2,18,FALSE)))</f>
        <v/>
      </c>
      <c r="E1874" s="225"/>
      <c r="F1874" s="362"/>
      <c r="H1874" s="408"/>
      <c r="I1874" s="409"/>
      <c r="J1874" s="413"/>
    </row>
    <row r="1875" spans="1:10" ht="14.25" customHeight="1" thickBot="1" x14ac:dyDescent="0.3">
      <c r="A1875" s="111"/>
      <c r="B1875" s="112" t="str">
        <f>IF(DATOS!$B$12="","",IF(DATOS!$B$12="Bimestre","III Bimestre","III Trimestre"))</f>
        <v>III Trimestre</v>
      </c>
      <c r="C1875" s="113" t="str">
        <f ca="1">IF(C1808="","",IF((DATOS!$Y$14-TODAY())&gt;0,"",VLOOKUP(C1808,periodo3,20,FALSE)&amp;"°"))</f>
        <v/>
      </c>
      <c r="D1875" s="363" t="str">
        <f ca="1">IF(C1808="","",IF(C1875="","",VLOOKUP(C1808,periodo3,18,FALSE)))</f>
        <v/>
      </c>
      <c r="E1875" s="363"/>
      <c r="F1875" s="364"/>
      <c r="G1875" s="111"/>
      <c r="H1875" s="410"/>
      <c r="I1875" s="411"/>
      <c r="J1875" s="414"/>
    </row>
    <row r="1876" spans="1:10" ht="14.25" customHeight="1" thickTop="1" thickBot="1" x14ac:dyDescent="0.3">
      <c r="B1876" s="114" t="str">
        <f>IF(DATOS!$B$12="","",IF(DATOS!$B$12="Bimestre","IV Bimestre",""))</f>
        <v/>
      </c>
      <c r="C1876" s="115" t="str">
        <f ca="1">IF(C1808="","",IF((DATOS!$W$14-TODAY())&gt;0,"",VLOOKUP(C1808,periodo4,20,FALSE)&amp;"°"))</f>
        <v/>
      </c>
      <c r="D1876" s="214" t="str">
        <f ca="1">IF(C1808="","",IF(C1876="","",VLOOKUP(C1808,periodo4,18,FALSE)))</f>
        <v/>
      </c>
      <c r="E1876" s="214"/>
      <c r="F1876" s="405"/>
    </row>
    <row r="1877" spans="1:10" ht="16.5" thickTop="1" thickBot="1" x14ac:dyDescent="0.3">
      <c r="A1877" s="16" t="s">
        <v>192</v>
      </c>
    </row>
    <row r="1878" spans="1:10" ht="15.75" thickTop="1" x14ac:dyDescent="0.25">
      <c r="A1878" s="397" t="s">
        <v>55</v>
      </c>
      <c r="B1878" s="399" t="s">
        <v>193</v>
      </c>
      <c r="C1878" s="288"/>
      <c r="D1878" s="288"/>
      <c r="E1878" s="289"/>
      <c r="F1878" s="399" t="s">
        <v>194</v>
      </c>
      <c r="G1878" s="288"/>
      <c r="H1878" s="288"/>
      <c r="I1878" s="289"/>
    </row>
    <row r="1879" spans="1:10" x14ac:dyDescent="0.25">
      <c r="A1879" s="398"/>
      <c r="B1879" s="116" t="s">
        <v>195</v>
      </c>
      <c r="C1879" s="400" t="s">
        <v>196</v>
      </c>
      <c r="D1879" s="400"/>
      <c r="E1879" s="401"/>
      <c r="F1879" s="402" t="s">
        <v>195</v>
      </c>
      <c r="G1879" s="400"/>
      <c r="H1879" s="400"/>
      <c r="I1879" s="117" t="s">
        <v>196</v>
      </c>
    </row>
    <row r="1880" spans="1:10" x14ac:dyDescent="0.25">
      <c r="A1880" s="118">
        <v>1</v>
      </c>
      <c r="B1880" s="126"/>
      <c r="C1880" s="403"/>
      <c r="D1880" s="366"/>
      <c r="E1880" s="404"/>
      <c r="F1880" s="365"/>
      <c r="G1880" s="366"/>
      <c r="H1880" s="367"/>
      <c r="I1880" s="127"/>
    </row>
    <row r="1881" spans="1:10" x14ac:dyDescent="0.25">
      <c r="A1881" s="118">
        <v>2</v>
      </c>
      <c r="B1881" s="126"/>
      <c r="C1881" s="403"/>
      <c r="D1881" s="366"/>
      <c r="E1881" s="404"/>
      <c r="F1881" s="365"/>
      <c r="G1881" s="366"/>
      <c r="H1881" s="367"/>
      <c r="I1881" s="127"/>
    </row>
    <row r="1882" spans="1:10" x14ac:dyDescent="0.25">
      <c r="A1882" s="118">
        <v>3</v>
      </c>
      <c r="B1882" s="126"/>
      <c r="C1882" s="403"/>
      <c r="D1882" s="366"/>
      <c r="E1882" s="404"/>
      <c r="F1882" s="365"/>
      <c r="G1882" s="366"/>
      <c r="H1882" s="367"/>
      <c r="I1882" s="127"/>
    </row>
    <row r="1883" spans="1:10" ht="15.75" thickBot="1" x14ac:dyDescent="0.3">
      <c r="A1883" s="119">
        <v>4</v>
      </c>
      <c r="B1883" s="129"/>
      <c r="C1883" s="368"/>
      <c r="D1883" s="369"/>
      <c r="E1883" s="370"/>
      <c r="F1883" s="371"/>
      <c r="G1883" s="369"/>
      <c r="H1883" s="372"/>
      <c r="I1883" s="130"/>
    </row>
    <row r="1884" spans="1:10" ht="16.5" thickTop="1" thickBot="1" x14ac:dyDescent="0.3">
      <c r="A1884" s="120" t="s">
        <v>197</v>
      </c>
      <c r="B1884" s="121" t="str">
        <f>IF(C1808="","",IF(SUM(B1880:B1883)=0,"",SUM(B1880:B1883)))</f>
        <v/>
      </c>
      <c r="C1884" s="373" t="str">
        <f>IF(C1808="","",IF(SUM(C1880:C1883)=0,"",SUM(C1880:C1883)))</f>
        <v/>
      </c>
      <c r="D1884" s="373" t="str">
        <f t="shared" ref="D1884" si="455">IF(E1808="","",IF(SUM(D1880:D1883)=0,"",SUM(D1880:D1883)))</f>
        <v/>
      </c>
      <c r="E1884" s="374" t="str">
        <f t="shared" ref="E1884" si="456">IF(F1808="","",IF(SUM(E1880:E1883)=0,"",SUM(E1880:E1883)))</f>
        <v/>
      </c>
      <c r="F1884" s="375" t="str">
        <f>IF(C1808="","",IF(SUM(F1880:F1883)=0,"",SUM(F1880:F1883)))</f>
        <v/>
      </c>
      <c r="G1884" s="373" t="str">
        <f t="shared" ref="G1884" si="457">IF(H1808="","",IF(SUM(G1880:G1883)=0,"",SUM(G1880:G1883)))</f>
        <v/>
      </c>
      <c r="H1884" s="373" t="str">
        <f t="shared" ref="H1884" si="458">IF(I1808="","",IF(SUM(H1880:H1883)=0,"",SUM(H1880:H1883)))</f>
        <v/>
      </c>
      <c r="I1884" s="122" t="str">
        <f>IF(C1808="","",IF(SUM(I1880:I1883)=0,"",SUM(I1880:I1883)))</f>
        <v/>
      </c>
    </row>
    <row r="1885" spans="1:10" ht="15.75" thickTop="1" x14ac:dyDescent="0.25"/>
    <row r="1888" spans="1:10" x14ac:dyDescent="0.25">
      <c r="A1888" s="416"/>
      <c r="B1888" s="416"/>
      <c r="G1888" s="123"/>
      <c r="H1888" s="123"/>
      <c r="I1888" s="123"/>
      <c r="J1888" s="123"/>
    </row>
    <row r="1889" spans="1:32" x14ac:dyDescent="0.25">
      <c r="A1889" s="415" t="str">
        <f>IF(DATOS!$F$9="","",DATOS!$F$9)</f>
        <v/>
      </c>
      <c r="B1889" s="415"/>
      <c r="G1889" s="415" t="str">
        <f>IF(DATOS!$F$10="","",DATOS!$F$10)</f>
        <v/>
      </c>
      <c r="H1889" s="415"/>
      <c r="I1889" s="415"/>
      <c r="J1889" s="415"/>
    </row>
    <row r="1890" spans="1:32" x14ac:dyDescent="0.25">
      <c r="A1890" s="415" t="s">
        <v>143</v>
      </c>
      <c r="B1890" s="415"/>
      <c r="G1890" s="415" t="s">
        <v>142</v>
      </c>
      <c r="H1890" s="415"/>
      <c r="I1890" s="415"/>
      <c r="J1890" s="415"/>
    </row>
    <row r="1891" spans="1:32" ht="17.25" x14ac:dyDescent="0.3">
      <c r="A1891" s="285" t="str">
        <f>"INFORME DE PROGRESO DEL APRENDIZAJE DEL ESTUDIANTE - "&amp;DATOS!$B$6</f>
        <v>INFORME DE PROGRESO DEL APRENDIZAJE DEL ESTUDIANTE - 2019</v>
      </c>
      <c r="B1891" s="285"/>
      <c r="C1891" s="285"/>
      <c r="D1891" s="285"/>
      <c r="E1891" s="285"/>
      <c r="F1891" s="285"/>
      <c r="G1891" s="285"/>
      <c r="H1891" s="285"/>
      <c r="I1891" s="285"/>
      <c r="J1891" s="285"/>
    </row>
    <row r="1892" spans="1:32" ht="4.5" customHeight="1" thickBot="1" x14ac:dyDescent="0.3"/>
    <row r="1893" spans="1:32" ht="15.75" thickTop="1" x14ac:dyDescent="0.25">
      <c r="A1893" s="292"/>
      <c r="B1893" s="62" t="s">
        <v>45</v>
      </c>
      <c r="C1893" s="314" t="str">
        <f>IF(DATOS!$B$4="","",DATOS!$B$4)</f>
        <v>Apurímac</v>
      </c>
      <c r="D1893" s="314"/>
      <c r="E1893" s="314"/>
      <c r="F1893" s="314"/>
      <c r="G1893" s="313" t="s">
        <v>47</v>
      </c>
      <c r="H1893" s="313"/>
      <c r="I1893" s="63" t="str">
        <f>IF(DATOS!$B$5="","",DATOS!$B$5)</f>
        <v/>
      </c>
      <c r="J1893" s="295" t="s">
        <v>520</v>
      </c>
    </row>
    <row r="1894" spans="1:32" x14ac:dyDescent="0.25">
      <c r="A1894" s="293"/>
      <c r="B1894" s="64" t="s">
        <v>46</v>
      </c>
      <c r="C1894" s="311" t="str">
        <f>IF(DATOS!$B$7="","",UPPER(DATOS!$B$7))</f>
        <v/>
      </c>
      <c r="D1894" s="311"/>
      <c r="E1894" s="311"/>
      <c r="F1894" s="311"/>
      <c r="G1894" s="311"/>
      <c r="H1894" s="311"/>
      <c r="I1894" s="312"/>
      <c r="J1894" s="296"/>
    </row>
    <row r="1895" spans="1:32" x14ac:dyDescent="0.25">
      <c r="A1895" s="293"/>
      <c r="B1895" s="64" t="s">
        <v>49</v>
      </c>
      <c r="C1895" s="315" t="str">
        <f>IF(DATOS!$B$8="","",DATOS!$B$8)</f>
        <v/>
      </c>
      <c r="D1895" s="315"/>
      <c r="E1895" s="315"/>
      <c r="F1895" s="315"/>
      <c r="G1895" s="286" t="s">
        <v>100</v>
      </c>
      <c r="H1895" s="287"/>
      <c r="I1895" s="65" t="str">
        <f>IF(DATOS!$B$9="","",DATOS!$B$9)</f>
        <v/>
      </c>
      <c r="J1895" s="296"/>
    </row>
    <row r="1896" spans="1:32" x14ac:dyDescent="0.25">
      <c r="A1896" s="293"/>
      <c r="B1896" s="64" t="s">
        <v>60</v>
      </c>
      <c r="C1896" s="311" t="str">
        <f>IF(DATOS!$B$10="","",DATOS!$B$10)</f>
        <v/>
      </c>
      <c r="D1896" s="311"/>
      <c r="E1896" s="311"/>
      <c r="F1896" s="311"/>
      <c r="G1896" s="317" t="s">
        <v>50</v>
      </c>
      <c r="H1896" s="317"/>
      <c r="I1896" s="65" t="str">
        <f>IF(DATOS!$B$11="","",DATOS!$B$11)</f>
        <v/>
      </c>
      <c r="J1896" s="296"/>
    </row>
    <row r="1897" spans="1:32" x14ac:dyDescent="0.25">
      <c r="A1897" s="293"/>
      <c r="B1897" s="64" t="s">
        <v>59</v>
      </c>
      <c r="C1897" s="316" t="str">
        <f>IF(ISERROR(VLOOKUP(C1898,DATOS!$B$17:$C$61,2,FALSE)),"No encontrado",IF(VLOOKUP(C1898,DATOS!$B$17:$C$61,2,FALSE)=0,"No encontrado",VLOOKUP(C1898,DATOS!$B$17:$C$61,2,FALSE)))</f>
        <v>No encontrado</v>
      </c>
      <c r="D1897" s="316"/>
      <c r="E1897" s="316"/>
      <c r="F1897" s="316"/>
      <c r="G1897" s="298"/>
      <c r="H1897" s="299"/>
      <c r="I1897" s="300"/>
      <c r="J1897" s="296"/>
    </row>
    <row r="1898" spans="1:32" ht="28.5" customHeight="1" thickBot="1" x14ac:dyDescent="0.3">
      <c r="A1898" s="294"/>
      <c r="B1898" s="66" t="s">
        <v>58</v>
      </c>
      <c r="C1898" s="309" t="str">
        <f>IF(INDEX(alumnos,AE1898,AF1898)=0,"",INDEX(alumnos,AE1898,AF1898))</f>
        <v>NOLASCO SANCHEZ, Rogelio</v>
      </c>
      <c r="D1898" s="309"/>
      <c r="E1898" s="309"/>
      <c r="F1898" s="309"/>
      <c r="G1898" s="309"/>
      <c r="H1898" s="309"/>
      <c r="I1898" s="310"/>
      <c r="J1898" s="297"/>
      <c r="AE1898" s="14">
        <f>AE1808+1</f>
        <v>22</v>
      </c>
      <c r="AF1898" s="14">
        <v>2</v>
      </c>
    </row>
    <row r="1899" spans="1:32" ht="5.25" customHeight="1" thickTop="1" thickBot="1" x14ac:dyDescent="0.3"/>
    <row r="1900" spans="1:32" ht="27" customHeight="1" thickTop="1" x14ac:dyDescent="0.25">
      <c r="A1900" s="318" t="s">
        <v>0</v>
      </c>
      <c r="B1900" s="328" t="s">
        <v>1</v>
      </c>
      <c r="C1900" s="329"/>
      <c r="D1900" s="325" t="s">
        <v>139</v>
      </c>
      <c r="E1900" s="326"/>
      <c r="F1900" s="326"/>
      <c r="G1900" s="327"/>
      <c r="H1900" s="320" t="s">
        <v>2</v>
      </c>
      <c r="I1900" s="301" t="s">
        <v>3</v>
      </c>
      <c r="J1900" s="302"/>
      <c r="K1900" s="67"/>
    </row>
    <row r="1901" spans="1:32" ht="15" customHeight="1" thickBot="1" x14ac:dyDescent="0.3">
      <c r="A1901" s="319"/>
      <c r="B1901" s="330"/>
      <c r="C1901" s="331"/>
      <c r="D1901" s="68">
        <v>1</v>
      </c>
      <c r="E1901" s="68">
        <v>2</v>
      </c>
      <c r="F1901" s="68">
        <v>3</v>
      </c>
      <c r="G1901" s="68">
        <v>4</v>
      </c>
      <c r="H1901" s="321"/>
      <c r="I1901" s="303"/>
      <c r="J1901" s="304"/>
      <c r="K1901" s="67"/>
    </row>
    <row r="1902" spans="1:32" ht="17.25" customHeight="1" thickTop="1" x14ac:dyDescent="0.25">
      <c r="A1902" s="322" t="s">
        <v>8</v>
      </c>
      <c r="B1902" s="334" t="s">
        <v>26</v>
      </c>
      <c r="C1902" s="334"/>
      <c r="D1902" s="69" t="str">
        <f t="shared" ref="D1902:H1906" si="459">IF(ISERROR(VLOOKUP($AB1902,matematica,W1902,FALSE)),"",IF(VLOOKUP($AB1902,matematica,W1902,FALSE)=0,"",VLOOKUP($AB1902,matematica,W1902,FALSE)))</f>
        <v/>
      </c>
      <c r="E1902" s="69" t="str">
        <f t="shared" si="459"/>
        <v/>
      </c>
      <c r="F1902" s="69" t="str">
        <f t="shared" si="459"/>
        <v/>
      </c>
      <c r="G1902" s="69" t="str">
        <f t="shared" si="459"/>
        <v/>
      </c>
      <c r="H1902" s="343" t="str">
        <f t="shared" ca="1" si="459"/>
        <v/>
      </c>
      <c r="I1902" s="337"/>
      <c r="J1902" s="338"/>
      <c r="W1902" s="14">
        <v>3</v>
      </c>
      <c r="X1902" s="14">
        <v>9</v>
      </c>
      <c r="Y1902" s="14">
        <v>15</v>
      </c>
      <c r="Z1902" s="14">
        <v>21</v>
      </c>
      <c r="AA1902" s="14">
        <v>31</v>
      </c>
      <c r="AB1902" s="14" t="str">
        <f>IF(C1898="","",C1898)</f>
        <v>NOLASCO SANCHEZ, Rogelio</v>
      </c>
    </row>
    <row r="1903" spans="1:32" ht="27.75" customHeight="1" x14ac:dyDescent="0.25">
      <c r="A1903" s="323"/>
      <c r="B1903" s="335" t="s">
        <v>27</v>
      </c>
      <c r="C1903" s="335"/>
      <c r="D1903" s="70" t="str">
        <f t="shared" si="459"/>
        <v/>
      </c>
      <c r="E1903" s="70" t="str">
        <f t="shared" si="459"/>
        <v/>
      </c>
      <c r="F1903" s="70" t="str">
        <f t="shared" si="459"/>
        <v/>
      </c>
      <c r="G1903" s="70" t="str">
        <f t="shared" si="459"/>
        <v/>
      </c>
      <c r="H1903" s="344" t="str">
        <f t="shared" si="459"/>
        <v/>
      </c>
      <c r="I1903" s="339"/>
      <c r="J1903" s="340"/>
      <c r="M1903" s="14" t="str">
        <f>IF(INDEX(alumnos,35,2)=0,"",INDEX(alumnos,35,2))</f>
        <v/>
      </c>
      <c r="W1903" s="14">
        <v>4</v>
      </c>
      <c r="X1903" s="14">
        <v>10</v>
      </c>
      <c r="Y1903" s="14">
        <v>16</v>
      </c>
      <c r="Z1903" s="14">
        <v>22</v>
      </c>
      <c r="AB1903" s="14" t="str">
        <f>IF(C1898="","",C1898)</f>
        <v>NOLASCO SANCHEZ, Rogelio</v>
      </c>
    </row>
    <row r="1904" spans="1:32" ht="26.25" customHeight="1" x14ac:dyDescent="0.25">
      <c r="A1904" s="323"/>
      <c r="B1904" s="335" t="s">
        <v>28</v>
      </c>
      <c r="C1904" s="335"/>
      <c r="D1904" s="70" t="str">
        <f t="shared" si="459"/>
        <v/>
      </c>
      <c r="E1904" s="70" t="str">
        <f t="shared" si="459"/>
        <v/>
      </c>
      <c r="F1904" s="70" t="str">
        <f t="shared" si="459"/>
        <v/>
      </c>
      <c r="G1904" s="70" t="str">
        <f t="shared" si="459"/>
        <v/>
      </c>
      <c r="H1904" s="344" t="str">
        <f t="shared" si="459"/>
        <v/>
      </c>
      <c r="I1904" s="339"/>
      <c r="J1904" s="340"/>
      <c r="W1904" s="14">
        <v>5</v>
      </c>
      <c r="X1904" s="14">
        <v>11</v>
      </c>
      <c r="Y1904" s="14">
        <v>17</v>
      </c>
      <c r="Z1904" s="14">
        <v>23</v>
      </c>
      <c r="AB1904" s="14" t="str">
        <f>IF(C1898="","",C1898)</f>
        <v>NOLASCO SANCHEZ, Rogelio</v>
      </c>
    </row>
    <row r="1905" spans="1:28" ht="24.75" customHeight="1" x14ac:dyDescent="0.25">
      <c r="A1905" s="323"/>
      <c r="B1905" s="335" t="s">
        <v>29</v>
      </c>
      <c r="C1905" s="335"/>
      <c r="D1905" s="70" t="str">
        <f t="shared" si="459"/>
        <v/>
      </c>
      <c r="E1905" s="70" t="str">
        <f t="shared" si="459"/>
        <v/>
      </c>
      <c r="F1905" s="70" t="str">
        <f t="shared" si="459"/>
        <v/>
      </c>
      <c r="G1905" s="70" t="str">
        <f t="shared" si="459"/>
        <v/>
      </c>
      <c r="H1905" s="344" t="str">
        <f t="shared" si="459"/>
        <v/>
      </c>
      <c r="I1905" s="339"/>
      <c r="J1905" s="340"/>
      <c r="W1905" s="14">
        <v>6</v>
      </c>
      <c r="X1905" s="14">
        <v>12</v>
      </c>
      <c r="Y1905" s="14">
        <v>18</v>
      </c>
      <c r="Z1905" s="14">
        <v>24</v>
      </c>
      <c r="AB1905" s="14" t="str">
        <f>IF(C1898="","",C1898)</f>
        <v>NOLASCO SANCHEZ, Rogelio</v>
      </c>
    </row>
    <row r="1906" spans="1:28" ht="16.5" customHeight="1" thickBot="1" x14ac:dyDescent="0.3">
      <c r="A1906" s="324"/>
      <c r="B1906" s="336" t="s">
        <v>188</v>
      </c>
      <c r="C1906" s="336"/>
      <c r="D1906" s="71" t="str">
        <f t="shared" si="459"/>
        <v/>
      </c>
      <c r="E1906" s="71" t="str">
        <f t="shared" si="459"/>
        <v/>
      </c>
      <c r="F1906" s="71" t="str">
        <f t="shared" si="459"/>
        <v/>
      </c>
      <c r="G1906" s="71" t="str">
        <f t="shared" si="459"/>
        <v/>
      </c>
      <c r="H1906" s="345" t="str">
        <f t="shared" si="459"/>
        <v/>
      </c>
      <c r="I1906" s="341"/>
      <c r="J1906" s="342"/>
      <c r="W1906" s="14">
        <v>7</v>
      </c>
      <c r="X1906" s="14">
        <v>13</v>
      </c>
      <c r="Y1906" s="14">
        <v>19</v>
      </c>
      <c r="Z1906" s="14">
        <v>25</v>
      </c>
      <c r="AB1906" s="14" t="str">
        <f>IF(C1898="","",C1898)</f>
        <v>NOLASCO SANCHEZ, Rogelio</v>
      </c>
    </row>
    <row r="1907" spans="1:28" ht="1.5" customHeight="1" thickTop="1" thickBot="1" x14ac:dyDescent="0.3">
      <c r="A1907" s="72"/>
      <c r="B1907" s="73"/>
      <c r="C1907" s="74"/>
      <c r="D1907" s="74"/>
      <c r="E1907" s="74"/>
      <c r="F1907" s="74"/>
      <c r="G1907" s="74"/>
      <c r="H1907" s="75"/>
      <c r="I1907" s="124"/>
      <c r="J1907" s="124"/>
    </row>
    <row r="1908" spans="1:28" ht="28.5" customHeight="1" thickTop="1" x14ac:dyDescent="0.25">
      <c r="A1908" s="322" t="s">
        <v>151</v>
      </c>
      <c r="B1908" s="334" t="s">
        <v>191</v>
      </c>
      <c r="C1908" s="334" t="str">
        <f t="shared" ref="C1908:C1910" si="460">IF(ISERROR(VLOOKUP($C$8,comunicacion,W1908,FALSE)),"",IF(VLOOKUP($C$8,comunicacion,W1908,FALSE)=0,"",VLOOKUP($C$8,comunicacion,W1908,FALSE)))</f>
        <v/>
      </c>
      <c r="D1908" s="76" t="str">
        <f t="shared" ref="D1908:H1911" si="461">IF(ISERROR(VLOOKUP($AB1908,comunicacion,W1908,FALSE)),"",IF(VLOOKUP($AB1908,comunicacion,W1908,FALSE)=0,"",VLOOKUP($AB1908,comunicacion,W1908,FALSE)))</f>
        <v/>
      </c>
      <c r="E1908" s="76" t="str">
        <f t="shared" si="461"/>
        <v/>
      </c>
      <c r="F1908" s="76" t="str">
        <f t="shared" si="461"/>
        <v/>
      </c>
      <c r="G1908" s="69" t="str">
        <f t="shared" si="461"/>
        <v/>
      </c>
      <c r="H1908" s="346" t="str">
        <f t="shared" ca="1" si="461"/>
        <v/>
      </c>
      <c r="I1908" s="349"/>
      <c r="J1908" s="350"/>
      <c r="W1908" s="14">
        <v>3</v>
      </c>
      <c r="X1908" s="14">
        <v>9</v>
      </c>
      <c r="Y1908" s="14">
        <v>15</v>
      </c>
      <c r="Z1908" s="14">
        <v>21</v>
      </c>
      <c r="AA1908" s="14">
        <v>31</v>
      </c>
      <c r="AB1908" s="14" t="str">
        <f>IF(C1898="","",C1898)</f>
        <v>NOLASCO SANCHEZ, Rogelio</v>
      </c>
    </row>
    <row r="1909" spans="1:28" ht="28.5" customHeight="1" x14ac:dyDescent="0.25">
      <c r="A1909" s="323"/>
      <c r="B1909" s="335" t="s">
        <v>190</v>
      </c>
      <c r="C1909" s="335" t="str">
        <f t="shared" si="460"/>
        <v/>
      </c>
      <c r="D1909" s="77" t="str">
        <f t="shared" si="461"/>
        <v/>
      </c>
      <c r="E1909" s="77" t="str">
        <f t="shared" si="461"/>
        <v/>
      </c>
      <c r="F1909" s="77" t="str">
        <f t="shared" si="461"/>
        <v/>
      </c>
      <c r="G1909" s="70" t="str">
        <f t="shared" si="461"/>
        <v/>
      </c>
      <c r="H1909" s="347" t="str">
        <f t="shared" si="461"/>
        <v/>
      </c>
      <c r="I1909" s="351"/>
      <c r="J1909" s="352"/>
      <c r="W1909" s="14">
        <v>4</v>
      </c>
      <c r="X1909" s="14">
        <v>10</v>
      </c>
      <c r="Y1909" s="14">
        <v>16</v>
      </c>
      <c r="Z1909" s="14">
        <v>22</v>
      </c>
      <c r="AB1909" s="14" t="str">
        <f>IF(C1898="","",C1898)</f>
        <v>NOLASCO SANCHEZ, Rogelio</v>
      </c>
    </row>
    <row r="1910" spans="1:28" ht="28.5" customHeight="1" x14ac:dyDescent="0.25">
      <c r="A1910" s="323"/>
      <c r="B1910" s="335" t="s">
        <v>189</v>
      </c>
      <c r="C1910" s="335" t="str">
        <f t="shared" si="460"/>
        <v/>
      </c>
      <c r="D1910" s="77" t="str">
        <f t="shared" si="461"/>
        <v/>
      </c>
      <c r="E1910" s="77" t="str">
        <f t="shared" si="461"/>
        <v/>
      </c>
      <c r="F1910" s="77" t="str">
        <f t="shared" si="461"/>
        <v/>
      </c>
      <c r="G1910" s="70" t="str">
        <f t="shared" si="461"/>
        <v/>
      </c>
      <c r="H1910" s="347" t="str">
        <f t="shared" si="461"/>
        <v/>
      </c>
      <c r="I1910" s="351"/>
      <c r="J1910" s="352"/>
      <c r="W1910" s="14">
        <v>5</v>
      </c>
      <c r="X1910" s="14">
        <v>11</v>
      </c>
      <c r="Y1910" s="14">
        <v>17</v>
      </c>
      <c r="Z1910" s="14">
        <v>23</v>
      </c>
      <c r="AB1910" s="14" t="str">
        <f>IF(C1898="","",C1898)</f>
        <v>NOLASCO SANCHEZ, Rogelio</v>
      </c>
    </row>
    <row r="1911" spans="1:28" ht="16.5" customHeight="1" thickBot="1" x14ac:dyDescent="0.3">
      <c r="A1911" s="324"/>
      <c r="B1911" s="336" t="s">
        <v>188</v>
      </c>
      <c r="C1911" s="336"/>
      <c r="D1911" s="71" t="str">
        <f t="shared" si="461"/>
        <v/>
      </c>
      <c r="E1911" s="71" t="str">
        <f t="shared" si="461"/>
        <v/>
      </c>
      <c r="F1911" s="71" t="str">
        <f t="shared" si="461"/>
        <v/>
      </c>
      <c r="G1911" s="71" t="str">
        <f t="shared" si="461"/>
        <v/>
      </c>
      <c r="H1911" s="348" t="str">
        <f t="shared" si="461"/>
        <v/>
      </c>
      <c r="I1911" s="353"/>
      <c r="J1911" s="354"/>
      <c r="W1911" s="14">
        <v>7</v>
      </c>
      <c r="X1911" s="14">
        <v>13</v>
      </c>
      <c r="Y1911" s="14">
        <v>19</v>
      </c>
      <c r="Z1911" s="14">
        <v>25</v>
      </c>
      <c r="AB1911" s="14" t="str">
        <f>IF(C1898="","",C1898)</f>
        <v>NOLASCO SANCHEZ, Rogelio</v>
      </c>
    </row>
    <row r="1912" spans="1:28" ht="2.25" customHeight="1" thickTop="1" thickBot="1" x14ac:dyDescent="0.3">
      <c r="A1912" s="72"/>
      <c r="B1912" s="73"/>
      <c r="C1912" s="78"/>
      <c r="D1912" s="78"/>
      <c r="E1912" s="78"/>
      <c r="F1912" s="78"/>
      <c r="G1912" s="78"/>
      <c r="H1912" s="75"/>
      <c r="I1912" s="124"/>
      <c r="J1912" s="124"/>
    </row>
    <row r="1913" spans="1:28" ht="28.5" customHeight="1" thickTop="1" x14ac:dyDescent="0.25">
      <c r="A1913" s="322" t="s">
        <v>150</v>
      </c>
      <c r="B1913" s="334" t="s">
        <v>30</v>
      </c>
      <c r="C1913" s="334" t="str">
        <f t="shared" ref="C1913:C1915" si="462">IF(ISERROR(VLOOKUP($C$8,ingles,W1913,FALSE)),"",IF(VLOOKUP($C$8,ingles,W1913,FALSE)=0,"",VLOOKUP($C$8,ingles,W1913,FALSE)))</f>
        <v/>
      </c>
      <c r="D1913" s="76" t="str">
        <f t="shared" ref="D1913:H1916" si="463">IF(ISERROR(VLOOKUP($AB1913,ingles,W1913,FALSE)),"",IF(VLOOKUP($AB1913,ingles,W1913,FALSE)=0,"",VLOOKUP($AB1913,ingles,W1913,FALSE)))</f>
        <v/>
      </c>
      <c r="E1913" s="76" t="str">
        <f t="shared" si="463"/>
        <v/>
      </c>
      <c r="F1913" s="76" t="str">
        <f t="shared" si="463"/>
        <v/>
      </c>
      <c r="G1913" s="69" t="str">
        <f t="shared" si="463"/>
        <v/>
      </c>
      <c r="H1913" s="346" t="str">
        <f t="shared" ca="1" si="463"/>
        <v/>
      </c>
      <c r="I1913" s="349"/>
      <c r="J1913" s="350"/>
      <c r="W1913" s="14">
        <v>3</v>
      </c>
      <c r="X1913" s="14">
        <v>9</v>
      </c>
      <c r="Y1913" s="14">
        <v>15</v>
      </c>
      <c r="Z1913" s="14">
        <v>21</v>
      </c>
      <c r="AA1913" s="14">
        <v>31</v>
      </c>
      <c r="AB1913" s="14" t="str">
        <f>IF(C1898="","",C1898)</f>
        <v>NOLASCO SANCHEZ, Rogelio</v>
      </c>
    </row>
    <row r="1914" spans="1:28" ht="28.5" customHeight="1" x14ac:dyDescent="0.25">
      <c r="A1914" s="323"/>
      <c r="B1914" s="335" t="s">
        <v>31</v>
      </c>
      <c r="C1914" s="335" t="str">
        <f t="shared" si="462"/>
        <v/>
      </c>
      <c r="D1914" s="77" t="str">
        <f t="shared" si="463"/>
        <v/>
      </c>
      <c r="E1914" s="77" t="str">
        <f t="shared" si="463"/>
        <v/>
      </c>
      <c r="F1914" s="77" t="str">
        <f t="shared" si="463"/>
        <v/>
      </c>
      <c r="G1914" s="70" t="str">
        <f t="shared" si="463"/>
        <v/>
      </c>
      <c r="H1914" s="347" t="str">
        <f t="shared" si="463"/>
        <v/>
      </c>
      <c r="I1914" s="351"/>
      <c r="J1914" s="352"/>
      <c r="W1914" s="14">
        <v>4</v>
      </c>
      <c r="X1914" s="14">
        <v>10</v>
      </c>
      <c r="Y1914" s="14">
        <v>16</v>
      </c>
      <c r="Z1914" s="14">
        <v>22</v>
      </c>
      <c r="AB1914" s="14" t="str">
        <f>IF(C1898="","",C1898)</f>
        <v>NOLASCO SANCHEZ, Rogelio</v>
      </c>
    </row>
    <row r="1915" spans="1:28" ht="28.5" customHeight="1" x14ac:dyDescent="0.25">
      <c r="A1915" s="323"/>
      <c r="B1915" s="335" t="s">
        <v>32</v>
      </c>
      <c r="C1915" s="335" t="str">
        <f t="shared" si="462"/>
        <v/>
      </c>
      <c r="D1915" s="77" t="str">
        <f t="shared" si="463"/>
        <v/>
      </c>
      <c r="E1915" s="77" t="str">
        <f t="shared" si="463"/>
        <v/>
      </c>
      <c r="F1915" s="77" t="str">
        <f t="shared" si="463"/>
        <v/>
      </c>
      <c r="G1915" s="70" t="str">
        <f t="shared" si="463"/>
        <v/>
      </c>
      <c r="H1915" s="347" t="str">
        <f t="shared" si="463"/>
        <v/>
      </c>
      <c r="I1915" s="351"/>
      <c r="J1915" s="352"/>
      <c r="W1915" s="14">
        <v>5</v>
      </c>
      <c r="X1915" s="14">
        <v>11</v>
      </c>
      <c r="Y1915" s="14">
        <v>17</v>
      </c>
      <c r="Z1915" s="14">
        <v>23</v>
      </c>
      <c r="AB1915" s="14" t="str">
        <f>IF(C1898="","",C1898)</f>
        <v>NOLASCO SANCHEZ, Rogelio</v>
      </c>
    </row>
    <row r="1916" spans="1:28" ht="16.5" customHeight="1" thickBot="1" x14ac:dyDescent="0.3">
      <c r="A1916" s="324"/>
      <c r="B1916" s="336" t="s">
        <v>188</v>
      </c>
      <c r="C1916" s="336"/>
      <c r="D1916" s="71" t="str">
        <f t="shared" si="463"/>
        <v/>
      </c>
      <c r="E1916" s="71" t="str">
        <f t="shared" si="463"/>
        <v/>
      </c>
      <c r="F1916" s="71" t="str">
        <f t="shared" si="463"/>
        <v/>
      </c>
      <c r="G1916" s="71" t="str">
        <f t="shared" si="463"/>
        <v/>
      </c>
      <c r="H1916" s="348" t="str">
        <f t="shared" si="463"/>
        <v/>
      </c>
      <c r="I1916" s="353"/>
      <c r="J1916" s="354"/>
      <c r="W1916" s="14">
        <v>7</v>
      </c>
      <c r="X1916" s="14">
        <v>13</v>
      </c>
      <c r="Y1916" s="14">
        <v>19</v>
      </c>
      <c r="Z1916" s="14">
        <v>25</v>
      </c>
      <c r="AB1916" s="14" t="str">
        <f>IF(C1898="","",C1898)</f>
        <v>NOLASCO SANCHEZ, Rogelio</v>
      </c>
    </row>
    <row r="1917" spans="1:28" ht="2.25" customHeight="1" thickTop="1" thickBot="1" x14ac:dyDescent="0.3">
      <c r="A1917" s="72"/>
      <c r="B1917" s="73"/>
      <c r="C1917" s="78"/>
      <c r="D1917" s="78"/>
      <c r="E1917" s="78"/>
      <c r="F1917" s="78"/>
      <c r="G1917" s="78"/>
      <c r="H1917" s="75"/>
      <c r="I1917" s="124"/>
      <c r="J1917" s="124"/>
    </row>
    <row r="1918" spans="1:28" ht="27" customHeight="1" thickTop="1" x14ac:dyDescent="0.25">
      <c r="A1918" s="322" t="s">
        <v>7</v>
      </c>
      <c r="B1918" s="334" t="s">
        <v>33</v>
      </c>
      <c r="C1918" s="334" t="str">
        <f t="shared" ref="C1918" si="464">IF(ISERROR(VLOOKUP($C$8,arte,W1918,FALSE)),"",IF(VLOOKUP($C$8,arte,W1918,FALSE)=0,"",VLOOKUP($C$8,arte,W1918,FALSE)))</f>
        <v/>
      </c>
      <c r="D1918" s="76" t="str">
        <f t="shared" ref="D1918:H1920" si="465">IF(ISERROR(VLOOKUP($AB1918,arte,W1918,FALSE)),"",IF(VLOOKUP($AB1918,arte,W1918,FALSE)=0,"",VLOOKUP($AB1918,arte,W1918,FALSE)))</f>
        <v/>
      </c>
      <c r="E1918" s="76" t="str">
        <f t="shared" si="465"/>
        <v/>
      </c>
      <c r="F1918" s="76" t="str">
        <f t="shared" si="465"/>
        <v/>
      </c>
      <c r="G1918" s="69" t="str">
        <f t="shared" si="465"/>
        <v/>
      </c>
      <c r="H1918" s="343" t="str">
        <f t="shared" ca="1" si="465"/>
        <v/>
      </c>
      <c r="I1918" s="337"/>
      <c r="J1918" s="338"/>
      <c r="W1918" s="14">
        <v>3</v>
      </c>
      <c r="X1918" s="14">
        <v>9</v>
      </c>
      <c r="Y1918" s="14">
        <v>15</v>
      </c>
      <c r="Z1918" s="14">
        <v>21</v>
      </c>
      <c r="AA1918" s="14">
        <v>31</v>
      </c>
      <c r="AB1918" s="14" t="str">
        <f>IF(C1898="","",C1898)</f>
        <v>NOLASCO SANCHEZ, Rogelio</v>
      </c>
    </row>
    <row r="1919" spans="1:28" ht="27" customHeight="1" x14ac:dyDescent="0.25">
      <c r="A1919" s="323"/>
      <c r="B1919" s="335" t="s">
        <v>34</v>
      </c>
      <c r="C1919" s="335" t="str">
        <f>IF(ISERROR(VLOOKUP($C$8,arte,W1919,FALSE)),"",IF(VLOOKUP($C$8,arte,W1919,FALSE)=0,"",VLOOKUP($C$8,arte,W1919,FALSE)))</f>
        <v/>
      </c>
      <c r="D1919" s="77" t="str">
        <f t="shared" si="465"/>
        <v/>
      </c>
      <c r="E1919" s="77" t="str">
        <f t="shared" si="465"/>
        <v/>
      </c>
      <c r="F1919" s="77" t="str">
        <f t="shared" si="465"/>
        <v/>
      </c>
      <c r="G1919" s="70" t="str">
        <f t="shared" si="465"/>
        <v/>
      </c>
      <c r="H1919" s="344" t="str">
        <f t="shared" si="465"/>
        <v/>
      </c>
      <c r="I1919" s="339"/>
      <c r="J1919" s="340"/>
      <c r="W1919" s="14">
        <v>4</v>
      </c>
      <c r="X1919" s="14">
        <v>10</v>
      </c>
      <c r="Y1919" s="14">
        <v>16</v>
      </c>
      <c r="Z1919" s="14">
        <v>22</v>
      </c>
      <c r="AB1919" s="14" t="str">
        <f>IF(C1898="","",C1898)</f>
        <v>NOLASCO SANCHEZ, Rogelio</v>
      </c>
    </row>
    <row r="1920" spans="1:28" ht="16.5" customHeight="1" thickBot="1" x14ac:dyDescent="0.3">
      <c r="A1920" s="324"/>
      <c r="B1920" s="336" t="s">
        <v>188</v>
      </c>
      <c r="C1920" s="336"/>
      <c r="D1920" s="71" t="str">
        <f t="shared" si="465"/>
        <v/>
      </c>
      <c r="E1920" s="71" t="str">
        <f t="shared" si="465"/>
        <v/>
      </c>
      <c r="F1920" s="71" t="str">
        <f t="shared" si="465"/>
        <v/>
      </c>
      <c r="G1920" s="71" t="str">
        <f t="shared" si="465"/>
        <v/>
      </c>
      <c r="H1920" s="345" t="str">
        <f t="shared" si="465"/>
        <v/>
      </c>
      <c r="I1920" s="341"/>
      <c r="J1920" s="342"/>
      <c r="W1920" s="14">
        <v>7</v>
      </c>
      <c r="X1920" s="14">
        <v>13</v>
      </c>
      <c r="Y1920" s="14">
        <v>19</v>
      </c>
      <c r="Z1920" s="14">
        <v>25</v>
      </c>
      <c r="AB1920" s="14" t="str">
        <f>IF(C1898="","",C1898)</f>
        <v>NOLASCO SANCHEZ, Rogelio</v>
      </c>
    </row>
    <row r="1921" spans="1:28" ht="2.25" customHeight="1" thickTop="1" thickBot="1" x14ac:dyDescent="0.3">
      <c r="A1921" s="72"/>
      <c r="B1921" s="73"/>
      <c r="C1921" s="79"/>
      <c r="D1921" s="74"/>
      <c r="E1921" s="74"/>
      <c r="F1921" s="74"/>
      <c r="G1921" s="74"/>
      <c r="H1921" s="80" t="str">
        <f>IF(ISERROR(VLOOKUP($C$8,ingles,AA1921,FALSE)),"",IF(VLOOKUP($C$8,ingles,AA1921,FALSE)=0,"",VLOOKUP($C$8,ingles,AA1921,FALSE)))</f>
        <v/>
      </c>
      <c r="I1921" s="124"/>
      <c r="J1921" s="124"/>
    </row>
    <row r="1922" spans="1:28" ht="21" customHeight="1" thickTop="1" x14ac:dyDescent="0.25">
      <c r="A1922" s="322" t="s">
        <v>5</v>
      </c>
      <c r="B1922" s="334" t="s">
        <v>35</v>
      </c>
      <c r="C1922" s="334" t="str">
        <f t="shared" ref="C1922:C1924" si="466">IF(ISERROR(VLOOKUP($C$8,sociales,W1922,FALSE)),"",IF(VLOOKUP($C$8,sociales,W1922,FALSE)=0,"",VLOOKUP($C$8,sociales,W1922,FALSE)))</f>
        <v/>
      </c>
      <c r="D1922" s="76" t="str">
        <f t="shared" ref="D1922:H1925" si="467">IF(ISERROR(VLOOKUP($AB1922,sociales,W1922,FALSE)),"",IF(VLOOKUP($AB1922,sociales,W1922,FALSE)=0,"",VLOOKUP($AB1922,sociales,W1922,FALSE)))</f>
        <v/>
      </c>
      <c r="E1922" s="76" t="str">
        <f t="shared" si="467"/>
        <v/>
      </c>
      <c r="F1922" s="76" t="str">
        <f t="shared" si="467"/>
        <v/>
      </c>
      <c r="G1922" s="69" t="str">
        <f t="shared" si="467"/>
        <v/>
      </c>
      <c r="H1922" s="346" t="str">
        <f t="shared" ca="1" si="467"/>
        <v/>
      </c>
      <c r="I1922" s="349"/>
      <c r="J1922" s="350"/>
      <c r="W1922" s="14">
        <v>3</v>
      </c>
      <c r="X1922" s="14">
        <v>9</v>
      </c>
      <c r="Y1922" s="14">
        <v>15</v>
      </c>
      <c r="Z1922" s="14">
        <v>21</v>
      </c>
      <c r="AA1922" s="14">
        <v>31</v>
      </c>
      <c r="AB1922" s="14" t="str">
        <f>IF(C1898="","",C1898)</f>
        <v>NOLASCO SANCHEZ, Rogelio</v>
      </c>
    </row>
    <row r="1923" spans="1:28" ht="27" customHeight="1" x14ac:dyDescent="0.25">
      <c r="A1923" s="323"/>
      <c r="B1923" s="335" t="s">
        <v>36</v>
      </c>
      <c r="C1923" s="335" t="str">
        <f t="shared" si="466"/>
        <v/>
      </c>
      <c r="D1923" s="77" t="str">
        <f t="shared" si="467"/>
        <v/>
      </c>
      <c r="E1923" s="77" t="str">
        <f t="shared" si="467"/>
        <v/>
      </c>
      <c r="F1923" s="77" t="str">
        <f t="shared" si="467"/>
        <v/>
      </c>
      <c r="G1923" s="70" t="str">
        <f t="shared" si="467"/>
        <v/>
      </c>
      <c r="H1923" s="347" t="str">
        <f t="shared" si="467"/>
        <v/>
      </c>
      <c r="I1923" s="351"/>
      <c r="J1923" s="352"/>
      <c r="W1923" s="14">
        <v>4</v>
      </c>
      <c r="X1923" s="14">
        <v>10</v>
      </c>
      <c r="Y1923" s="14">
        <v>16</v>
      </c>
      <c r="Z1923" s="14">
        <v>22</v>
      </c>
      <c r="AB1923" s="14" t="str">
        <f>IF(C1898="","",C1898)</f>
        <v>NOLASCO SANCHEZ, Rogelio</v>
      </c>
    </row>
    <row r="1924" spans="1:28" ht="27" customHeight="1" x14ac:dyDescent="0.25">
      <c r="A1924" s="323"/>
      <c r="B1924" s="335" t="s">
        <v>37</v>
      </c>
      <c r="C1924" s="335" t="str">
        <f t="shared" si="466"/>
        <v/>
      </c>
      <c r="D1924" s="77" t="str">
        <f t="shared" si="467"/>
        <v/>
      </c>
      <c r="E1924" s="77" t="str">
        <f t="shared" si="467"/>
        <v/>
      </c>
      <c r="F1924" s="77" t="str">
        <f t="shared" si="467"/>
        <v/>
      </c>
      <c r="G1924" s="70" t="str">
        <f t="shared" si="467"/>
        <v/>
      </c>
      <c r="H1924" s="347" t="str">
        <f t="shared" si="467"/>
        <v/>
      </c>
      <c r="I1924" s="351"/>
      <c r="J1924" s="352"/>
      <c r="W1924" s="14">
        <v>5</v>
      </c>
      <c r="X1924" s="14">
        <v>11</v>
      </c>
      <c r="Y1924" s="14">
        <v>17</v>
      </c>
      <c r="Z1924" s="14">
        <v>23</v>
      </c>
      <c r="AB1924" s="14" t="str">
        <f>IF(C1898="","",C1898)</f>
        <v>NOLASCO SANCHEZ, Rogelio</v>
      </c>
    </row>
    <row r="1925" spans="1:28" ht="16.5" customHeight="1" thickBot="1" x14ac:dyDescent="0.3">
      <c r="A1925" s="324"/>
      <c r="B1925" s="336" t="s">
        <v>188</v>
      </c>
      <c r="C1925" s="336"/>
      <c r="D1925" s="71" t="str">
        <f t="shared" si="467"/>
        <v/>
      </c>
      <c r="E1925" s="71" t="str">
        <f t="shared" si="467"/>
        <v/>
      </c>
      <c r="F1925" s="71" t="str">
        <f t="shared" si="467"/>
        <v/>
      </c>
      <c r="G1925" s="71" t="str">
        <f t="shared" si="467"/>
        <v/>
      </c>
      <c r="H1925" s="348" t="str">
        <f t="shared" si="467"/>
        <v/>
      </c>
      <c r="I1925" s="353"/>
      <c r="J1925" s="354"/>
      <c r="W1925" s="14">
        <v>7</v>
      </c>
      <c r="X1925" s="14">
        <v>13</v>
      </c>
      <c r="Y1925" s="14">
        <v>19</v>
      </c>
      <c r="Z1925" s="14">
        <v>25</v>
      </c>
      <c r="AB1925" s="14" t="str">
        <f>IF(C1898="","",C1898)</f>
        <v>NOLASCO SANCHEZ, Rogelio</v>
      </c>
    </row>
    <row r="1926" spans="1:28" ht="2.25" customHeight="1" thickTop="1" thickBot="1" x14ac:dyDescent="0.3">
      <c r="A1926" s="72"/>
      <c r="B1926" s="73"/>
      <c r="C1926" s="78"/>
      <c r="D1926" s="78"/>
      <c r="E1926" s="78"/>
      <c r="F1926" s="78"/>
      <c r="G1926" s="78"/>
      <c r="H1926" s="75"/>
      <c r="I1926" s="124"/>
      <c r="J1926" s="124"/>
    </row>
    <row r="1927" spans="1:28" ht="16.5" customHeight="1" thickTop="1" x14ac:dyDescent="0.25">
      <c r="A1927" s="355" t="s">
        <v>4</v>
      </c>
      <c r="B1927" s="334" t="s">
        <v>24</v>
      </c>
      <c r="C1927" s="334" t="str">
        <f t="shared" ref="C1927:C1928" si="468">IF(ISERROR(VLOOKUP($C$8,desarrollo,W1927,FALSE)),"",IF(VLOOKUP($C$8,desarrollo,W1927,FALSE)=0,"",VLOOKUP($C$8,desarrollo,W1927,FALSE)))</f>
        <v/>
      </c>
      <c r="D1927" s="76" t="str">
        <f t="shared" ref="D1927:H1929" si="469">IF(ISERROR(VLOOKUP($AB1927,desarrollo,W1927,FALSE)),"",IF(VLOOKUP($AB1927,desarrollo,W1927,FALSE)=0,"",VLOOKUP($AB1927,desarrollo,W1927,FALSE)))</f>
        <v/>
      </c>
      <c r="E1927" s="76" t="str">
        <f t="shared" si="469"/>
        <v/>
      </c>
      <c r="F1927" s="76" t="str">
        <f t="shared" si="469"/>
        <v/>
      </c>
      <c r="G1927" s="69" t="str">
        <f t="shared" si="469"/>
        <v/>
      </c>
      <c r="H1927" s="343" t="str">
        <f t="shared" ca="1" si="469"/>
        <v/>
      </c>
      <c r="I1927" s="337"/>
      <c r="J1927" s="338"/>
      <c r="W1927" s="14">
        <v>3</v>
      </c>
      <c r="X1927" s="14">
        <v>9</v>
      </c>
      <c r="Y1927" s="14">
        <v>15</v>
      </c>
      <c r="Z1927" s="14">
        <v>21</v>
      </c>
      <c r="AA1927" s="14">
        <v>31</v>
      </c>
      <c r="AB1927" s="14" t="str">
        <f>IF(C1898="","",C1898)</f>
        <v>NOLASCO SANCHEZ, Rogelio</v>
      </c>
    </row>
    <row r="1928" spans="1:28" ht="27" customHeight="1" x14ac:dyDescent="0.25">
      <c r="A1928" s="356"/>
      <c r="B1928" s="335" t="s">
        <v>25</v>
      </c>
      <c r="C1928" s="335" t="str">
        <f t="shared" si="468"/>
        <v/>
      </c>
      <c r="D1928" s="77" t="str">
        <f t="shared" si="469"/>
        <v/>
      </c>
      <c r="E1928" s="77" t="str">
        <f t="shared" si="469"/>
        <v/>
      </c>
      <c r="F1928" s="77" t="str">
        <f t="shared" si="469"/>
        <v/>
      </c>
      <c r="G1928" s="70" t="str">
        <f t="shared" si="469"/>
        <v/>
      </c>
      <c r="H1928" s="344" t="str">
        <f t="shared" si="469"/>
        <v/>
      </c>
      <c r="I1928" s="339"/>
      <c r="J1928" s="340"/>
      <c r="W1928" s="14">
        <v>4</v>
      </c>
      <c r="X1928" s="14">
        <v>10</v>
      </c>
      <c r="Y1928" s="14">
        <v>16</v>
      </c>
      <c r="Z1928" s="14">
        <v>22</v>
      </c>
      <c r="AB1928" s="14" t="str">
        <f>IF(C1898="","",C1898)</f>
        <v>NOLASCO SANCHEZ, Rogelio</v>
      </c>
    </row>
    <row r="1929" spans="1:28" ht="16.5" customHeight="1" thickBot="1" x14ac:dyDescent="0.3">
      <c r="A1929" s="357"/>
      <c r="B1929" s="336" t="s">
        <v>188</v>
      </c>
      <c r="C1929" s="336"/>
      <c r="D1929" s="71" t="str">
        <f t="shared" si="469"/>
        <v/>
      </c>
      <c r="E1929" s="71" t="str">
        <f t="shared" si="469"/>
        <v/>
      </c>
      <c r="F1929" s="71" t="str">
        <f t="shared" si="469"/>
        <v/>
      </c>
      <c r="G1929" s="71" t="str">
        <f t="shared" si="469"/>
        <v/>
      </c>
      <c r="H1929" s="345" t="str">
        <f t="shared" si="469"/>
        <v/>
      </c>
      <c r="I1929" s="341"/>
      <c r="J1929" s="342"/>
      <c r="W1929" s="14">
        <v>7</v>
      </c>
      <c r="X1929" s="14">
        <v>13</v>
      </c>
      <c r="Y1929" s="14">
        <v>19</v>
      </c>
      <c r="Z1929" s="14">
        <v>25</v>
      </c>
      <c r="AB1929" s="14" t="str">
        <f>IF(C1898="","",C1898)</f>
        <v>NOLASCO SANCHEZ, Rogelio</v>
      </c>
    </row>
    <row r="1930" spans="1:28" ht="2.25" customHeight="1" thickTop="1" thickBot="1" x14ac:dyDescent="0.3">
      <c r="A1930" s="81"/>
      <c r="B1930" s="73"/>
      <c r="C1930" s="78"/>
      <c r="D1930" s="78"/>
      <c r="E1930" s="78"/>
      <c r="F1930" s="78"/>
      <c r="G1930" s="78"/>
      <c r="H1930" s="82"/>
      <c r="I1930" s="124"/>
      <c r="J1930" s="124"/>
    </row>
    <row r="1931" spans="1:28" ht="24" customHeight="1" thickTop="1" x14ac:dyDescent="0.25">
      <c r="A1931" s="322" t="s">
        <v>6</v>
      </c>
      <c r="B1931" s="334" t="s">
        <v>52</v>
      </c>
      <c r="C1931" s="334" t="str">
        <f t="shared" ref="C1931:C1933" si="470">IF(ISERROR(VLOOKUP($C$8,fisica,W1931,FALSE)),"",IF(VLOOKUP($C$8,fisica,W1931,FALSE)=0,"",VLOOKUP($C$8,fisica,W1931,FALSE)))</f>
        <v/>
      </c>
      <c r="D1931" s="76" t="str">
        <f t="shared" ref="D1931:H1934" si="471">IF(ISERROR(VLOOKUP($AB1931,fisica,W1931,FALSE)),"",IF(VLOOKUP($AB1931,fisica,W1931,FALSE)=0,"",VLOOKUP($AB1931,fisica,W1931,FALSE)))</f>
        <v/>
      </c>
      <c r="E1931" s="76" t="str">
        <f t="shared" si="471"/>
        <v/>
      </c>
      <c r="F1931" s="76" t="str">
        <f t="shared" si="471"/>
        <v/>
      </c>
      <c r="G1931" s="69" t="str">
        <f t="shared" si="471"/>
        <v/>
      </c>
      <c r="H1931" s="346" t="str">
        <f t="shared" ca="1" si="471"/>
        <v/>
      </c>
      <c r="I1931" s="349"/>
      <c r="J1931" s="350"/>
      <c r="W1931" s="14">
        <v>3</v>
      </c>
      <c r="X1931" s="14">
        <v>9</v>
      </c>
      <c r="Y1931" s="14">
        <v>15</v>
      </c>
      <c r="Z1931" s="14">
        <v>21</v>
      </c>
      <c r="AA1931" s="14">
        <v>31</v>
      </c>
      <c r="AB1931" s="14" t="str">
        <f>IF(C1898="","",C1898)</f>
        <v>NOLASCO SANCHEZ, Rogelio</v>
      </c>
    </row>
    <row r="1932" spans="1:28" ht="18.75" customHeight="1" x14ac:dyDescent="0.25">
      <c r="A1932" s="323"/>
      <c r="B1932" s="335" t="s">
        <v>38</v>
      </c>
      <c r="C1932" s="335" t="str">
        <f t="shared" si="470"/>
        <v/>
      </c>
      <c r="D1932" s="77" t="str">
        <f t="shared" si="471"/>
        <v/>
      </c>
      <c r="E1932" s="77" t="str">
        <f t="shared" si="471"/>
        <v/>
      </c>
      <c r="F1932" s="77" t="str">
        <f t="shared" si="471"/>
        <v/>
      </c>
      <c r="G1932" s="70" t="str">
        <f t="shared" si="471"/>
        <v/>
      </c>
      <c r="H1932" s="347" t="str">
        <f t="shared" si="471"/>
        <v/>
      </c>
      <c r="I1932" s="351"/>
      <c r="J1932" s="352"/>
      <c r="W1932" s="14">
        <v>4</v>
      </c>
      <c r="X1932" s="14">
        <v>10</v>
      </c>
      <c r="Y1932" s="14">
        <v>16</v>
      </c>
      <c r="Z1932" s="14">
        <v>22</v>
      </c>
      <c r="AB1932" s="14" t="str">
        <f>IF(C1898="","",C1898)</f>
        <v>NOLASCO SANCHEZ, Rogelio</v>
      </c>
    </row>
    <row r="1933" spans="1:28" ht="27" customHeight="1" x14ac:dyDescent="0.25">
      <c r="A1933" s="323"/>
      <c r="B1933" s="335" t="s">
        <v>39</v>
      </c>
      <c r="C1933" s="335" t="str">
        <f t="shared" si="470"/>
        <v/>
      </c>
      <c r="D1933" s="77" t="str">
        <f t="shared" si="471"/>
        <v/>
      </c>
      <c r="E1933" s="77" t="str">
        <f t="shared" si="471"/>
        <v/>
      </c>
      <c r="F1933" s="77" t="str">
        <f t="shared" si="471"/>
        <v/>
      </c>
      <c r="G1933" s="70" t="str">
        <f t="shared" si="471"/>
        <v/>
      </c>
      <c r="H1933" s="347" t="str">
        <f t="shared" si="471"/>
        <v/>
      </c>
      <c r="I1933" s="351"/>
      <c r="J1933" s="352"/>
      <c r="W1933" s="14">
        <v>5</v>
      </c>
      <c r="X1933" s="14">
        <v>11</v>
      </c>
      <c r="Y1933" s="14">
        <v>17</v>
      </c>
      <c r="Z1933" s="14">
        <v>23</v>
      </c>
      <c r="AB1933" s="14" t="str">
        <f>IF(C1898="","",C1898)</f>
        <v>NOLASCO SANCHEZ, Rogelio</v>
      </c>
    </row>
    <row r="1934" spans="1:28" ht="16.5" customHeight="1" thickBot="1" x14ac:dyDescent="0.3">
      <c r="A1934" s="324"/>
      <c r="B1934" s="336" t="s">
        <v>188</v>
      </c>
      <c r="C1934" s="336"/>
      <c r="D1934" s="71" t="str">
        <f t="shared" si="471"/>
        <v/>
      </c>
      <c r="E1934" s="71" t="str">
        <f t="shared" si="471"/>
        <v/>
      </c>
      <c r="F1934" s="71" t="str">
        <f t="shared" si="471"/>
        <v/>
      </c>
      <c r="G1934" s="71" t="str">
        <f t="shared" si="471"/>
        <v/>
      </c>
      <c r="H1934" s="348" t="str">
        <f t="shared" si="471"/>
        <v/>
      </c>
      <c r="I1934" s="353"/>
      <c r="J1934" s="354"/>
      <c r="W1934" s="14">
        <v>7</v>
      </c>
      <c r="X1934" s="14">
        <v>13</v>
      </c>
      <c r="Y1934" s="14">
        <v>19</v>
      </c>
      <c r="Z1934" s="14">
        <v>25</v>
      </c>
      <c r="AB1934" s="14" t="str">
        <f>IF(C1898="","",C1898)</f>
        <v>NOLASCO SANCHEZ, Rogelio</v>
      </c>
    </row>
    <row r="1935" spans="1:28" ht="2.25" customHeight="1" thickTop="1" thickBot="1" x14ac:dyDescent="0.3">
      <c r="A1935" s="72"/>
      <c r="B1935" s="73"/>
      <c r="C1935" s="78"/>
      <c r="D1935" s="78"/>
      <c r="E1935" s="78"/>
      <c r="F1935" s="78"/>
      <c r="G1935" s="78"/>
      <c r="H1935" s="82"/>
      <c r="I1935" s="124"/>
      <c r="J1935" s="124"/>
    </row>
    <row r="1936" spans="1:28" ht="36" customHeight="1" thickTop="1" x14ac:dyDescent="0.25">
      <c r="A1936" s="322" t="s">
        <v>11</v>
      </c>
      <c r="B1936" s="334" t="s">
        <v>40</v>
      </c>
      <c r="C1936" s="334" t="str">
        <f t="shared" ref="C1936:C1937" si="472">IF(ISERROR(VLOOKUP($C$8,religion,W1936,FALSE)),"",IF(VLOOKUP($C$8,religion,W1936,FALSE)=0,"",VLOOKUP($C$8,religion,W1936,FALSE)))</f>
        <v/>
      </c>
      <c r="D1936" s="76" t="str">
        <f t="shared" ref="D1936:H1938" si="473">IF(ISERROR(VLOOKUP($AB1936,religion,W1936,FALSE)),"",IF(VLOOKUP($AB1936,religion,W1936,FALSE)=0,"",VLOOKUP($AB1936,religion,W1936,FALSE)))</f>
        <v/>
      </c>
      <c r="E1936" s="76" t="str">
        <f t="shared" si="473"/>
        <v/>
      </c>
      <c r="F1936" s="76" t="str">
        <f t="shared" si="473"/>
        <v/>
      </c>
      <c r="G1936" s="69" t="str">
        <f t="shared" si="473"/>
        <v/>
      </c>
      <c r="H1936" s="343" t="str">
        <f t="shared" ca="1" si="473"/>
        <v/>
      </c>
      <c r="I1936" s="337"/>
      <c r="J1936" s="338"/>
      <c r="W1936" s="14">
        <v>3</v>
      </c>
      <c r="X1936" s="14">
        <v>9</v>
      </c>
      <c r="Y1936" s="14">
        <v>15</v>
      </c>
      <c r="Z1936" s="14">
        <v>21</v>
      </c>
      <c r="AA1936" s="14">
        <v>31</v>
      </c>
      <c r="AB1936" s="14" t="str">
        <f>IF(C1898="","",C1898)</f>
        <v>NOLASCO SANCHEZ, Rogelio</v>
      </c>
    </row>
    <row r="1937" spans="1:28" ht="27" customHeight="1" x14ac:dyDescent="0.25">
      <c r="A1937" s="323"/>
      <c r="B1937" s="335" t="s">
        <v>41</v>
      </c>
      <c r="C1937" s="335" t="str">
        <f t="shared" si="472"/>
        <v/>
      </c>
      <c r="D1937" s="77" t="str">
        <f t="shared" si="473"/>
        <v/>
      </c>
      <c r="E1937" s="77" t="str">
        <f t="shared" si="473"/>
        <v/>
      </c>
      <c r="F1937" s="77" t="str">
        <f t="shared" si="473"/>
        <v/>
      </c>
      <c r="G1937" s="70" t="str">
        <f t="shared" si="473"/>
        <v/>
      </c>
      <c r="H1937" s="344" t="str">
        <f t="shared" si="473"/>
        <v/>
      </c>
      <c r="I1937" s="339"/>
      <c r="J1937" s="340"/>
      <c r="W1937" s="14">
        <v>4</v>
      </c>
      <c r="X1937" s="14">
        <v>10</v>
      </c>
      <c r="Y1937" s="14">
        <v>16</v>
      </c>
      <c r="Z1937" s="14">
        <v>22</v>
      </c>
      <c r="AB1937" s="14" t="str">
        <f>IF(C1898="","",C1898)</f>
        <v>NOLASCO SANCHEZ, Rogelio</v>
      </c>
    </row>
    <row r="1938" spans="1:28" ht="16.5" customHeight="1" thickBot="1" x14ac:dyDescent="0.3">
      <c r="A1938" s="324"/>
      <c r="B1938" s="336" t="s">
        <v>188</v>
      </c>
      <c r="C1938" s="336"/>
      <c r="D1938" s="71" t="str">
        <f t="shared" si="473"/>
        <v/>
      </c>
      <c r="E1938" s="71" t="str">
        <f t="shared" si="473"/>
        <v/>
      </c>
      <c r="F1938" s="71" t="str">
        <f t="shared" si="473"/>
        <v/>
      </c>
      <c r="G1938" s="71" t="str">
        <f t="shared" si="473"/>
        <v/>
      </c>
      <c r="H1938" s="345" t="str">
        <f t="shared" si="473"/>
        <v/>
      </c>
      <c r="I1938" s="341"/>
      <c r="J1938" s="342"/>
      <c r="W1938" s="14">
        <v>7</v>
      </c>
      <c r="X1938" s="14">
        <v>13</v>
      </c>
      <c r="Y1938" s="14">
        <v>19</v>
      </c>
      <c r="Z1938" s="14">
        <v>25</v>
      </c>
      <c r="AB1938" s="14" t="str">
        <f>IF(C1898="","",C1898)</f>
        <v>NOLASCO SANCHEZ, Rogelio</v>
      </c>
    </row>
    <row r="1939" spans="1:28" ht="2.25" customHeight="1" thickTop="1" thickBot="1" x14ac:dyDescent="0.3">
      <c r="A1939" s="72"/>
      <c r="B1939" s="73"/>
      <c r="C1939" s="78"/>
      <c r="D1939" s="78"/>
      <c r="E1939" s="78"/>
      <c r="F1939" s="78"/>
      <c r="G1939" s="78"/>
      <c r="H1939" s="82"/>
      <c r="I1939" s="124"/>
      <c r="J1939" s="124"/>
    </row>
    <row r="1940" spans="1:28" ht="28.5" customHeight="1" thickTop="1" x14ac:dyDescent="0.25">
      <c r="A1940" s="322" t="s">
        <v>10</v>
      </c>
      <c r="B1940" s="334" t="s">
        <v>42</v>
      </c>
      <c r="C1940" s="334" t="str">
        <f t="shared" ref="C1940:C1942" si="474">IF(ISERROR(VLOOKUP($C$8,ciencia,W1940,FALSE)),"",IF(VLOOKUP($C$8,ciencia,W1940,FALSE)=0,"",VLOOKUP($C$8,ciencia,W1940,FALSE)))</f>
        <v/>
      </c>
      <c r="D1940" s="76" t="str">
        <f t="shared" ref="D1940:H1943" si="475">IF(ISERROR(VLOOKUP($AB1940,ciencia,W1940,FALSE)),"",IF(VLOOKUP($AB1940,ciencia,W1940,FALSE)=0,"",VLOOKUP($AB1940,ciencia,W1940,FALSE)))</f>
        <v/>
      </c>
      <c r="E1940" s="76" t="str">
        <f t="shared" si="475"/>
        <v/>
      </c>
      <c r="F1940" s="76" t="str">
        <f t="shared" si="475"/>
        <v/>
      </c>
      <c r="G1940" s="69" t="str">
        <f t="shared" si="475"/>
        <v/>
      </c>
      <c r="H1940" s="346" t="str">
        <f t="shared" ca="1" si="475"/>
        <v/>
      </c>
      <c r="I1940" s="349"/>
      <c r="J1940" s="350"/>
      <c r="W1940" s="14">
        <v>3</v>
      </c>
      <c r="X1940" s="14">
        <v>9</v>
      </c>
      <c r="Y1940" s="14">
        <v>15</v>
      </c>
      <c r="Z1940" s="14">
        <v>21</v>
      </c>
      <c r="AA1940" s="14">
        <v>31</v>
      </c>
      <c r="AB1940" s="14" t="str">
        <f>IF(C1898="","",C1898)</f>
        <v>NOLASCO SANCHEZ, Rogelio</v>
      </c>
    </row>
    <row r="1941" spans="1:28" ht="47.25" customHeight="1" x14ac:dyDescent="0.25">
      <c r="A1941" s="323"/>
      <c r="B1941" s="335" t="s">
        <v>9</v>
      </c>
      <c r="C1941" s="335" t="str">
        <f t="shared" si="474"/>
        <v/>
      </c>
      <c r="D1941" s="77" t="str">
        <f t="shared" si="475"/>
        <v/>
      </c>
      <c r="E1941" s="77" t="str">
        <f t="shared" si="475"/>
        <v/>
      </c>
      <c r="F1941" s="77" t="str">
        <f t="shared" si="475"/>
        <v/>
      </c>
      <c r="G1941" s="70" t="str">
        <f t="shared" si="475"/>
        <v/>
      </c>
      <c r="H1941" s="347" t="str">
        <f t="shared" si="475"/>
        <v/>
      </c>
      <c r="I1941" s="351"/>
      <c r="J1941" s="352"/>
      <c r="W1941" s="14">
        <v>4</v>
      </c>
      <c r="X1941" s="14">
        <v>10</v>
      </c>
      <c r="Y1941" s="14">
        <v>16</v>
      </c>
      <c r="Z1941" s="14">
        <v>22</v>
      </c>
      <c r="AB1941" s="14" t="str">
        <f>IF(C1898="","",C1898)</f>
        <v>NOLASCO SANCHEZ, Rogelio</v>
      </c>
    </row>
    <row r="1942" spans="1:28" ht="36.75" customHeight="1" x14ac:dyDescent="0.25">
      <c r="A1942" s="323"/>
      <c r="B1942" s="335" t="s">
        <v>43</v>
      </c>
      <c r="C1942" s="335" t="str">
        <f t="shared" si="474"/>
        <v/>
      </c>
      <c r="D1942" s="77" t="str">
        <f t="shared" si="475"/>
        <v/>
      </c>
      <c r="E1942" s="77" t="str">
        <f t="shared" si="475"/>
        <v/>
      </c>
      <c r="F1942" s="77" t="str">
        <f t="shared" si="475"/>
        <v/>
      </c>
      <c r="G1942" s="70" t="str">
        <f t="shared" si="475"/>
        <v/>
      </c>
      <c r="H1942" s="347" t="str">
        <f t="shared" si="475"/>
        <v/>
      </c>
      <c r="I1942" s="351"/>
      <c r="J1942" s="352"/>
      <c r="W1942" s="14">
        <v>5</v>
      </c>
      <c r="X1942" s="14">
        <v>11</v>
      </c>
      <c r="Y1942" s="14">
        <v>17</v>
      </c>
      <c r="Z1942" s="14">
        <v>23</v>
      </c>
      <c r="AB1942" s="14" t="str">
        <f>IF(C1898="","",C1898)</f>
        <v>NOLASCO SANCHEZ, Rogelio</v>
      </c>
    </row>
    <row r="1943" spans="1:28" ht="16.5" customHeight="1" thickBot="1" x14ac:dyDescent="0.3">
      <c r="A1943" s="324"/>
      <c r="B1943" s="336" t="s">
        <v>188</v>
      </c>
      <c r="C1943" s="336"/>
      <c r="D1943" s="71" t="str">
        <f t="shared" si="475"/>
        <v/>
      </c>
      <c r="E1943" s="71" t="str">
        <f t="shared" si="475"/>
        <v/>
      </c>
      <c r="F1943" s="71" t="str">
        <f t="shared" si="475"/>
        <v/>
      </c>
      <c r="G1943" s="71" t="str">
        <f t="shared" si="475"/>
        <v/>
      </c>
      <c r="H1943" s="348" t="str">
        <f t="shared" si="475"/>
        <v/>
      </c>
      <c r="I1943" s="353"/>
      <c r="J1943" s="354"/>
      <c r="W1943" s="14">
        <v>7</v>
      </c>
      <c r="X1943" s="14">
        <v>13</v>
      </c>
      <c r="Y1943" s="14">
        <v>19</v>
      </c>
      <c r="Z1943" s="14">
        <v>25</v>
      </c>
      <c r="AB1943" s="14" t="str">
        <f>IF(C1898="","",C1898)</f>
        <v>NOLASCO SANCHEZ, Rogelio</v>
      </c>
    </row>
    <row r="1944" spans="1:28" ht="2.25" customHeight="1" thickTop="1" thickBot="1" x14ac:dyDescent="0.3">
      <c r="A1944" s="72"/>
      <c r="B1944" s="73"/>
      <c r="C1944" s="78"/>
      <c r="D1944" s="78"/>
      <c r="E1944" s="78"/>
      <c r="F1944" s="78"/>
      <c r="G1944" s="78"/>
      <c r="H1944" s="82"/>
      <c r="I1944" s="124"/>
      <c r="J1944" s="124"/>
    </row>
    <row r="1945" spans="1:28" ht="44.25" customHeight="1" thickTop="1" thickBot="1" x14ac:dyDescent="0.3">
      <c r="A1945" s="83" t="s">
        <v>12</v>
      </c>
      <c r="B1945" s="376" t="s">
        <v>44</v>
      </c>
      <c r="C1945" s="377"/>
      <c r="D1945" s="84" t="str">
        <f>IF(ISERROR(VLOOKUP($AB1945,trabajo,W1945,FALSE)),"",IF(VLOOKUP($AB1945,trabajo,W1945,FALSE)=0,"",VLOOKUP($AB1945,trabajo,W1945,FALSE)))</f>
        <v/>
      </c>
      <c r="E1945" s="84" t="str">
        <f>IF(ISERROR(VLOOKUP($AB1945,trabajo,X1945,FALSE)),"",IF(VLOOKUP($AB1945,trabajo,X1945,FALSE)=0,"",VLOOKUP($AB1945,trabajo,X1945,FALSE)))</f>
        <v/>
      </c>
      <c r="F1945" s="84" t="str">
        <f>IF(ISERROR(VLOOKUP($AB1945,trabajo,Y1945,FALSE)),"",IF(VLOOKUP($AB1945,trabajo,Y1945,FALSE)=0,"",VLOOKUP($AB1945,trabajo,Y1945,FALSE)))</f>
        <v/>
      </c>
      <c r="G1945" s="85" t="str">
        <f>IF(ISERROR(VLOOKUP($AB1945,trabajo,Z1945,FALSE)),"",IF(VLOOKUP($AB1945,trabajo,Z1945,FALSE)=0,"",VLOOKUP($AB1945,trabajo,Z1945,FALSE)))</f>
        <v/>
      </c>
      <c r="H1945" s="86" t="str">
        <f ca="1">IF(ISERROR(VLOOKUP($AB1945,trabajo,AA1945,FALSE)),"",IF(VLOOKUP($AB1945,trabajo,AA1945,FALSE)=0,"",VLOOKUP($AB1945,trabajo,AA1945,FALSE)))</f>
        <v/>
      </c>
      <c r="I1945" s="332"/>
      <c r="J1945" s="333"/>
      <c r="W1945" s="14">
        <v>3</v>
      </c>
      <c r="X1945" s="14">
        <v>9</v>
      </c>
      <c r="Y1945" s="14">
        <v>15</v>
      </c>
      <c r="Z1945" s="14">
        <v>21</v>
      </c>
      <c r="AA1945" s="14">
        <v>31</v>
      </c>
      <c r="AB1945" s="14" t="str">
        <f>IF(C1898="","",C1898)</f>
        <v>NOLASCO SANCHEZ, Rogelio</v>
      </c>
    </row>
    <row r="1946" spans="1:28" ht="9.75" customHeight="1" thickTop="1" thickBot="1" x14ac:dyDescent="0.3">
      <c r="A1946" s="87"/>
      <c r="B1946" s="73"/>
      <c r="C1946" s="79"/>
      <c r="D1946" s="79"/>
      <c r="E1946" s="79"/>
      <c r="F1946" s="79"/>
      <c r="G1946" s="79"/>
      <c r="I1946" s="88"/>
      <c r="J1946" s="88"/>
    </row>
    <row r="1947" spans="1:28" ht="18.75" customHeight="1" thickTop="1" x14ac:dyDescent="0.25">
      <c r="A1947" s="389" t="s">
        <v>14</v>
      </c>
      <c r="B1947" s="390"/>
      <c r="C1947" s="391"/>
      <c r="D1947" s="386" t="s">
        <v>53</v>
      </c>
      <c r="E1947" s="387"/>
      <c r="F1947" s="387"/>
      <c r="G1947" s="388"/>
      <c r="H1947" s="384" t="s">
        <v>2</v>
      </c>
      <c r="I1947" s="288" t="s">
        <v>17</v>
      </c>
      <c r="J1947" s="289"/>
    </row>
    <row r="1948" spans="1:28" ht="18.75" customHeight="1" thickBot="1" x14ac:dyDescent="0.3">
      <c r="A1948" s="392"/>
      <c r="B1948" s="393"/>
      <c r="C1948" s="394"/>
      <c r="D1948" s="89">
        <v>1</v>
      </c>
      <c r="E1948" s="89">
        <v>2</v>
      </c>
      <c r="F1948" s="89">
        <v>3</v>
      </c>
      <c r="G1948" s="90">
        <v>4</v>
      </c>
      <c r="H1948" s="385"/>
      <c r="I1948" s="290"/>
      <c r="J1948" s="291"/>
    </row>
    <row r="1949" spans="1:28" ht="22.5" customHeight="1" thickTop="1" x14ac:dyDescent="0.25">
      <c r="A1949" s="378" t="s">
        <v>15</v>
      </c>
      <c r="B1949" s="379"/>
      <c r="C1949" s="380"/>
      <c r="D1949" s="91" t="str">
        <f>IF(ISERROR(VLOOKUP($AB1949,autonomo,W1949,FALSE)),"",IF(VLOOKUP($AB1949,autonomo,W1949,FALSE)=0,"",VLOOKUP($AB1949,autonomo,W1949,FALSE)))</f>
        <v/>
      </c>
      <c r="E1949" s="91" t="str">
        <f>IF(ISERROR(VLOOKUP($AB1949,autonomo,X1949,FALSE)),"",IF(VLOOKUP($AB1949,autonomo,X1949,FALSE)=0,"",VLOOKUP($AB1949,autonomo,X1949,FALSE)))</f>
        <v/>
      </c>
      <c r="F1949" s="91" t="str">
        <f>IF(ISERROR(VLOOKUP($AB1949,autonomo,Y1949,FALSE)),"",IF(VLOOKUP($AB1949,autonomo,Y1949,FALSE)=0,"",VLOOKUP($AB1949,autonomo,Y1949,FALSE)))</f>
        <v/>
      </c>
      <c r="G1949" s="92" t="str">
        <f>IF(ISERROR(VLOOKUP($AB1949,autonomo,Z1949,FALSE)),"",IF(VLOOKUP($AB1949,autonomo,Z1949,FALSE)=0,"",VLOOKUP($AB1949,autonomo,Z1949,FALSE)))</f>
        <v/>
      </c>
      <c r="H1949" s="93" t="str">
        <f ca="1">IF(ISERROR(VLOOKUP($AB1949,autonomo,AA1949,FALSE)),"",IF(VLOOKUP($AB1949,autonomo,AA1949,FALSE)=0,"",VLOOKUP($AB1949,autonomo,AA1949,FALSE)))</f>
        <v/>
      </c>
      <c r="I1949" s="305"/>
      <c r="J1949" s="306"/>
      <c r="W1949" s="14">
        <v>3</v>
      </c>
      <c r="X1949" s="14">
        <v>9</v>
      </c>
      <c r="Y1949" s="14">
        <v>15</v>
      </c>
      <c r="Z1949" s="14">
        <v>21</v>
      </c>
      <c r="AA1949" s="14">
        <v>31</v>
      </c>
      <c r="AB1949" s="14" t="str">
        <f>IF(C1898="","",C1898)</f>
        <v>NOLASCO SANCHEZ, Rogelio</v>
      </c>
    </row>
    <row r="1950" spans="1:28" ht="24" customHeight="1" thickBot="1" x14ac:dyDescent="0.3">
      <c r="A1950" s="381" t="s">
        <v>16</v>
      </c>
      <c r="B1950" s="382"/>
      <c r="C1950" s="383"/>
      <c r="D1950" s="94" t="str">
        <f>IF(ISERROR(VLOOKUP($AB1950,tic,W1950,FALSE)),"",IF(VLOOKUP($AB1950,tic,W1950,FALSE)=0,"",VLOOKUP($AB1950,tic,W1950,FALSE)))</f>
        <v/>
      </c>
      <c r="E1950" s="94" t="str">
        <f>IF(ISERROR(VLOOKUP($AB1950,tic,X1950,FALSE)),"",IF(VLOOKUP($AB1950,tic,X1950,FALSE)=0,"",VLOOKUP($AB1950,tic,X1950,FALSE)))</f>
        <v/>
      </c>
      <c r="F1950" s="94" t="str">
        <f>IF(ISERROR(VLOOKUP($AB1950,tic,Y1950,FALSE)),"",IF(VLOOKUP($AB1950,tic,Y1950,FALSE)=0,"",VLOOKUP($AB1950,tic,Y1950,FALSE)))</f>
        <v/>
      </c>
      <c r="G1950" s="95" t="str">
        <f>IF(ISERROR(VLOOKUP($AB1950,tic,Z1950,FALSE)),"",IF(VLOOKUP($AB1950,tic,Z1950,FALSE)=0,"",VLOOKUP($AB1950,tic,Z1950,FALSE)))</f>
        <v/>
      </c>
      <c r="H1950" s="96" t="str">
        <f ca="1">IF(ISERROR(VLOOKUP($AB1950,tic,AA1950,FALSE)),"",IF(VLOOKUP($AB1950,tic,AA1950,FALSE)=0,"",VLOOKUP($AB1950,tic,AA1950,FALSE)))</f>
        <v/>
      </c>
      <c r="I1950" s="307"/>
      <c r="J1950" s="308"/>
      <c r="W1950" s="14">
        <v>3</v>
      </c>
      <c r="X1950" s="14">
        <v>9</v>
      </c>
      <c r="Y1950" s="14">
        <v>15</v>
      </c>
      <c r="Z1950" s="14">
        <v>21</v>
      </c>
      <c r="AA1950" s="14">
        <v>31</v>
      </c>
      <c r="AB1950" s="14" t="str">
        <f>IF(C1898="","",C1898)</f>
        <v>NOLASCO SANCHEZ, Rogelio</v>
      </c>
    </row>
    <row r="1951" spans="1:28" ht="5.25" customHeight="1" thickTop="1" thickBot="1" x14ac:dyDescent="0.3"/>
    <row r="1952" spans="1:28" ht="17.25" customHeight="1" thickBot="1" x14ac:dyDescent="0.3">
      <c r="A1952" s="233" t="s">
        <v>154</v>
      </c>
      <c r="B1952" s="233"/>
      <c r="C1952" s="246" t="str">
        <f>IF(C1898="","",IF(VLOOKUP(C1898,DATOS!$B$17:$F$61,4,FALSE)=0,"",VLOOKUP(C1898,DATOS!$B$17:$F$61,4,FALSE)&amp;" "&amp;VLOOKUP(C1898,DATOS!$B$17:$F$61,5,FALSE)))</f>
        <v/>
      </c>
      <c r="D1952" s="247"/>
      <c r="E1952" s="248"/>
      <c r="F1952" s="233" t="str">
        <f>"N° Áreas desaprobadas "&amp;DATOS!$B$6&amp;" :"</f>
        <v>N° Áreas desaprobadas 2019 :</v>
      </c>
      <c r="G1952" s="233"/>
      <c r="H1952" s="233"/>
      <c r="I1952" s="233"/>
      <c r="J1952" s="97" t="str">
        <f ca="1">IF(C1898="","",IF((DATOS!$W$14-TODAY())&gt;0,"",VLOOKUP(C1898,anual,18,FALSE)))</f>
        <v/>
      </c>
    </row>
    <row r="1953" spans="1:28" ht="3" customHeight="1" thickBot="1" x14ac:dyDescent="0.3">
      <c r="A1953" s="46"/>
      <c r="B1953" s="46"/>
      <c r="C1953" s="98"/>
      <c r="D1953" s="98"/>
      <c r="E1953" s="98"/>
      <c r="F1953" s="46"/>
      <c r="G1953" s="46"/>
      <c r="H1953" s="46"/>
      <c r="I1953" s="46"/>
    </row>
    <row r="1954" spans="1:28" ht="17.25" customHeight="1" thickBot="1" x14ac:dyDescent="0.3">
      <c r="A1954" s="420" t="str">
        <f>IF(C1898="","",C1898)</f>
        <v>NOLASCO SANCHEZ, Rogelio</v>
      </c>
      <c r="B1954" s="420"/>
      <c r="C1954" s="420"/>
      <c r="F1954" s="233" t="s">
        <v>155</v>
      </c>
      <c r="G1954" s="233"/>
      <c r="H1954" s="233"/>
      <c r="I1954" s="395" t="str">
        <f ca="1">IF(C1898="","",IF((DATOS!$W$14-TODAY())&gt;0,"",VLOOKUP(C1898,anual2,20,FALSE)))</f>
        <v/>
      </c>
      <c r="J1954" s="396"/>
    </row>
    <row r="1955" spans="1:28" ht="15.75" thickBot="1" x14ac:dyDescent="0.3">
      <c r="A1955" s="16" t="s">
        <v>54</v>
      </c>
    </row>
    <row r="1956" spans="1:28" ht="16.5" thickTop="1" thickBot="1" x14ac:dyDescent="0.3">
      <c r="A1956" s="99" t="s">
        <v>55</v>
      </c>
      <c r="B1956" s="100" t="s">
        <v>56</v>
      </c>
      <c r="C1956" s="279" t="s">
        <v>152</v>
      </c>
      <c r="D1956" s="280"/>
      <c r="E1956" s="279" t="s">
        <v>57</v>
      </c>
      <c r="F1956" s="281"/>
      <c r="G1956" s="281"/>
      <c r="H1956" s="281"/>
      <c r="I1956" s="281"/>
      <c r="J1956" s="282"/>
    </row>
    <row r="1957" spans="1:28" ht="20.25" customHeight="1" thickTop="1" x14ac:dyDescent="0.25">
      <c r="A1957" s="101">
        <v>1</v>
      </c>
      <c r="B1957" s="102" t="str">
        <f t="shared" ref="B1957:D1960" si="476">IF(ISERROR(VLOOKUP($AB1957,comportamiento,W1957,FALSE)),"",IF(VLOOKUP($AB1957,comportamiento,W1957,FALSE)=0,"",VLOOKUP($AB1957,comportamiento,W1957,FALSE)))</f>
        <v/>
      </c>
      <c r="C1957" s="273" t="str">
        <f t="shared" ca="1" si="476"/>
        <v/>
      </c>
      <c r="D1957" s="274" t="str">
        <f t="shared" si="476"/>
        <v/>
      </c>
      <c r="E1957" s="283"/>
      <c r="F1957" s="283"/>
      <c r="G1957" s="283"/>
      <c r="H1957" s="283"/>
      <c r="I1957" s="283"/>
      <c r="J1957" s="284"/>
      <c r="W1957" s="14">
        <v>7</v>
      </c>
      <c r="X1957" s="14">
        <v>31</v>
      </c>
      <c r="AB1957" s="14" t="str">
        <f>IF(C1898="","",C1898)</f>
        <v>NOLASCO SANCHEZ, Rogelio</v>
      </c>
    </row>
    <row r="1958" spans="1:28" ht="20.25" customHeight="1" x14ac:dyDescent="0.25">
      <c r="A1958" s="103">
        <v>2</v>
      </c>
      <c r="B1958" s="104" t="str">
        <f t="shared" si="476"/>
        <v/>
      </c>
      <c r="C1958" s="275" t="str">
        <f t="shared" si="476"/>
        <v/>
      </c>
      <c r="D1958" s="276" t="str">
        <f t="shared" si="476"/>
        <v/>
      </c>
      <c r="E1958" s="269"/>
      <c r="F1958" s="269"/>
      <c r="G1958" s="269"/>
      <c r="H1958" s="269"/>
      <c r="I1958" s="269"/>
      <c r="J1958" s="270"/>
      <c r="W1958" s="14">
        <v>13</v>
      </c>
      <c r="AB1958" s="14" t="str">
        <f>IF(C1898="","",C1898)</f>
        <v>NOLASCO SANCHEZ, Rogelio</v>
      </c>
    </row>
    <row r="1959" spans="1:28" ht="20.25" customHeight="1" x14ac:dyDescent="0.25">
      <c r="A1959" s="103">
        <v>3</v>
      </c>
      <c r="B1959" s="104" t="str">
        <f t="shared" si="476"/>
        <v/>
      </c>
      <c r="C1959" s="275" t="str">
        <f t="shared" si="476"/>
        <v/>
      </c>
      <c r="D1959" s="276" t="str">
        <f t="shared" si="476"/>
        <v/>
      </c>
      <c r="E1959" s="269"/>
      <c r="F1959" s="269"/>
      <c r="G1959" s="269"/>
      <c r="H1959" s="269"/>
      <c r="I1959" s="269"/>
      <c r="J1959" s="270"/>
      <c r="W1959" s="14">
        <v>19</v>
      </c>
      <c r="AB1959" s="14" t="str">
        <f>IF(C1898="","",C1898)</f>
        <v>NOLASCO SANCHEZ, Rogelio</v>
      </c>
    </row>
    <row r="1960" spans="1:28" ht="20.25" customHeight="1" thickBot="1" x14ac:dyDescent="0.3">
      <c r="A1960" s="105">
        <v>4</v>
      </c>
      <c r="B1960" s="106" t="str">
        <f t="shared" si="476"/>
        <v/>
      </c>
      <c r="C1960" s="277" t="str">
        <f t="shared" si="476"/>
        <v/>
      </c>
      <c r="D1960" s="278" t="str">
        <f t="shared" si="476"/>
        <v/>
      </c>
      <c r="E1960" s="271"/>
      <c r="F1960" s="271"/>
      <c r="G1960" s="271"/>
      <c r="H1960" s="271"/>
      <c r="I1960" s="271"/>
      <c r="J1960" s="272"/>
      <c r="W1960" s="14">
        <v>25</v>
      </c>
      <c r="AB1960" s="14" t="str">
        <f>IF(C1898="","",C1898)</f>
        <v>NOLASCO SANCHEZ, Rogelio</v>
      </c>
    </row>
    <row r="1961" spans="1:28" ht="6.75" customHeight="1" thickTop="1" thickBot="1" x14ac:dyDescent="0.3">
      <c r="W1961" s="14">
        <v>7</v>
      </c>
    </row>
    <row r="1962" spans="1:28" ht="14.25" customHeight="1" thickTop="1" thickBot="1" x14ac:dyDescent="0.3">
      <c r="B1962" s="358" t="s">
        <v>208</v>
      </c>
      <c r="C1962" s="359"/>
      <c r="D1962" s="359" t="s">
        <v>209</v>
      </c>
      <c r="E1962" s="359"/>
      <c r="F1962" s="360"/>
    </row>
    <row r="1963" spans="1:28" ht="14.25" customHeight="1" thickTop="1" x14ac:dyDescent="0.25">
      <c r="B1963" s="107" t="str">
        <f>IF(DATOS!$B$12="","",IF(DATOS!$B$12="Bimestre","I Bimestre","I Trimestre"))</f>
        <v>I Trimestre</v>
      </c>
      <c r="C1963" s="108" t="str">
        <f>IF(C1898="","",VLOOKUP(C1898,periodo1,20,FALSE)&amp;"°")</f>
        <v>500°</v>
      </c>
      <c r="D1963" s="221">
        <f>IF(C1898="","",VLOOKUP(C1898,periodo1,18,FALSE))</f>
        <v>0</v>
      </c>
      <c r="E1963" s="221"/>
      <c r="F1963" s="361"/>
      <c r="H1963" s="406" t="str">
        <f>"Orden de mérito año escolar "&amp;DATOS!$B$6&amp;":"</f>
        <v>Orden de mérito año escolar 2019:</v>
      </c>
      <c r="I1963" s="407"/>
      <c r="J1963" s="412" t="str">
        <f ca="1">IF(C1898="","",IF((DATOS!$W$14-TODAY())&gt;0,"",VLOOKUP(C1898,anual,20,FALSE)&amp;"°"))</f>
        <v/>
      </c>
    </row>
    <row r="1964" spans="1:28" ht="14.25" customHeight="1" x14ac:dyDescent="0.25">
      <c r="B1964" s="109" t="str">
        <f>IF(DATOS!$B$12="","",IF(DATOS!$B$12="Bimestre","II Bimestre","II Trimestre"))</f>
        <v>II Trimestre</v>
      </c>
      <c r="C1964" s="110" t="str">
        <f ca="1">IF(C1898="","",IF((DATOS!$X$14-TODAY())&gt;0,"",VLOOKUP(C1898,periodo2,20,FALSE)&amp;"°"))</f>
        <v/>
      </c>
      <c r="D1964" s="225" t="str">
        <f ca="1">IF(C1898="","",IF(C1964="","",VLOOKUP(C1898,periodo2,18,FALSE)))</f>
        <v/>
      </c>
      <c r="E1964" s="225"/>
      <c r="F1964" s="362"/>
      <c r="H1964" s="408"/>
      <c r="I1964" s="409"/>
      <c r="J1964" s="413"/>
    </row>
    <row r="1965" spans="1:28" ht="14.25" customHeight="1" thickBot="1" x14ac:dyDescent="0.3">
      <c r="A1965" s="111"/>
      <c r="B1965" s="112" t="str">
        <f>IF(DATOS!$B$12="","",IF(DATOS!$B$12="Bimestre","III Bimestre","III Trimestre"))</f>
        <v>III Trimestre</v>
      </c>
      <c r="C1965" s="113" t="str">
        <f ca="1">IF(C1898="","",IF((DATOS!$Y$14-TODAY())&gt;0,"",VLOOKUP(C1898,periodo3,20,FALSE)&amp;"°"))</f>
        <v/>
      </c>
      <c r="D1965" s="363" t="str">
        <f ca="1">IF(C1898="","",IF(C1965="","",VLOOKUP(C1898,periodo3,18,FALSE)))</f>
        <v/>
      </c>
      <c r="E1965" s="363"/>
      <c r="F1965" s="364"/>
      <c r="G1965" s="111"/>
      <c r="H1965" s="410"/>
      <c r="I1965" s="411"/>
      <c r="J1965" s="414"/>
    </row>
    <row r="1966" spans="1:28" ht="14.25" customHeight="1" thickTop="1" thickBot="1" x14ac:dyDescent="0.3">
      <c r="B1966" s="114" t="str">
        <f>IF(DATOS!$B$12="","",IF(DATOS!$B$12="Bimestre","IV Bimestre",""))</f>
        <v/>
      </c>
      <c r="C1966" s="115" t="str">
        <f ca="1">IF(C1898="","",IF((DATOS!$W$14-TODAY())&gt;0,"",VLOOKUP(C1898,periodo4,20,FALSE)&amp;"°"))</f>
        <v/>
      </c>
      <c r="D1966" s="214" t="str">
        <f ca="1">IF(C1898="","",IF(C1966="","",VLOOKUP(C1898,periodo4,18,FALSE)))</f>
        <v/>
      </c>
      <c r="E1966" s="214"/>
      <c r="F1966" s="405"/>
    </row>
    <row r="1967" spans="1:28" ht="16.5" thickTop="1" thickBot="1" x14ac:dyDescent="0.3">
      <c r="A1967" s="16" t="s">
        <v>192</v>
      </c>
    </row>
    <row r="1968" spans="1:28" ht="15.75" thickTop="1" x14ac:dyDescent="0.25">
      <c r="A1968" s="397" t="s">
        <v>55</v>
      </c>
      <c r="B1968" s="399" t="s">
        <v>193</v>
      </c>
      <c r="C1968" s="288"/>
      <c r="D1968" s="288"/>
      <c r="E1968" s="289"/>
      <c r="F1968" s="399" t="s">
        <v>194</v>
      </c>
      <c r="G1968" s="288"/>
      <c r="H1968" s="288"/>
      <c r="I1968" s="289"/>
    </row>
    <row r="1969" spans="1:10" x14ac:dyDescent="0.25">
      <c r="A1969" s="398"/>
      <c r="B1969" s="116" t="s">
        <v>195</v>
      </c>
      <c r="C1969" s="400" t="s">
        <v>196</v>
      </c>
      <c r="D1969" s="400"/>
      <c r="E1969" s="401"/>
      <c r="F1969" s="402" t="s">
        <v>195</v>
      </c>
      <c r="G1969" s="400"/>
      <c r="H1969" s="400"/>
      <c r="I1969" s="117" t="s">
        <v>196</v>
      </c>
    </row>
    <row r="1970" spans="1:10" x14ac:dyDescent="0.25">
      <c r="A1970" s="118">
        <v>1</v>
      </c>
      <c r="B1970" s="126"/>
      <c r="C1970" s="403"/>
      <c r="D1970" s="366"/>
      <c r="E1970" s="404"/>
      <c r="F1970" s="365"/>
      <c r="G1970" s="366"/>
      <c r="H1970" s="367"/>
      <c r="I1970" s="127"/>
    </row>
    <row r="1971" spans="1:10" x14ac:dyDescent="0.25">
      <c r="A1971" s="118">
        <v>2</v>
      </c>
      <c r="B1971" s="126"/>
      <c r="C1971" s="403"/>
      <c r="D1971" s="366"/>
      <c r="E1971" s="404"/>
      <c r="F1971" s="365"/>
      <c r="G1971" s="366"/>
      <c r="H1971" s="367"/>
      <c r="I1971" s="127"/>
    </row>
    <row r="1972" spans="1:10" x14ac:dyDescent="0.25">
      <c r="A1972" s="118">
        <v>3</v>
      </c>
      <c r="B1972" s="126"/>
      <c r="C1972" s="403"/>
      <c r="D1972" s="366"/>
      <c r="E1972" s="404"/>
      <c r="F1972" s="365"/>
      <c r="G1972" s="366"/>
      <c r="H1972" s="367"/>
      <c r="I1972" s="127"/>
    </row>
    <row r="1973" spans="1:10" ht="15.75" thickBot="1" x14ac:dyDescent="0.3">
      <c r="A1973" s="119">
        <v>4</v>
      </c>
      <c r="B1973" s="129"/>
      <c r="C1973" s="368"/>
      <c r="D1973" s="369"/>
      <c r="E1973" s="370"/>
      <c r="F1973" s="371"/>
      <c r="G1973" s="369"/>
      <c r="H1973" s="372"/>
      <c r="I1973" s="130"/>
    </row>
    <row r="1974" spans="1:10" ht="16.5" thickTop="1" thickBot="1" x14ac:dyDescent="0.3">
      <c r="A1974" s="120" t="s">
        <v>197</v>
      </c>
      <c r="B1974" s="121" t="str">
        <f>IF(C1898="","",IF(SUM(B1970:B1973)=0,"",SUM(B1970:B1973)))</f>
        <v/>
      </c>
      <c r="C1974" s="373" t="str">
        <f>IF(C1898="","",IF(SUM(C1970:C1973)=0,"",SUM(C1970:C1973)))</f>
        <v/>
      </c>
      <c r="D1974" s="373" t="str">
        <f t="shared" ref="D1974" si="477">IF(E1898="","",IF(SUM(D1970:D1973)=0,"",SUM(D1970:D1973)))</f>
        <v/>
      </c>
      <c r="E1974" s="374" t="str">
        <f t="shared" ref="E1974" si="478">IF(F1898="","",IF(SUM(E1970:E1973)=0,"",SUM(E1970:E1973)))</f>
        <v/>
      </c>
      <c r="F1974" s="375" t="str">
        <f>IF(C1898="","",IF(SUM(F1970:F1973)=0,"",SUM(F1970:F1973)))</f>
        <v/>
      </c>
      <c r="G1974" s="373" t="str">
        <f t="shared" ref="G1974" si="479">IF(H1898="","",IF(SUM(G1970:G1973)=0,"",SUM(G1970:G1973)))</f>
        <v/>
      </c>
      <c r="H1974" s="373" t="str">
        <f t="shared" ref="H1974" si="480">IF(I1898="","",IF(SUM(H1970:H1973)=0,"",SUM(H1970:H1973)))</f>
        <v/>
      </c>
      <c r="I1974" s="122" t="str">
        <f>IF(C1898="","",IF(SUM(I1970:I1973)=0,"",SUM(I1970:I1973)))</f>
        <v/>
      </c>
    </row>
    <row r="1975" spans="1:10" ht="15.75" thickTop="1" x14ac:dyDescent="0.25"/>
    <row r="1978" spans="1:10" x14ac:dyDescent="0.25">
      <c r="A1978" s="416"/>
      <c r="B1978" s="416"/>
      <c r="G1978" s="123"/>
      <c r="H1978" s="123"/>
      <c r="I1978" s="123"/>
      <c r="J1978" s="123"/>
    </row>
    <row r="1979" spans="1:10" x14ac:dyDescent="0.25">
      <c r="A1979" s="415" t="str">
        <f>IF(DATOS!$F$9="","",DATOS!$F$9)</f>
        <v/>
      </c>
      <c r="B1979" s="415"/>
      <c r="G1979" s="415" t="str">
        <f>IF(DATOS!$F$10="","",DATOS!$F$10)</f>
        <v/>
      </c>
      <c r="H1979" s="415"/>
      <c r="I1979" s="415"/>
      <c r="J1979" s="415"/>
    </row>
    <row r="1980" spans="1:10" x14ac:dyDescent="0.25">
      <c r="A1980" s="415" t="s">
        <v>143</v>
      </c>
      <c r="B1980" s="415"/>
      <c r="G1980" s="415" t="s">
        <v>142</v>
      </c>
      <c r="H1980" s="415"/>
      <c r="I1980" s="415"/>
      <c r="J1980" s="415"/>
    </row>
    <row r="1981" spans="1:10" ht="17.25" x14ac:dyDescent="0.3">
      <c r="A1981" s="285" t="str">
        <f>"INFORME DE PROGRESO DEL APRENDIZAJE DEL ESTUDIANTE - "&amp;DATOS!$B$6</f>
        <v>INFORME DE PROGRESO DEL APRENDIZAJE DEL ESTUDIANTE - 2019</v>
      </c>
      <c r="B1981" s="285"/>
      <c r="C1981" s="285"/>
      <c r="D1981" s="285"/>
      <c r="E1981" s="285"/>
      <c r="F1981" s="285"/>
      <c r="G1981" s="285"/>
      <c r="H1981" s="285"/>
      <c r="I1981" s="285"/>
      <c r="J1981" s="285"/>
    </row>
    <row r="1982" spans="1:10" ht="4.5" customHeight="1" thickBot="1" x14ac:dyDescent="0.3"/>
    <row r="1983" spans="1:10" ht="15.75" thickTop="1" x14ac:dyDescent="0.25">
      <c r="A1983" s="292"/>
      <c r="B1983" s="62" t="s">
        <v>45</v>
      </c>
      <c r="C1983" s="314" t="str">
        <f>IF(DATOS!$B$4="","",DATOS!$B$4)</f>
        <v>Apurímac</v>
      </c>
      <c r="D1983" s="314"/>
      <c r="E1983" s="314"/>
      <c r="F1983" s="314"/>
      <c r="G1983" s="313" t="s">
        <v>47</v>
      </c>
      <c r="H1983" s="313"/>
      <c r="I1983" s="63" t="str">
        <f>IF(DATOS!$B$5="","",DATOS!$B$5)</f>
        <v/>
      </c>
      <c r="J1983" s="295" t="s">
        <v>520</v>
      </c>
    </row>
    <row r="1984" spans="1:10" x14ac:dyDescent="0.25">
      <c r="A1984" s="293"/>
      <c r="B1984" s="64" t="s">
        <v>46</v>
      </c>
      <c r="C1984" s="311" t="str">
        <f>IF(DATOS!$B$7="","",UPPER(DATOS!$B$7))</f>
        <v/>
      </c>
      <c r="D1984" s="311"/>
      <c r="E1984" s="311"/>
      <c r="F1984" s="311"/>
      <c r="G1984" s="311"/>
      <c r="H1984" s="311"/>
      <c r="I1984" s="312"/>
      <c r="J1984" s="296"/>
    </row>
    <row r="1985" spans="1:32" x14ac:dyDescent="0.25">
      <c r="A1985" s="293"/>
      <c r="B1985" s="64" t="s">
        <v>49</v>
      </c>
      <c r="C1985" s="315" t="str">
        <f>IF(DATOS!$B$8="","",DATOS!$B$8)</f>
        <v/>
      </c>
      <c r="D1985" s="315"/>
      <c r="E1985" s="315"/>
      <c r="F1985" s="315"/>
      <c r="G1985" s="286" t="s">
        <v>100</v>
      </c>
      <c r="H1985" s="287"/>
      <c r="I1985" s="65" t="str">
        <f>IF(DATOS!$B$9="","",DATOS!$B$9)</f>
        <v/>
      </c>
      <c r="J1985" s="296"/>
    </row>
    <row r="1986" spans="1:32" x14ac:dyDescent="0.25">
      <c r="A1986" s="293"/>
      <c r="B1986" s="64" t="s">
        <v>60</v>
      </c>
      <c r="C1986" s="311" t="str">
        <f>IF(DATOS!$B$10="","",DATOS!$B$10)</f>
        <v/>
      </c>
      <c r="D1986" s="311"/>
      <c r="E1986" s="311"/>
      <c r="F1986" s="311"/>
      <c r="G1986" s="317" t="s">
        <v>50</v>
      </c>
      <c r="H1986" s="317"/>
      <c r="I1986" s="65" t="str">
        <f>IF(DATOS!$B$11="","",DATOS!$B$11)</f>
        <v/>
      </c>
      <c r="J1986" s="296"/>
    </row>
    <row r="1987" spans="1:32" x14ac:dyDescent="0.25">
      <c r="A1987" s="293"/>
      <c r="B1987" s="64" t="s">
        <v>59</v>
      </c>
      <c r="C1987" s="316" t="str">
        <f>IF(ISERROR(VLOOKUP(C1988,DATOS!$B$17:$C$61,2,FALSE)),"No encontrado",IF(VLOOKUP(C1988,DATOS!$B$17:$C$61,2,FALSE)=0,"No encontrado",VLOOKUP(C1988,DATOS!$B$17:$C$61,2,FALSE)))</f>
        <v>No encontrado</v>
      </c>
      <c r="D1987" s="316"/>
      <c r="E1987" s="316"/>
      <c r="F1987" s="316"/>
      <c r="G1987" s="298"/>
      <c r="H1987" s="299"/>
      <c r="I1987" s="300"/>
      <c r="J1987" s="296"/>
    </row>
    <row r="1988" spans="1:32" ht="28.5" customHeight="1" thickBot="1" x14ac:dyDescent="0.3">
      <c r="A1988" s="294"/>
      <c r="B1988" s="66" t="s">
        <v>58</v>
      </c>
      <c r="C1988" s="309" t="str">
        <f>IF(INDEX(alumnos,AE1988,AF1988)=0,"",INDEX(alumnos,AE1988,AF1988))</f>
        <v>ORTIZ PEÑALOZA, Anghelina Brigitte</v>
      </c>
      <c r="D1988" s="309"/>
      <c r="E1988" s="309"/>
      <c r="F1988" s="309"/>
      <c r="G1988" s="309"/>
      <c r="H1988" s="309"/>
      <c r="I1988" s="310"/>
      <c r="J1988" s="297"/>
      <c r="AE1988" s="14">
        <f>AE1898+1</f>
        <v>23</v>
      </c>
      <c r="AF1988" s="14">
        <v>2</v>
      </c>
    </row>
    <row r="1989" spans="1:32" ht="5.25" customHeight="1" thickTop="1" thickBot="1" x14ac:dyDescent="0.3"/>
    <row r="1990" spans="1:32" ht="27" customHeight="1" thickTop="1" x14ac:dyDescent="0.25">
      <c r="A1990" s="318" t="s">
        <v>0</v>
      </c>
      <c r="B1990" s="328" t="s">
        <v>1</v>
      </c>
      <c r="C1990" s="329"/>
      <c r="D1990" s="325" t="s">
        <v>139</v>
      </c>
      <c r="E1990" s="326"/>
      <c r="F1990" s="326"/>
      <c r="G1990" s="327"/>
      <c r="H1990" s="320" t="s">
        <v>2</v>
      </c>
      <c r="I1990" s="301" t="s">
        <v>3</v>
      </c>
      <c r="J1990" s="302"/>
      <c r="K1990" s="67"/>
    </row>
    <row r="1991" spans="1:32" ht="15" customHeight="1" thickBot="1" x14ac:dyDescent="0.3">
      <c r="A1991" s="319"/>
      <c r="B1991" s="330"/>
      <c r="C1991" s="331"/>
      <c r="D1991" s="68">
        <v>1</v>
      </c>
      <c r="E1991" s="68">
        <v>2</v>
      </c>
      <c r="F1991" s="68">
        <v>3</v>
      </c>
      <c r="G1991" s="68">
        <v>4</v>
      </c>
      <c r="H1991" s="321"/>
      <c r="I1991" s="303"/>
      <c r="J1991" s="304"/>
      <c r="K1991" s="67"/>
    </row>
    <row r="1992" spans="1:32" ht="17.25" customHeight="1" thickTop="1" x14ac:dyDescent="0.25">
      <c r="A1992" s="322" t="s">
        <v>8</v>
      </c>
      <c r="B1992" s="334" t="s">
        <v>26</v>
      </c>
      <c r="C1992" s="334"/>
      <c r="D1992" s="69" t="str">
        <f t="shared" ref="D1992:H1996" si="481">IF(ISERROR(VLOOKUP($AB1992,matematica,W1992,FALSE)),"",IF(VLOOKUP($AB1992,matematica,W1992,FALSE)=0,"",VLOOKUP($AB1992,matematica,W1992,FALSE)))</f>
        <v/>
      </c>
      <c r="E1992" s="69" t="str">
        <f t="shared" si="481"/>
        <v/>
      </c>
      <c r="F1992" s="69" t="str">
        <f t="shared" si="481"/>
        <v/>
      </c>
      <c r="G1992" s="69" t="str">
        <f t="shared" si="481"/>
        <v/>
      </c>
      <c r="H1992" s="343" t="str">
        <f t="shared" ca="1" si="481"/>
        <v/>
      </c>
      <c r="I1992" s="337"/>
      <c r="J1992" s="338"/>
      <c r="W1992" s="14">
        <v>3</v>
      </c>
      <c r="X1992" s="14">
        <v>9</v>
      </c>
      <c r="Y1992" s="14">
        <v>15</v>
      </c>
      <c r="Z1992" s="14">
        <v>21</v>
      </c>
      <c r="AA1992" s="14">
        <v>31</v>
      </c>
      <c r="AB1992" s="14" t="str">
        <f>IF(C1988="","",C1988)</f>
        <v>ORTIZ PEÑALOZA, Anghelina Brigitte</v>
      </c>
    </row>
    <row r="1993" spans="1:32" ht="27.75" customHeight="1" x14ac:dyDescent="0.25">
      <c r="A1993" s="323"/>
      <c r="B1993" s="335" t="s">
        <v>27</v>
      </c>
      <c r="C1993" s="335"/>
      <c r="D1993" s="70" t="str">
        <f t="shared" si="481"/>
        <v/>
      </c>
      <c r="E1993" s="70" t="str">
        <f t="shared" si="481"/>
        <v/>
      </c>
      <c r="F1993" s="70" t="str">
        <f t="shared" si="481"/>
        <v/>
      </c>
      <c r="G1993" s="70" t="str">
        <f t="shared" si="481"/>
        <v/>
      </c>
      <c r="H1993" s="344" t="str">
        <f t="shared" si="481"/>
        <v/>
      </c>
      <c r="I1993" s="339"/>
      <c r="J1993" s="340"/>
      <c r="M1993" s="14" t="str">
        <f>IF(INDEX(alumnos,35,2)=0,"",INDEX(alumnos,35,2))</f>
        <v/>
      </c>
      <c r="W1993" s="14">
        <v>4</v>
      </c>
      <c r="X1993" s="14">
        <v>10</v>
      </c>
      <c r="Y1993" s="14">
        <v>16</v>
      </c>
      <c r="Z1993" s="14">
        <v>22</v>
      </c>
      <c r="AB1993" s="14" t="str">
        <f>IF(C1988="","",C1988)</f>
        <v>ORTIZ PEÑALOZA, Anghelina Brigitte</v>
      </c>
    </row>
    <row r="1994" spans="1:32" ht="26.25" customHeight="1" x14ac:dyDescent="0.25">
      <c r="A1994" s="323"/>
      <c r="B1994" s="335" t="s">
        <v>28</v>
      </c>
      <c r="C1994" s="335"/>
      <c r="D1994" s="70" t="str">
        <f t="shared" si="481"/>
        <v/>
      </c>
      <c r="E1994" s="70" t="str">
        <f t="shared" si="481"/>
        <v/>
      </c>
      <c r="F1994" s="70" t="str">
        <f t="shared" si="481"/>
        <v/>
      </c>
      <c r="G1994" s="70" t="str">
        <f t="shared" si="481"/>
        <v/>
      </c>
      <c r="H1994" s="344" t="str">
        <f t="shared" si="481"/>
        <v/>
      </c>
      <c r="I1994" s="339"/>
      <c r="J1994" s="340"/>
      <c r="W1994" s="14">
        <v>5</v>
      </c>
      <c r="X1994" s="14">
        <v>11</v>
      </c>
      <c r="Y1994" s="14">
        <v>17</v>
      </c>
      <c r="Z1994" s="14">
        <v>23</v>
      </c>
      <c r="AB1994" s="14" t="str">
        <f>IF(C1988="","",C1988)</f>
        <v>ORTIZ PEÑALOZA, Anghelina Brigitte</v>
      </c>
    </row>
    <row r="1995" spans="1:32" ht="24.75" customHeight="1" x14ac:dyDescent="0.25">
      <c r="A1995" s="323"/>
      <c r="B1995" s="335" t="s">
        <v>29</v>
      </c>
      <c r="C1995" s="335"/>
      <c r="D1995" s="70" t="str">
        <f t="shared" si="481"/>
        <v/>
      </c>
      <c r="E1995" s="70" t="str">
        <f t="shared" si="481"/>
        <v/>
      </c>
      <c r="F1995" s="70" t="str">
        <f t="shared" si="481"/>
        <v/>
      </c>
      <c r="G1995" s="70" t="str">
        <f t="shared" si="481"/>
        <v/>
      </c>
      <c r="H1995" s="344" t="str">
        <f t="shared" si="481"/>
        <v/>
      </c>
      <c r="I1995" s="339"/>
      <c r="J1995" s="340"/>
      <c r="W1995" s="14">
        <v>6</v>
      </c>
      <c r="X1995" s="14">
        <v>12</v>
      </c>
      <c r="Y1995" s="14">
        <v>18</v>
      </c>
      <c r="Z1995" s="14">
        <v>24</v>
      </c>
      <c r="AB1995" s="14" t="str">
        <f>IF(C1988="","",C1988)</f>
        <v>ORTIZ PEÑALOZA, Anghelina Brigitte</v>
      </c>
    </row>
    <row r="1996" spans="1:32" ht="16.5" customHeight="1" thickBot="1" x14ac:dyDescent="0.3">
      <c r="A1996" s="324"/>
      <c r="B1996" s="336" t="s">
        <v>188</v>
      </c>
      <c r="C1996" s="336"/>
      <c r="D1996" s="71" t="str">
        <f t="shared" si="481"/>
        <v/>
      </c>
      <c r="E1996" s="71" t="str">
        <f t="shared" si="481"/>
        <v/>
      </c>
      <c r="F1996" s="71" t="str">
        <f t="shared" si="481"/>
        <v/>
      </c>
      <c r="G1996" s="71" t="str">
        <f t="shared" si="481"/>
        <v/>
      </c>
      <c r="H1996" s="345" t="str">
        <f t="shared" si="481"/>
        <v/>
      </c>
      <c r="I1996" s="341"/>
      <c r="J1996" s="342"/>
      <c r="W1996" s="14">
        <v>7</v>
      </c>
      <c r="X1996" s="14">
        <v>13</v>
      </c>
      <c r="Y1996" s="14">
        <v>19</v>
      </c>
      <c r="Z1996" s="14">
        <v>25</v>
      </c>
      <c r="AB1996" s="14" t="str">
        <f>IF(C1988="","",C1988)</f>
        <v>ORTIZ PEÑALOZA, Anghelina Brigitte</v>
      </c>
    </row>
    <row r="1997" spans="1:32" ht="1.5" customHeight="1" thickTop="1" thickBot="1" x14ac:dyDescent="0.3">
      <c r="A1997" s="72"/>
      <c r="B1997" s="73"/>
      <c r="C1997" s="74"/>
      <c r="D1997" s="74"/>
      <c r="E1997" s="74"/>
      <c r="F1997" s="74"/>
      <c r="G1997" s="74"/>
      <c r="H1997" s="75"/>
      <c r="I1997" s="124"/>
      <c r="J1997" s="124"/>
    </row>
    <row r="1998" spans="1:32" ht="28.5" customHeight="1" thickTop="1" x14ac:dyDescent="0.25">
      <c r="A1998" s="322" t="s">
        <v>151</v>
      </c>
      <c r="B1998" s="334" t="s">
        <v>191</v>
      </c>
      <c r="C1998" s="334" t="str">
        <f t="shared" ref="C1998:C2000" si="482">IF(ISERROR(VLOOKUP($C$8,comunicacion,W1998,FALSE)),"",IF(VLOOKUP($C$8,comunicacion,W1998,FALSE)=0,"",VLOOKUP($C$8,comunicacion,W1998,FALSE)))</f>
        <v/>
      </c>
      <c r="D1998" s="76" t="str">
        <f t="shared" ref="D1998:H2001" si="483">IF(ISERROR(VLOOKUP($AB1998,comunicacion,W1998,FALSE)),"",IF(VLOOKUP($AB1998,comunicacion,W1998,FALSE)=0,"",VLOOKUP($AB1998,comunicacion,W1998,FALSE)))</f>
        <v/>
      </c>
      <c r="E1998" s="76" t="str">
        <f t="shared" si="483"/>
        <v/>
      </c>
      <c r="F1998" s="76" t="str">
        <f t="shared" si="483"/>
        <v/>
      </c>
      <c r="G1998" s="69" t="str">
        <f t="shared" si="483"/>
        <v/>
      </c>
      <c r="H1998" s="346" t="str">
        <f t="shared" ca="1" si="483"/>
        <v/>
      </c>
      <c r="I1998" s="349"/>
      <c r="J1998" s="350"/>
      <c r="W1998" s="14">
        <v>3</v>
      </c>
      <c r="X1998" s="14">
        <v>9</v>
      </c>
      <c r="Y1998" s="14">
        <v>15</v>
      </c>
      <c r="Z1998" s="14">
        <v>21</v>
      </c>
      <c r="AA1998" s="14">
        <v>31</v>
      </c>
      <c r="AB1998" s="14" t="str">
        <f>IF(C1988="","",C1988)</f>
        <v>ORTIZ PEÑALOZA, Anghelina Brigitte</v>
      </c>
    </row>
    <row r="1999" spans="1:32" ht="28.5" customHeight="1" x14ac:dyDescent="0.25">
      <c r="A1999" s="323"/>
      <c r="B1999" s="335" t="s">
        <v>190</v>
      </c>
      <c r="C1999" s="335" t="str">
        <f t="shared" si="482"/>
        <v/>
      </c>
      <c r="D1999" s="77" t="str">
        <f t="shared" si="483"/>
        <v/>
      </c>
      <c r="E1999" s="77" t="str">
        <f t="shared" si="483"/>
        <v/>
      </c>
      <c r="F1999" s="77" t="str">
        <f t="shared" si="483"/>
        <v/>
      </c>
      <c r="G1999" s="70" t="str">
        <f t="shared" si="483"/>
        <v/>
      </c>
      <c r="H1999" s="347" t="str">
        <f t="shared" si="483"/>
        <v/>
      </c>
      <c r="I1999" s="351"/>
      <c r="J1999" s="352"/>
      <c r="W1999" s="14">
        <v>4</v>
      </c>
      <c r="X1999" s="14">
        <v>10</v>
      </c>
      <c r="Y1999" s="14">
        <v>16</v>
      </c>
      <c r="Z1999" s="14">
        <v>22</v>
      </c>
      <c r="AB1999" s="14" t="str">
        <f>IF(C1988="","",C1988)</f>
        <v>ORTIZ PEÑALOZA, Anghelina Brigitte</v>
      </c>
    </row>
    <row r="2000" spans="1:32" ht="28.5" customHeight="1" x14ac:dyDescent="0.25">
      <c r="A2000" s="323"/>
      <c r="B2000" s="335" t="s">
        <v>189</v>
      </c>
      <c r="C2000" s="335" t="str">
        <f t="shared" si="482"/>
        <v/>
      </c>
      <c r="D2000" s="77" t="str">
        <f t="shared" si="483"/>
        <v/>
      </c>
      <c r="E2000" s="77" t="str">
        <f t="shared" si="483"/>
        <v/>
      </c>
      <c r="F2000" s="77" t="str">
        <f t="shared" si="483"/>
        <v/>
      </c>
      <c r="G2000" s="70" t="str">
        <f t="shared" si="483"/>
        <v/>
      </c>
      <c r="H2000" s="347" t="str">
        <f t="shared" si="483"/>
        <v/>
      </c>
      <c r="I2000" s="351"/>
      <c r="J2000" s="352"/>
      <c r="W2000" s="14">
        <v>5</v>
      </c>
      <c r="X2000" s="14">
        <v>11</v>
      </c>
      <c r="Y2000" s="14">
        <v>17</v>
      </c>
      <c r="Z2000" s="14">
        <v>23</v>
      </c>
      <c r="AB2000" s="14" t="str">
        <f>IF(C1988="","",C1988)</f>
        <v>ORTIZ PEÑALOZA, Anghelina Brigitte</v>
      </c>
    </row>
    <row r="2001" spans="1:28" ht="16.5" customHeight="1" thickBot="1" x14ac:dyDescent="0.3">
      <c r="A2001" s="324"/>
      <c r="B2001" s="336" t="s">
        <v>188</v>
      </c>
      <c r="C2001" s="336"/>
      <c r="D2001" s="71" t="str">
        <f t="shared" si="483"/>
        <v/>
      </c>
      <c r="E2001" s="71" t="str">
        <f t="shared" si="483"/>
        <v/>
      </c>
      <c r="F2001" s="71" t="str">
        <f t="shared" si="483"/>
        <v/>
      </c>
      <c r="G2001" s="71" t="str">
        <f t="shared" si="483"/>
        <v/>
      </c>
      <c r="H2001" s="348" t="str">
        <f t="shared" si="483"/>
        <v/>
      </c>
      <c r="I2001" s="353"/>
      <c r="J2001" s="354"/>
      <c r="W2001" s="14">
        <v>7</v>
      </c>
      <c r="X2001" s="14">
        <v>13</v>
      </c>
      <c r="Y2001" s="14">
        <v>19</v>
      </c>
      <c r="Z2001" s="14">
        <v>25</v>
      </c>
      <c r="AB2001" s="14" t="str">
        <f>IF(C1988="","",C1988)</f>
        <v>ORTIZ PEÑALOZA, Anghelina Brigitte</v>
      </c>
    </row>
    <row r="2002" spans="1:28" ht="2.25" customHeight="1" thickTop="1" thickBot="1" x14ac:dyDescent="0.3">
      <c r="A2002" s="72"/>
      <c r="B2002" s="73"/>
      <c r="C2002" s="78"/>
      <c r="D2002" s="78"/>
      <c r="E2002" s="78"/>
      <c r="F2002" s="78"/>
      <c r="G2002" s="78"/>
      <c r="H2002" s="75"/>
      <c r="I2002" s="124"/>
      <c r="J2002" s="124"/>
    </row>
    <row r="2003" spans="1:28" ht="28.5" customHeight="1" thickTop="1" x14ac:dyDescent="0.25">
      <c r="A2003" s="322" t="s">
        <v>150</v>
      </c>
      <c r="B2003" s="334" t="s">
        <v>30</v>
      </c>
      <c r="C2003" s="334" t="str">
        <f t="shared" ref="C2003:C2005" si="484">IF(ISERROR(VLOOKUP($C$8,ingles,W2003,FALSE)),"",IF(VLOOKUP($C$8,ingles,W2003,FALSE)=0,"",VLOOKUP($C$8,ingles,W2003,FALSE)))</f>
        <v/>
      </c>
      <c r="D2003" s="76" t="str">
        <f t="shared" ref="D2003:H2006" si="485">IF(ISERROR(VLOOKUP($AB2003,ingles,W2003,FALSE)),"",IF(VLOOKUP($AB2003,ingles,W2003,FALSE)=0,"",VLOOKUP($AB2003,ingles,W2003,FALSE)))</f>
        <v/>
      </c>
      <c r="E2003" s="76" t="str">
        <f t="shared" si="485"/>
        <v/>
      </c>
      <c r="F2003" s="76" t="str">
        <f t="shared" si="485"/>
        <v/>
      </c>
      <c r="G2003" s="69" t="str">
        <f t="shared" si="485"/>
        <v/>
      </c>
      <c r="H2003" s="346" t="str">
        <f t="shared" ca="1" si="485"/>
        <v/>
      </c>
      <c r="I2003" s="349"/>
      <c r="J2003" s="350"/>
      <c r="W2003" s="14">
        <v>3</v>
      </c>
      <c r="X2003" s="14">
        <v>9</v>
      </c>
      <c r="Y2003" s="14">
        <v>15</v>
      </c>
      <c r="Z2003" s="14">
        <v>21</v>
      </c>
      <c r="AA2003" s="14">
        <v>31</v>
      </c>
      <c r="AB2003" s="14" t="str">
        <f>IF(C1988="","",C1988)</f>
        <v>ORTIZ PEÑALOZA, Anghelina Brigitte</v>
      </c>
    </row>
    <row r="2004" spans="1:28" ht="28.5" customHeight="1" x14ac:dyDescent="0.25">
      <c r="A2004" s="323"/>
      <c r="B2004" s="335" t="s">
        <v>31</v>
      </c>
      <c r="C2004" s="335" t="str">
        <f t="shared" si="484"/>
        <v/>
      </c>
      <c r="D2004" s="77" t="str">
        <f t="shared" si="485"/>
        <v/>
      </c>
      <c r="E2004" s="77" t="str">
        <f t="shared" si="485"/>
        <v/>
      </c>
      <c r="F2004" s="77" t="str">
        <f t="shared" si="485"/>
        <v/>
      </c>
      <c r="G2004" s="70" t="str">
        <f t="shared" si="485"/>
        <v/>
      </c>
      <c r="H2004" s="347" t="str">
        <f t="shared" si="485"/>
        <v/>
      </c>
      <c r="I2004" s="351"/>
      <c r="J2004" s="352"/>
      <c r="W2004" s="14">
        <v>4</v>
      </c>
      <c r="X2004" s="14">
        <v>10</v>
      </c>
      <c r="Y2004" s="14">
        <v>16</v>
      </c>
      <c r="Z2004" s="14">
        <v>22</v>
      </c>
      <c r="AB2004" s="14" t="str">
        <f>IF(C1988="","",C1988)</f>
        <v>ORTIZ PEÑALOZA, Anghelina Brigitte</v>
      </c>
    </row>
    <row r="2005" spans="1:28" ht="28.5" customHeight="1" x14ac:dyDescent="0.25">
      <c r="A2005" s="323"/>
      <c r="B2005" s="335" t="s">
        <v>32</v>
      </c>
      <c r="C2005" s="335" t="str">
        <f t="shared" si="484"/>
        <v/>
      </c>
      <c r="D2005" s="77" t="str">
        <f t="shared" si="485"/>
        <v/>
      </c>
      <c r="E2005" s="77" t="str">
        <f t="shared" si="485"/>
        <v/>
      </c>
      <c r="F2005" s="77" t="str">
        <f t="shared" si="485"/>
        <v/>
      </c>
      <c r="G2005" s="70" t="str">
        <f t="shared" si="485"/>
        <v/>
      </c>
      <c r="H2005" s="347" t="str">
        <f t="shared" si="485"/>
        <v/>
      </c>
      <c r="I2005" s="351"/>
      <c r="J2005" s="352"/>
      <c r="W2005" s="14">
        <v>5</v>
      </c>
      <c r="X2005" s="14">
        <v>11</v>
      </c>
      <c r="Y2005" s="14">
        <v>17</v>
      </c>
      <c r="Z2005" s="14">
        <v>23</v>
      </c>
      <c r="AB2005" s="14" t="str">
        <f>IF(C1988="","",C1988)</f>
        <v>ORTIZ PEÑALOZA, Anghelina Brigitte</v>
      </c>
    </row>
    <row r="2006" spans="1:28" ht="16.5" customHeight="1" thickBot="1" x14ac:dyDescent="0.3">
      <c r="A2006" s="324"/>
      <c r="B2006" s="336" t="s">
        <v>188</v>
      </c>
      <c r="C2006" s="336"/>
      <c r="D2006" s="71" t="str">
        <f t="shared" si="485"/>
        <v/>
      </c>
      <c r="E2006" s="71" t="str">
        <f t="shared" si="485"/>
        <v/>
      </c>
      <c r="F2006" s="71" t="str">
        <f t="shared" si="485"/>
        <v/>
      </c>
      <c r="G2006" s="71" t="str">
        <f t="shared" si="485"/>
        <v/>
      </c>
      <c r="H2006" s="348" t="str">
        <f t="shared" si="485"/>
        <v/>
      </c>
      <c r="I2006" s="353"/>
      <c r="J2006" s="354"/>
      <c r="W2006" s="14">
        <v>7</v>
      </c>
      <c r="X2006" s="14">
        <v>13</v>
      </c>
      <c r="Y2006" s="14">
        <v>19</v>
      </c>
      <c r="Z2006" s="14">
        <v>25</v>
      </c>
      <c r="AB2006" s="14" t="str">
        <f>IF(C1988="","",C1988)</f>
        <v>ORTIZ PEÑALOZA, Anghelina Brigitte</v>
      </c>
    </row>
    <row r="2007" spans="1:28" ht="2.25" customHeight="1" thickTop="1" thickBot="1" x14ac:dyDescent="0.3">
      <c r="A2007" s="72"/>
      <c r="B2007" s="73"/>
      <c r="C2007" s="78"/>
      <c r="D2007" s="78"/>
      <c r="E2007" s="78"/>
      <c r="F2007" s="78"/>
      <c r="G2007" s="78"/>
      <c r="H2007" s="75"/>
      <c r="I2007" s="124"/>
      <c r="J2007" s="124"/>
    </row>
    <row r="2008" spans="1:28" ht="27" customHeight="1" thickTop="1" x14ac:dyDescent="0.25">
      <c r="A2008" s="322" t="s">
        <v>7</v>
      </c>
      <c r="B2008" s="334" t="s">
        <v>33</v>
      </c>
      <c r="C2008" s="334" t="str">
        <f t="shared" ref="C2008" si="486">IF(ISERROR(VLOOKUP($C$8,arte,W2008,FALSE)),"",IF(VLOOKUP($C$8,arte,W2008,FALSE)=0,"",VLOOKUP($C$8,arte,W2008,FALSE)))</f>
        <v/>
      </c>
      <c r="D2008" s="76" t="str">
        <f t="shared" ref="D2008:H2010" si="487">IF(ISERROR(VLOOKUP($AB2008,arte,W2008,FALSE)),"",IF(VLOOKUP($AB2008,arte,W2008,FALSE)=0,"",VLOOKUP($AB2008,arte,W2008,FALSE)))</f>
        <v/>
      </c>
      <c r="E2008" s="76" t="str">
        <f t="shared" si="487"/>
        <v/>
      </c>
      <c r="F2008" s="76" t="str">
        <f t="shared" si="487"/>
        <v/>
      </c>
      <c r="G2008" s="69" t="str">
        <f t="shared" si="487"/>
        <v/>
      </c>
      <c r="H2008" s="343" t="str">
        <f t="shared" ca="1" si="487"/>
        <v/>
      </c>
      <c r="I2008" s="337"/>
      <c r="J2008" s="338"/>
      <c r="W2008" s="14">
        <v>3</v>
      </c>
      <c r="X2008" s="14">
        <v>9</v>
      </c>
      <c r="Y2008" s="14">
        <v>15</v>
      </c>
      <c r="Z2008" s="14">
        <v>21</v>
      </c>
      <c r="AA2008" s="14">
        <v>31</v>
      </c>
      <c r="AB2008" s="14" t="str">
        <f>IF(C1988="","",C1988)</f>
        <v>ORTIZ PEÑALOZA, Anghelina Brigitte</v>
      </c>
    </row>
    <row r="2009" spans="1:28" ht="27" customHeight="1" x14ac:dyDescent="0.25">
      <c r="A2009" s="323"/>
      <c r="B2009" s="335" t="s">
        <v>34</v>
      </c>
      <c r="C2009" s="335" t="str">
        <f>IF(ISERROR(VLOOKUP($C$8,arte,W2009,FALSE)),"",IF(VLOOKUP($C$8,arte,W2009,FALSE)=0,"",VLOOKUP($C$8,arte,W2009,FALSE)))</f>
        <v/>
      </c>
      <c r="D2009" s="77" t="str">
        <f t="shared" si="487"/>
        <v/>
      </c>
      <c r="E2009" s="77" t="str">
        <f t="shared" si="487"/>
        <v/>
      </c>
      <c r="F2009" s="77" t="str">
        <f t="shared" si="487"/>
        <v/>
      </c>
      <c r="G2009" s="70" t="str">
        <f t="shared" si="487"/>
        <v/>
      </c>
      <c r="H2009" s="344" t="str">
        <f t="shared" si="487"/>
        <v/>
      </c>
      <c r="I2009" s="339"/>
      <c r="J2009" s="340"/>
      <c r="W2009" s="14">
        <v>4</v>
      </c>
      <c r="X2009" s="14">
        <v>10</v>
      </c>
      <c r="Y2009" s="14">
        <v>16</v>
      </c>
      <c r="Z2009" s="14">
        <v>22</v>
      </c>
      <c r="AB2009" s="14" t="str">
        <f>IF(C1988="","",C1988)</f>
        <v>ORTIZ PEÑALOZA, Anghelina Brigitte</v>
      </c>
    </row>
    <row r="2010" spans="1:28" ht="16.5" customHeight="1" thickBot="1" x14ac:dyDescent="0.3">
      <c r="A2010" s="324"/>
      <c r="B2010" s="336" t="s">
        <v>188</v>
      </c>
      <c r="C2010" s="336"/>
      <c r="D2010" s="71" t="str">
        <f t="shared" si="487"/>
        <v/>
      </c>
      <c r="E2010" s="71" t="str">
        <f t="shared" si="487"/>
        <v/>
      </c>
      <c r="F2010" s="71" t="str">
        <f t="shared" si="487"/>
        <v/>
      </c>
      <c r="G2010" s="71" t="str">
        <f t="shared" si="487"/>
        <v/>
      </c>
      <c r="H2010" s="345" t="str">
        <f t="shared" si="487"/>
        <v/>
      </c>
      <c r="I2010" s="341"/>
      <c r="J2010" s="342"/>
      <c r="W2010" s="14">
        <v>7</v>
      </c>
      <c r="X2010" s="14">
        <v>13</v>
      </c>
      <c r="Y2010" s="14">
        <v>19</v>
      </c>
      <c r="Z2010" s="14">
        <v>25</v>
      </c>
      <c r="AB2010" s="14" t="str">
        <f>IF(C1988="","",C1988)</f>
        <v>ORTIZ PEÑALOZA, Anghelina Brigitte</v>
      </c>
    </row>
    <row r="2011" spans="1:28" ht="2.25" customHeight="1" thickTop="1" thickBot="1" x14ac:dyDescent="0.3">
      <c r="A2011" s="72"/>
      <c r="B2011" s="73"/>
      <c r="C2011" s="79"/>
      <c r="D2011" s="74"/>
      <c r="E2011" s="74"/>
      <c r="F2011" s="74"/>
      <c r="G2011" s="74"/>
      <c r="H2011" s="80" t="str">
        <f>IF(ISERROR(VLOOKUP($C$8,ingles,AA2011,FALSE)),"",IF(VLOOKUP($C$8,ingles,AA2011,FALSE)=0,"",VLOOKUP($C$8,ingles,AA2011,FALSE)))</f>
        <v/>
      </c>
      <c r="I2011" s="124"/>
      <c r="J2011" s="124"/>
    </row>
    <row r="2012" spans="1:28" ht="21" customHeight="1" thickTop="1" x14ac:dyDescent="0.25">
      <c r="A2012" s="322" t="s">
        <v>5</v>
      </c>
      <c r="B2012" s="334" t="s">
        <v>35</v>
      </c>
      <c r="C2012" s="334" t="str">
        <f t="shared" ref="C2012:C2014" si="488">IF(ISERROR(VLOOKUP($C$8,sociales,W2012,FALSE)),"",IF(VLOOKUP($C$8,sociales,W2012,FALSE)=0,"",VLOOKUP($C$8,sociales,W2012,FALSE)))</f>
        <v/>
      </c>
      <c r="D2012" s="76" t="str">
        <f t="shared" ref="D2012:H2015" si="489">IF(ISERROR(VLOOKUP($AB2012,sociales,W2012,FALSE)),"",IF(VLOOKUP($AB2012,sociales,W2012,FALSE)=0,"",VLOOKUP($AB2012,sociales,W2012,FALSE)))</f>
        <v/>
      </c>
      <c r="E2012" s="76" t="str">
        <f t="shared" si="489"/>
        <v/>
      </c>
      <c r="F2012" s="76" t="str">
        <f t="shared" si="489"/>
        <v/>
      </c>
      <c r="G2012" s="69" t="str">
        <f t="shared" si="489"/>
        <v/>
      </c>
      <c r="H2012" s="346" t="str">
        <f t="shared" ca="1" si="489"/>
        <v/>
      </c>
      <c r="I2012" s="349"/>
      <c r="J2012" s="350"/>
      <c r="W2012" s="14">
        <v>3</v>
      </c>
      <c r="X2012" s="14">
        <v>9</v>
      </c>
      <c r="Y2012" s="14">
        <v>15</v>
      </c>
      <c r="Z2012" s="14">
        <v>21</v>
      </c>
      <c r="AA2012" s="14">
        <v>31</v>
      </c>
      <c r="AB2012" s="14" t="str">
        <f>IF(C1988="","",C1988)</f>
        <v>ORTIZ PEÑALOZA, Anghelina Brigitte</v>
      </c>
    </row>
    <row r="2013" spans="1:28" ht="27" customHeight="1" x14ac:dyDescent="0.25">
      <c r="A2013" s="323"/>
      <c r="B2013" s="335" t="s">
        <v>36</v>
      </c>
      <c r="C2013" s="335" t="str">
        <f t="shared" si="488"/>
        <v/>
      </c>
      <c r="D2013" s="77" t="str">
        <f t="shared" si="489"/>
        <v/>
      </c>
      <c r="E2013" s="77" t="str">
        <f t="shared" si="489"/>
        <v/>
      </c>
      <c r="F2013" s="77" t="str">
        <f t="shared" si="489"/>
        <v/>
      </c>
      <c r="G2013" s="70" t="str">
        <f t="shared" si="489"/>
        <v/>
      </c>
      <c r="H2013" s="347" t="str">
        <f t="shared" si="489"/>
        <v/>
      </c>
      <c r="I2013" s="351"/>
      <c r="J2013" s="352"/>
      <c r="W2013" s="14">
        <v>4</v>
      </c>
      <c r="X2013" s="14">
        <v>10</v>
      </c>
      <c r="Y2013" s="14">
        <v>16</v>
      </c>
      <c r="Z2013" s="14">
        <v>22</v>
      </c>
      <c r="AB2013" s="14" t="str">
        <f>IF(C1988="","",C1988)</f>
        <v>ORTIZ PEÑALOZA, Anghelina Brigitte</v>
      </c>
    </row>
    <row r="2014" spans="1:28" ht="27" customHeight="1" x14ac:dyDescent="0.25">
      <c r="A2014" s="323"/>
      <c r="B2014" s="335" t="s">
        <v>37</v>
      </c>
      <c r="C2014" s="335" t="str">
        <f t="shared" si="488"/>
        <v/>
      </c>
      <c r="D2014" s="77" t="str">
        <f t="shared" si="489"/>
        <v/>
      </c>
      <c r="E2014" s="77" t="str">
        <f t="shared" si="489"/>
        <v/>
      </c>
      <c r="F2014" s="77" t="str">
        <f t="shared" si="489"/>
        <v/>
      </c>
      <c r="G2014" s="70" t="str">
        <f t="shared" si="489"/>
        <v/>
      </c>
      <c r="H2014" s="347" t="str">
        <f t="shared" si="489"/>
        <v/>
      </c>
      <c r="I2014" s="351"/>
      <c r="J2014" s="352"/>
      <c r="W2014" s="14">
        <v>5</v>
      </c>
      <c r="X2014" s="14">
        <v>11</v>
      </c>
      <c r="Y2014" s="14">
        <v>17</v>
      </c>
      <c r="Z2014" s="14">
        <v>23</v>
      </c>
      <c r="AB2014" s="14" t="str">
        <f>IF(C1988="","",C1988)</f>
        <v>ORTIZ PEÑALOZA, Anghelina Brigitte</v>
      </c>
    </row>
    <row r="2015" spans="1:28" ht="16.5" customHeight="1" thickBot="1" x14ac:dyDescent="0.3">
      <c r="A2015" s="324"/>
      <c r="B2015" s="336" t="s">
        <v>188</v>
      </c>
      <c r="C2015" s="336"/>
      <c r="D2015" s="71" t="str">
        <f t="shared" si="489"/>
        <v/>
      </c>
      <c r="E2015" s="71" t="str">
        <f t="shared" si="489"/>
        <v/>
      </c>
      <c r="F2015" s="71" t="str">
        <f t="shared" si="489"/>
        <v/>
      </c>
      <c r="G2015" s="71" t="str">
        <f t="shared" si="489"/>
        <v/>
      </c>
      <c r="H2015" s="348" t="str">
        <f t="shared" si="489"/>
        <v/>
      </c>
      <c r="I2015" s="353"/>
      <c r="J2015" s="354"/>
      <c r="W2015" s="14">
        <v>7</v>
      </c>
      <c r="X2015" s="14">
        <v>13</v>
      </c>
      <c r="Y2015" s="14">
        <v>19</v>
      </c>
      <c r="Z2015" s="14">
        <v>25</v>
      </c>
      <c r="AB2015" s="14" t="str">
        <f>IF(C1988="","",C1988)</f>
        <v>ORTIZ PEÑALOZA, Anghelina Brigitte</v>
      </c>
    </row>
    <row r="2016" spans="1:28" ht="2.25" customHeight="1" thickTop="1" thickBot="1" x14ac:dyDescent="0.3">
      <c r="A2016" s="72"/>
      <c r="B2016" s="73"/>
      <c r="C2016" s="78"/>
      <c r="D2016" s="78"/>
      <c r="E2016" s="78"/>
      <c r="F2016" s="78"/>
      <c r="G2016" s="78"/>
      <c r="H2016" s="75"/>
      <c r="I2016" s="124"/>
      <c r="J2016" s="124"/>
    </row>
    <row r="2017" spans="1:28" ht="16.5" customHeight="1" thickTop="1" x14ac:dyDescent="0.25">
      <c r="A2017" s="355" t="s">
        <v>4</v>
      </c>
      <c r="B2017" s="334" t="s">
        <v>24</v>
      </c>
      <c r="C2017" s="334" t="str">
        <f t="shared" ref="C2017:C2018" si="490">IF(ISERROR(VLOOKUP($C$8,desarrollo,W2017,FALSE)),"",IF(VLOOKUP($C$8,desarrollo,W2017,FALSE)=0,"",VLOOKUP($C$8,desarrollo,W2017,FALSE)))</f>
        <v/>
      </c>
      <c r="D2017" s="76" t="str">
        <f t="shared" ref="D2017:H2019" si="491">IF(ISERROR(VLOOKUP($AB2017,desarrollo,W2017,FALSE)),"",IF(VLOOKUP($AB2017,desarrollo,W2017,FALSE)=0,"",VLOOKUP($AB2017,desarrollo,W2017,FALSE)))</f>
        <v/>
      </c>
      <c r="E2017" s="76" t="str">
        <f t="shared" si="491"/>
        <v/>
      </c>
      <c r="F2017" s="76" t="str">
        <f t="shared" si="491"/>
        <v/>
      </c>
      <c r="G2017" s="69" t="str">
        <f t="shared" si="491"/>
        <v/>
      </c>
      <c r="H2017" s="343" t="str">
        <f t="shared" ca="1" si="491"/>
        <v/>
      </c>
      <c r="I2017" s="337"/>
      <c r="J2017" s="338"/>
      <c r="W2017" s="14">
        <v>3</v>
      </c>
      <c r="X2017" s="14">
        <v>9</v>
      </c>
      <c r="Y2017" s="14">
        <v>15</v>
      </c>
      <c r="Z2017" s="14">
        <v>21</v>
      </c>
      <c r="AA2017" s="14">
        <v>31</v>
      </c>
      <c r="AB2017" s="14" t="str">
        <f>IF(C1988="","",C1988)</f>
        <v>ORTIZ PEÑALOZA, Anghelina Brigitte</v>
      </c>
    </row>
    <row r="2018" spans="1:28" ht="27" customHeight="1" x14ac:dyDescent="0.25">
      <c r="A2018" s="356"/>
      <c r="B2018" s="335" t="s">
        <v>25</v>
      </c>
      <c r="C2018" s="335" t="str">
        <f t="shared" si="490"/>
        <v/>
      </c>
      <c r="D2018" s="77" t="str">
        <f t="shared" si="491"/>
        <v/>
      </c>
      <c r="E2018" s="77" t="str">
        <f t="shared" si="491"/>
        <v/>
      </c>
      <c r="F2018" s="77" t="str">
        <f t="shared" si="491"/>
        <v/>
      </c>
      <c r="G2018" s="70" t="str">
        <f t="shared" si="491"/>
        <v/>
      </c>
      <c r="H2018" s="344" t="str">
        <f t="shared" si="491"/>
        <v/>
      </c>
      <c r="I2018" s="339"/>
      <c r="J2018" s="340"/>
      <c r="W2018" s="14">
        <v>4</v>
      </c>
      <c r="X2018" s="14">
        <v>10</v>
      </c>
      <c r="Y2018" s="14">
        <v>16</v>
      </c>
      <c r="Z2018" s="14">
        <v>22</v>
      </c>
      <c r="AB2018" s="14" t="str">
        <f>IF(C1988="","",C1988)</f>
        <v>ORTIZ PEÑALOZA, Anghelina Brigitte</v>
      </c>
    </row>
    <row r="2019" spans="1:28" ht="16.5" customHeight="1" thickBot="1" x14ac:dyDescent="0.3">
      <c r="A2019" s="357"/>
      <c r="B2019" s="336" t="s">
        <v>188</v>
      </c>
      <c r="C2019" s="336"/>
      <c r="D2019" s="71" t="str">
        <f t="shared" si="491"/>
        <v/>
      </c>
      <c r="E2019" s="71" t="str">
        <f t="shared" si="491"/>
        <v/>
      </c>
      <c r="F2019" s="71" t="str">
        <f t="shared" si="491"/>
        <v/>
      </c>
      <c r="G2019" s="71" t="str">
        <f t="shared" si="491"/>
        <v/>
      </c>
      <c r="H2019" s="345" t="str">
        <f t="shared" si="491"/>
        <v/>
      </c>
      <c r="I2019" s="341"/>
      <c r="J2019" s="342"/>
      <c r="W2019" s="14">
        <v>7</v>
      </c>
      <c r="X2019" s="14">
        <v>13</v>
      </c>
      <c r="Y2019" s="14">
        <v>19</v>
      </c>
      <c r="Z2019" s="14">
        <v>25</v>
      </c>
      <c r="AB2019" s="14" t="str">
        <f>IF(C1988="","",C1988)</f>
        <v>ORTIZ PEÑALOZA, Anghelina Brigitte</v>
      </c>
    </row>
    <row r="2020" spans="1:28" ht="2.25" customHeight="1" thickTop="1" thickBot="1" x14ac:dyDescent="0.3">
      <c r="A2020" s="81"/>
      <c r="B2020" s="73"/>
      <c r="C2020" s="78"/>
      <c r="D2020" s="78"/>
      <c r="E2020" s="78"/>
      <c r="F2020" s="78"/>
      <c r="G2020" s="78"/>
      <c r="H2020" s="82"/>
      <c r="I2020" s="124"/>
      <c r="J2020" s="124"/>
    </row>
    <row r="2021" spans="1:28" ht="24" customHeight="1" thickTop="1" x14ac:dyDescent="0.25">
      <c r="A2021" s="322" t="s">
        <v>6</v>
      </c>
      <c r="B2021" s="334" t="s">
        <v>52</v>
      </c>
      <c r="C2021" s="334" t="str">
        <f t="shared" ref="C2021:C2023" si="492">IF(ISERROR(VLOOKUP($C$8,fisica,W2021,FALSE)),"",IF(VLOOKUP($C$8,fisica,W2021,FALSE)=0,"",VLOOKUP($C$8,fisica,W2021,FALSE)))</f>
        <v/>
      </c>
      <c r="D2021" s="76" t="str">
        <f t="shared" ref="D2021:H2024" si="493">IF(ISERROR(VLOOKUP($AB2021,fisica,W2021,FALSE)),"",IF(VLOOKUP($AB2021,fisica,W2021,FALSE)=0,"",VLOOKUP($AB2021,fisica,W2021,FALSE)))</f>
        <v/>
      </c>
      <c r="E2021" s="76" t="str">
        <f t="shared" si="493"/>
        <v/>
      </c>
      <c r="F2021" s="76" t="str">
        <f t="shared" si="493"/>
        <v/>
      </c>
      <c r="G2021" s="69" t="str">
        <f t="shared" si="493"/>
        <v/>
      </c>
      <c r="H2021" s="346" t="str">
        <f t="shared" ca="1" si="493"/>
        <v/>
      </c>
      <c r="I2021" s="349"/>
      <c r="J2021" s="350"/>
      <c r="W2021" s="14">
        <v>3</v>
      </c>
      <c r="X2021" s="14">
        <v>9</v>
      </c>
      <c r="Y2021" s="14">
        <v>15</v>
      </c>
      <c r="Z2021" s="14">
        <v>21</v>
      </c>
      <c r="AA2021" s="14">
        <v>31</v>
      </c>
      <c r="AB2021" s="14" t="str">
        <f>IF(C1988="","",C1988)</f>
        <v>ORTIZ PEÑALOZA, Anghelina Brigitte</v>
      </c>
    </row>
    <row r="2022" spans="1:28" ht="18.75" customHeight="1" x14ac:dyDescent="0.25">
      <c r="A2022" s="323"/>
      <c r="B2022" s="335" t="s">
        <v>38</v>
      </c>
      <c r="C2022" s="335" t="str">
        <f t="shared" si="492"/>
        <v/>
      </c>
      <c r="D2022" s="77" t="str">
        <f t="shared" si="493"/>
        <v/>
      </c>
      <c r="E2022" s="77" t="str">
        <f t="shared" si="493"/>
        <v/>
      </c>
      <c r="F2022" s="77" t="str">
        <f t="shared" si="493"/>
        <v/>
      </c>
      <c r="G2022" s="70" t="str">
        <f t="shared" si="493"/>
        <v/>
      </c>
      <c r="H2022" s="347" t="str">
        <f t="shared" si="493"/>
        <v/>
      </c>
      <c r="I2022" s="351"/>
      <c r="J2022" s="352"/>
      <c r="W2022" s="14">
        <v>4</v>
      </c>
      <c r="X2022" s="14">
        <v>10</v>
      </c>
      <c r="Y2022" s="14">
        <v>16</v>
      </c>
      <c r="Z2022" s="14">
        <v>22</v>
      </c>
      <c r="AB2022" s="14" t="str">
        <f>IF(C1988="","",C1988)</f>
        <v>ORTIZ PEÑALOZA, Anghelina Brigitte</v>
      </c>
    </row>
    <row r="2023" spans="1:28" ht="27" customHeight="1" x14ac:dyDescent="0.25">
      <c r="A2023" s="323"/>
      <c r="B2023" s="335" t="s">
        <v>39</v>
      </c>
      <c r="C2023" s="335" t="str">
        <f t="shared" si="492"/>
        <v/>
      </c>
      <c r="D2023" s="77" t="str">
        <f t="shared" si="493"/>
        <v/>
      </c>
      <c r="E2023" s="77" t="str">
        <f t="shared" si="493"/>
        <v/>
      </c>
      <c r="F2023" s="77" t="str">
        <f t="shared" si="493"/>
        <v/>
      </c>
      <c r="G2023" s="70" t="str">
        <f t="shared" si="493"/>
        <v/>
      </c>
      <c r="H2023" s="347" t="str">
        <f t="shared" si="493"/>
        <v/>
      </c>
      <c r="I2023" s="351"/>
      <c r="J2023" s="352"/>
      <c r="W2023" s="14">
        <v>5</v>
      </c>
      <c r="X2023" s="14">
        <v>11</v>
      </c>
      <c r="Y2023" s="14">
        <v>17</v>
      </c>
      <c r="Z2023" s="14">
        <v>23</v>
      </c>
      <c r="AB2023" s="14" t="str">
        <f>IF(C1988="","",C1988)</f>
        <v>ORTIZ PEÑALOZA, Anghelina Brigitte</v>
      </c>
    </row>
    <row r="2024" spans="1:28" ht="16.5" customHeight="1" thickBot="1" x14ac:dyDescent="0.3">
      <c r="A2024" s="324"/>
      <c r="B2024" s="336" t="s">
        <v>188</v>
      </c>
      <c r="C2024" s="336"/>
      <c r="D2024" s="71" t="str">
        <f t="shared" si="493"/>
        <v/>
      </c>
      <c r="E2024" s="71" t="str">
        <f t="shared" si="493"/>
        <v/>
      </c>
      <c r="F2024" s="71" t="str">
        <f t="shared" si="493"/>
        <v/>
      </c>
      <c r="G2024" s="71" t="str">
        <f t="shared" si="493"/>
        <v/>
      </c>
      <c r="H2024" s="348" t="str">
        <f t="shared" si="493"/>
        <v/>
      </c>
      <c r="I2024" s="353"/>
      <c r="J2024" s="354"/>
      <c r="W2024" s="14">
        <v>7</v>
      </c>
      <c r="X2024" s="14">
        <v>13</v>
      </c>
      <c r="Y2024" s="14">
        <v>19</v>
      </c>
      <c r="Z2024" s="14">
        <v>25</v>
      </c>
      <c r="AB2024" s="14" t="str">
        <f>IF(C1988="","",C1988)</f>
        <v>ORTIZ PEÑALOZA, Anghelina Brigitte</v>
      </c>
    </row>
    <row r="2025" spans="1:28" ht="2.25" customHeight="1" thickTop="1" thickBot="1" x14ac:dyDescent="0.3">
      <c r="A2025" s="72"/>
      <c r="B2025" s="73"/>
      <c r="C2025" s="78"/>
      <c r="D2025" s="78"/>
      <c r="E2025" s="78"/>
      <c r="F2025" s="78"/>
      <c r="G2025" s="78"/>
      <c r="H2025" s="82"/>
      <c r="I2025" s="124"/>
      <c r="J2025" s="124"/>
    </row>
    <row r="2026" spans="1:28" ht="36" customHeight="1" thickTop="1" x14ac:dyDescent="0.25">
      <c r="A2026" s="322" t="s">
        <v>11</v>
      </c>
      <c r="B2026" s="334" t="s">
        <v>40</v>
      </c>
      <c r="C2026" s="334" t="str">
        <f t="shared" ref="C2026:C2027" si="494">IF(ISERROR(VLOOKUP($C$8,religion,W2026,FALSE)),"",IF(VLOOKUP($C$8,religion,W2026,FALSE)=0,"",VLOOKUP($C$8,religion,W2026,FALSE)))</f>
        <v/>
      </c>
      <c r="D2026" s="76" t="str">
        <f t="shared" ref="D2026:H2028" si="495">IF(ISERROR(VLOOKUP($AB2026,religion,W2026,FALSE)),"",IF(VLOOKUP($AB2026,religion,W2026,FALSE)=0,"",VLOOKUP($AB2026,religion,W2026,FALSE)))</f>
        <v/>
      </c>
      <c r="E2026" s="76" t="str">
        <f t="shared" si="495"/>
        <v/>
      </c>
      <c r="F2026" s="76" t="str">
        <f t="shared" si="495"/>
        <v/>
      </c>
      <c r="G2026" s="69" t="str">
        <f t="shared" si="495"/>
        <v/>
      </c>
      <c r="H2026" s="343" t="str">
        <f t="shared" ca="1" si="495"/>
        <v/>
      </c>
      <c r="I2026" s="337"/>
      <c r="J2026" s="338"/>
      <c r="W2026" s="14">
        <v>3</v>
      </c>
      <c r="X2026" s="14">
        <v>9</v>
      </c>
      <c r="Y2026" s="14">
        <v>15</v>
      </c>
      <c r="Z2026" s="14">
        <v>21</v>
      </c>
      <c r="AA2026" s="14">
        <v>31</v>
      </c>
      <c r="AB2026" s="14" t="str">
        <f>IF(C1988="","",C1988)</f>
        <v>ORTIZ PEÑALOZA, Anghelina Brigitte</v>
      </c>
    </row>
    <row r="2027" spans="1:28" ht="27" customHeight="1" x14ac:dyDescent="0.25">
      <c r="A2027" s="323"/>
      <c r="B2027" s="335" t="s">
        <v>41</v>
      </c>
      <c r="C2027" s="335" t="str">
        <f t="shared" si="494"/>
        <v/>
      </c>
      <c r="D2027" s="77" t="str">
        <f t="shared" si="495"/>
        <v/>
      </c>
      <c r="E2027" s="77" t="str">
        <f t="shared" si="495"/>
        <v/>
      </c>
      <c r="F2027" s="77" t="str">
        <f t="shared" si="495"/>
        <v/>
      </c>
      <c r="G2027" s="70" t="str">
        <f t="shared" si="495"/>
        <v/>
      </c>
      <c r="H2027" s="344" t="str">
        <f t="shared" si="495"/>
        <v/>
      </c>
      <c r="I2027" s="339"/>
      <c r="J2027" s="340"/>
      <c r="W2027" s="14">
        <v>4</v>
      </c>
      <c r="X2027" s="14">
        <v>10</v>
      </c>
      <c r="Y2027" s="14">
        <v>16</v>
      </c>
      <c r="Z2027" s="14">
        <v>22</v>
      </c>
      <c r="AB2027" s="14" t="str">
        <f>IF(C1988="","",C1988)</f>
        <v>ORTIZ PEÑALOZA, Anghelina Brigitte</v>
      </c>
    </row>
    <row r="2028" spans="1:28" ht="16.5" customHeight="1" thickBot="1" x14ac:dyDescent="0.3">
      <c r="A2028" s="324"/>
      <c r="B2028" s="336" t="s">
        <v>188</v>
      </c>
      <c r="C2028" s="336"/>
      <c r="D2028" s="71" t="str">
        <f t="shared" si="495"/>
        <v/>
      </c>
      <c r="E2028" s="71" t="str">
        <f t="shared" si="495"/>
        <v/>
      </c>
      <c r="F2028" s="71" t="str">
        <f t="shared" si="495"/>
        <v/>
      </c>
      <c r="G2028" s="71" t="str">
        <f t="shared" si="495"/>
        <v/>
      </c>
      <c r="H2028" s="345" t="str">
        <f t="shared" si="495"/>
        <v/>
      </c>
      <c r="I2028" s="341"/>
      <c r="J2028" s="342"/>
      <c r="W2028" s="14">
        <v>7</v>
      </c>
      <c r="X2028" s="14">
        <v>13</v>
      </c>
      <c r="Y2028" s="14">
        <v>19</v>
      </c>
      <c r="Z2028" s="14">
        <v>25</v>
      </c>
      <c r="AB2028" s="14" t="str">
        <f>IF(C1988="","",C1988)</f>
        <v>ORTIZ PEÑALOZA, Anghelina Brigitte</v>
      </c>
    </row>
    <row r="2029" spans="1:28" ht="2.25" customHeight="1" thickTop="1" thickBot="1" x14ac:dyDescent="0.3">
      <c r="A2029" s="72"/>
      <c r="B2029" s="73"/>
      <c r="C2029" s="78"/>
      <c r="D2029" s="78"/>
      <c r="E2029" s="78"/>
      <c r="F2029" s="78"/>
      <c r="G2029" s="78"/>
      <c r="H2029" s="82"/>
      <c r="I2029" s="124"/>
      <c r="J2029" s="124"/>
    </row>
    <row r="2030" spans="1:28" ht="28.5" customHeight="1" thickTop="1" x14ac:dyDescent="0.25">
      <c r="A2030" s="322" t="s">
        <v>10</v>
      </c>
      <c r="B2030" s="334" t="s">
        <v>42</v>
      </c>
      <c r="C2030" s="334" t="str">
        <f t="shared" ref="C2030:C2032" si="496">IF(ISERROR(VLOOKUP($C$8,ciencia,W2030,FALSE)),"",IF(VLOOKUP($C$8,ciencia,W2030,FALSE)=0,"",VLOOKUP($C$8,ciencia,W2030,FALSE)))</f>
        <v/>
      </c>
      <c r="D2030" s="76" t="str">
        <f t="shared" ref="D2030:H2033" si="497">IF(ISERROR(VLOOKUP($AB2030,ciencia,W2030,FALSE)),"",IF(VLOOKUP($AB2030,ciencia,W2030,FALSE)=0,"",VLOOKUP($AB2030,ciencia,W2030,FALSE)))</f>
        <v/>
      </c>
      <c r="E2030" s="76" t="str">
        <f t="shared" si="497"/>
        <v/>
      </c>
      <c r="F2030" s="76" t="str">
        <f t="shared" si="497"/>
        <v/>
      </c>
      <c r="G2030" s="69" t="str">
        <f t="shared" si="497"/>
        <v/>
      </c>
      <c r="H2030" s="346" t="str">
        <f t="shared" ca="1" si="497"/>
        <v/>
      </c>
      <c r="I2030" s="349"/>
      <c r="J2030" s="350"/>
      <c r="W2030" s="14">
        <v>3</v>
      </c>
      <c r="X2030" s="14">
        <v>9</v>
      </c>
      <c r="Y2030" s="14">
        <v>15</v>
      </c>
      <c r="Z2030" s="14">
        <v>21</v>
      </c>
      <c r="AA2030" s="14">
        <v>31</v>
      </c>
      <c r="AB2030" s="14" t="str">
        <f>IF(C1988="","",C1988)</f>
        <v>ORTIZ PEÑALOZA, Anghelina Brigitte</v>
      </c>
    </row>
    <row r="2031" spans="1:28" ht="47.25" customHeight="1" x14ac:dyDescent="0.25">
      <c r="A2031" s="323"/>
      <c r="B2031" s="335" t="s">
        <v>9</v>
      </c>
      <c r="C2031" s="335" t="str">
        <f t="shared" si="496"/>
        <v/>
      </c>
      <c r="D2031" s="77" t="str">
        <f t="shared" si="497"/>
        <v/>
      </c>
      <c r="E2031" s="77" t="str">
        <f t="shared" si="497"/>
        <v/>
      </c>
      <c r="F2031" s="77" t="str">
        <f t="shared" si="497"/>
        <v/>
      </c>
      <c r="G2031" s="70" t="str">
        <f t="shared" si="497"/>
        <v/>
      </c>
      <c r="H2031" s="347" t="str">
        <f t="shared" si="497"/>
        <v/>
      </c>
      <c r="I2031" s="351"/>
      <c r="J2031" s="352"/>
      <c r="W2031" s="14">
        <v>4</v>
      </c>
      <c r="X2031" s="14">
        <v>10</v>
      </c>
      <c r="Y2031" s="14">
        <v>16</v>
      </c>
      <c r="Z2031" s="14">
        <v>22</v>
      </c>
      <c r="AB2031" s="14" t="str">
        <f>IF(C1988="","",C1988)</f>
        <v>ORTIZ PEÑALOZA, Anghelina Brigitte</v>
      </c>
    </row>
    <row r="2032" spans="1:28" ht="36.75" customHeight="1" x14ac:dyDescent="0.25">
      <c r="A2032" s="323"/>
      <c r="B2032" s="335" t="s">
        <v>43</v>
      </c>
      <c r="C2032" s="335" t="str">
        <f t="shared" si="496"/>
        <v/>
      </c>
      <c r="D2032" s="77" t="str">
        <f t="shared" si="497"/>
        <v/>
      </c>
      <c r="E2032" s="77" t="str">
        <f t="shared" si="497"/>
        <v/>
      </c>
      <c r="F2032" s="77" t="str">
        <f t="shared" si="497"/>
        <v/>
      </c>
      <c r="G2032" s="70" t="str">
        <f t="shared" si="497"/>
        <v/>
      </c>
      <c r="H2032" s="347" t="str">
        <f t="shared" si="497"/>
        <v/>
      </c>
      <c r="I2032" s="351"/>
      <c r="J2032" s="352"/>
      <c r="W2032" s="14">
        <v>5</v>
      </c>
      <c r="X2032" s="14">
        <v>11</v>
      </c>
      <c r="Y2032" s="14">
        <v>17</v>
      </c>
      <c r="Z2032" s="14">
        <v>23</v>
      </c>
      <c r="AB2032" s="14" t="str">
        <f>IF(C1988="","",C1988)</f>
        <v>ORTIZ PEÑALOZA, Anghelina Brigitte</v>
      </c>
    </row>
    <row r="2033" spans="1:28" ht="16.5" customHeight="1" thickBot="1" x14ac:dyDescent="0.3">
      <c r="A2033" s="324"/>
      <c r="B2033" s="336" t="s">
        <v>188</v>
      </c>
      <c r="C2033" s="336"/>
      <c r="D2033" s="71" t="str">
        <f t="shared" si="497"/>
        <v/>
      </c>
      <c r="E2033" s="71" t="str">
        <f t="shared" si="497"/>
        <v/>
      </c>
      <c r="F2033" s="71" t="str">
        <f t="shared" si="497"/>
        <v/>
      </c>
      <c r="G2033" s="71" t="str">
        <f t="shared" si="497"/>
        <v/>
      </c>
      <c r="H2033" s="348" t="str">
        <f t="shared" si="497"/>
        <v/>
      </c>
      <c r="I2033" s="353"/>
      <c r="J2033" s="354"/>
      <c r="W2033" s="14">
        <v>7</v>
      </c>
      <c r="X2033" s="14">
        <v>13</v>
      </c>
      <c r="Y2033" s="14">
        <v>19</v>
      </c>
      <c r="Z2033" s="14">
        <v>25</v>
      </c>
      <c r="AB2033" s="14" t="str">
        <f>IF(C1988="","",C1988)</f>
        <v>ORTIZ PEÑALOZA, Anghelina Brigitte</v>
      </c>
    </row>
    <row r="2034" spans="1:28" ht="2.25" customHeight="1" thickTop="1" thickBot="1" x14ac:dyDescent="0.3">
      <c r="A2034" s="72"/>
      <c r="B2034" s="73"/>
      <c r="C2034" s="78"/>
      <c r="D2034" s="78"/>
      <c r="E2034" s="78"/>
      <c r="F2034" s="78"/>
      <c r="G2034" s="78"/>
      <c r="H2034" s="82"/>
      <c r="I2034" s="124"/>
      <c r="J2034" s="124"/>
    </row>
    <row r="2035" spans="1:28" ht="44.25" customHeight="1" thickTop="1" thickBot="1" x14ac:dyDescent="0.3">
      <c r="A2035" s="83" t="s">
        <v>12</v>
      </c>
      <c r="B2035" s="376" t="s">
        <v>44</v>
      </c>
      <c r="C2035" s="377"/>
      <c r="D2035" s="84" t="str">
        <f>IF(ISERROR(VLOOKUP($AB2035,trabajo,W2035,FALSE)),"",IF(VLOOKUP($AB2035,trabajo,W2035,FALSE)=0,"",VLOOKUP($AB2035,trabajo,W2035,FALSE)))</f>
        <v/>
      </c>
      <c r="E2035" s="84" t="str">
        <f>IF(ISERROR(VLOOKUP($AB2035,trabajo,X2035,FALSE)),"",IF(VLOOKUP($AB2035,trabajo,X2035,FALSE)=0,"",VLOOKUP($AB2035,trabajo,X2035,FALSE)))</f>
        <v/>
      </c>
      <c r="F2035" s="84" t="str">
        <f>IF(ISERROR(VLOOKUP($AB2035,trabajo,Y2035,FALSE)),"",IF(VLOOKUP($AB2035,trabajo,Y2035,FALSE)=0,"",VLOOKUP($AB2035,trabajo,Y2035,FALSE)))</f>
        <v/>
      </c>
      <c r="G2035" s="85" t="str">
        <f>IF(ISERROR(VLOOKUP($AB2035,trabajo,Z2035,FALSE)),"",IF(VLOOKUP($AB2035,trabajo,Z2035,FALSE)=0,"",VLOOKUP($AB2035,trabajo,Z2035,FALSE)))</f>
        <v/>
      </c>
      <c r="H2035" s="86" t="str">
        <f ca="1">IF(ISERROR(VLOOKUP($AB2035,trabajo,AA2035,FALSE)),"",IF(VLOOKUP($AB2035,trabajo,AA2035,FALSE)=0,"",VLOOKUP($AB2035,trabajo,AA2035,FALSE)))</f>
        <v/>
      </c>
      <c r="I2035" s="332"/>
      <c r="J2035" s="333"/>
      <c r="W2035" s="14">
        <v>3</v>
      </c>
      <c r="X2035" s="14">
        <v>9</v>
      </c>
      <c r="Y2035" s="14">
        <v>15</v>
      </c>
      <c r="Z2035" s="14">
        <v>21</v>
      </c>
      <c r="AA2035" s="14">
        <v>31</v>
      </c>
      <c r="AB2035" s="14" t="str">
        <f>IF(C1988="","",C1988)</f>
        <v>ORTIZ PEÑALOZA, Anghelina Brigitte</v>
      </c>
    </row>
    <row r="2036" spans="1:28" ht="9.75" customHeight="1" thickTop="1" thickBot="1" x14ac:dyDescent="0.3">
      <c r="A2036" s="87"/>
      <c r="B2036" s="73"/>
      <c r="C2036" s="79"/>
      <c r="D2036" s="79"/>
      <c r="E2036" s="79"/>
      <c r="F2036" s="79"/>
      <c r="G2036" s="79"/>
      <c r="I2036" s="88"/>
      <c r="J2036" s="88"/>
    </row>
    <row r="2037" spans="1:28" ht="18.75" customHeight="1" thickTop="1" x14ac:dyDescent="0.25">
      <c r="A2037" s="389" t="s">
        <v>14</v>
      </c>
      <c r="B2037" s="390"/>
      <c r="C2037" s="391"/>
      <c r="D2037" s="386" t="s">
        <v>53</v>
      </c>
      <c r="E2037" s="387"/>
      <c r="F2037" s="387"/>
      <c r="G2037" s="388"/>
      <c r="H2037" s="384" t="s">
        <v>2</v>
      </c>
      <c r="I2037" s="288" t="s">
        <v>17</v>
      </c>
      <c r="J2037" s="289"/>
    </row>
    <row r="2038" spans="1:28" ht="18.75" customHeight="1" thickBot="1" x14ac:dyDescent="0.3">
      <c r="A2038" s="392"/>
      <c r="B2038" s="393"/>
      <c r="C2038" s="394"/>
      <c r="D2038" s="89">
        <v>1</v>
      </c>
      <c r="E2038" s="89">
        <v>2</v>
      </c>
      <c r="F2038" s="89">
        <v>3</v>
      </c>
      <c r="G2038" s="90">
        <v>4</v>
      </c>
      <c r="H2038" s="385"/>
      <c r="I2038" s="290"/>
      <c r="J2038" s="291"/>
    </row>
    <row r="2039" spans="1:28" ht="22.5" customHeight="1" thickTop="1" x14ac:dyDescent="0.25">
      <c r="A2039" s="378" t="s">
        <v>15</v>
      </c>
      <c r="B2039" s="379"/>
      <c r="C2039" s="380"/>
      <c r="D2039" s="91" t="str">
        <f>IF(ISERROR(VLOOKUP($AB2039,autonomo,W2039,FALSE)),"",IF(VLOOKUP($AB2039,autonomo,W2039,FALSE)=0,"",VLOOKUP($AB2039,autonomo,W2039,FALSE)))</f>
        <v/>
      </c>
      <c r="E2039" s="91" t="str">
        <f>IF(ISERROR(VLOOKUP($AB2039,autonomo,X2039,FALSE)),"",IF(VLOOKUP($AB2039,autonomo,X2039,FALSE)=0,"",VLOOKUP($AB2039,autonomo,X2039,FALSE)))</f>
        <v/>
      </c>
      <c r="F2039" s="91" t="str">
        <f>IF(ISERROR(VLOOKUP($AB2039,autonomo,Y2039,FALSE)),"",IF(VLOOKUP($AB2039,autonomo,Y2039,FALSE)=0,"",VLOOKUP($AB2039,autonomo,Y2039,FALSE)))</f>
        <v/>
      </c>
      <c r="G2039" s="92" t="str">
        <f>IF(ISERROR(VLOOKUP($AB2039,autonomo,Z2039,FALSE)),"",IF(VLOOKUP($AB2039,autonomo,Z2039,FALSE)=0,"",VLOOKUP($AB2039,autonomo,Z2039,FALSE)))</f>
        <v/>
      </c>
      <c r="H2039" s="93" t="str">
        <f ca="1">IF(ISERROR(VLOOKUP($AB2039,autonomo,AA2039,FALSE)),"",IF(VLOOKUP($AB2039,autonomo,AA2039,FALSE)=0,"",VLOOKUP($AB2039,autonomo,AA2039,FALSE)))</f>
        <v/>
      </c>
      <c r="I2039" s="305"/>
      <c r="J2039" s="306"/>
      <c r="W2039" s="14">
        <v>3</v>
      </c>
      <c r="X2039" s="14">
        <v>9</v>
      </c>
      <c r="Y2039" s="14">
        <v>15</v>
      </c>
      <c r="Z2039" s="14">
        <v>21</v>
      </c>
      <c r="AA2039" s="14">
        <v>31</v>
      </c>
      <c r="AB2039" s="14" t="str">
        <f>IF(C1988="","",C1988)</f>
        <v>ORTIZ PEÑALOZA, Anghelina Brigitte</v>
      </c>
    </row>
    <row r="2040" spans="1:28" ht="24" customHeight="1" thickBot="1" x14ac:dyDescent="0.3">
      <c r="A2040" s="381" t="s">
        <v>16</v>
      </c>
      <c r="B2040" s="382"/>
      <c r="C2040" s="383"/>
      <c r="D2040" s="94" t="str">
        <f>IF(ISERROR(VLOOKUP($AB2040,tic,W2040,FALSE)),"",IF(VLOOKUP($AB2040,tic,W2040,FALSE)=0,"",VLOOKUP($AB2040,tic,W2040,FALSE)))</f>
        <v/>
      </c>
      <c r="E2040" s="94" t="str">
        <f>IF(ISERROR(VLOOKUP($AB2040,tic,X2040,FALSE)),"",IF(VLOOKUP($AB2040,tic,X2040,FALSE)=0,"",VLOOKUP($AB2040,tic,X2040,FALSE)))</f>
        <v/>
      </c>
      <c r="F2040" s="94" t="str">
        <f>IF(ISERROR(VLOOKUP($AB2040,tic,Y2040,FALSE)),"",IF(VLOOKUP($AB2040,tic,Y2040,FALSE)=0,"",VLOOKUP($AB2040,tic,Y2040,FALSE)))</f>
        <v/>
      </c>
      <c r="G2040" s="95" t="str">
        <f>IF(ISERROR(VLOOKUP($AB2040,tic,Z2040,FALSE)),"",IF(VLOOKUP($AB2040,tic,Z2040,FALSE)=0,"",VLOOKUP($AB2040,tic,Z2040,FALSE)))</f>
        <v/>
      </c>
      <c r="H2040" s="96" t="str">
        <f ca="1">IF(ISERROR(VLOOKUP($AB2040,tic,AA2040,FALSE)),"",IF(VLOOKUP($AB2040,tic,AA2040,FALSE)=0,"",VLOOKUP($AB2040,tic,AA2040,FALSE)))</f>
        <v/>
      </c>
      <c r="I2040" s="307"/>
      <c r="J2040" s="308"/>
      <c r="W2040" s="14">
        <v>3</v>
      </c>
      <c r="X2040" s="14">
        <v>9</v>
      </c>
      <c r="Y2040" s="14">
        <v>15</v>
      </c>
      <c r="Z2040" s="14">
        <v>21</v>
      </c>
      <c r="AA2040" s="14">
        <v>31</v>
      </c>
      <c r="AB2040" s="14" t="str">
        <f>IF(C1988="","",C1988)</f>
        <v>ORTIZ PEÑALOZA, Anghelina Brigitte</v>
      </c>
    </row>
    <row r="2041" spans="1:28" ht="5.25" customHeight="1" thickTop="1" thickBot="1" x14ac:dyDescent="0.3"/>
    <row r="2042" spans="1:28" ht="17.25" customHeight="1" thickBot="1" x14ac:dyDescent="0.3">
      <c r="A2042" s="233" t="s">
        <v>154</v>
      </c>
      <c r="B2042" s="233"/>
      <c r="C2042" s="246" t="str">
        <f>IF(C1988="","",IF(VLOOKUP(C1988,DATOS!$B$17:$F$61,4,FALSE)=0,"",VLOOKUP(C1988,DATOS!$B$17:$F$61,4,FALSE)&amp;" "&amp;VLOOKUP(C1988,DATOS!$B$17:$F$61,5,FALSE)))</f>
        <v/>
      </c>
      <c r="D2042" s="247"/>
      <c r="E2042" s="248"/>
      <c r="F2042" s="233" t="str">
        <f>"N° Áreas desaprobadas "&amp;DATOS!$B$6&amp;" :"</f>
        <v>N° Áreas desaprobadas 2019 :</v>
      </c>
      <c r="G2042" s="233"/>
      <c r="H2042" s="233"/>
      <c r="I2042" s="233"/>
      <c r="J2042" s="97" t="str">
        <f ca="1">IF(C1988="","",IF((DATOS!$W$14-TODAY())&gt;0,"",VLOOKUP(C1988,anual,18,FALSE)))</f>
        <v/>
      </c>
    </row>
    <row r="2043" spans="1:28" ht="3" customHeight="1" thickBot="1" x14ac:dyDescent="0.3">
      <c r="A2043" s="46"/>
      <c r="B2043" s="46"/>
      <c r="C2043" s="98"/>
      <c r="D2043" s="98"/>
      <c r="E2043" s="98"/>
      <c r="F2043" s="46"/>
      <c r="G2043" s="46"/>
      <c r="H2043" s="46"/>
      <c r="I2043" s="46"/>
    </row>
    <row r="2044" spans="1:28" ht="17.25" customHeight="1" thickBot="1" x14ac:dyDescent="0.3">
      <c r="A2044" s="420" t="str">
        <f>IF(C1988="","",C1988)</f>
        <v>ORTIZ PEÑALOZA, Anghelina Brigitte</v>
      </c>
      <c r="B2044" s="420"/>
      <c r="C2044" s="420"/>
      <c r="F2044" s="233" t="s">
        <v>155</v>
      </c>
      <c r="G2044" s="233"/>
      <c r="H2044" s="233"/>
      <c r="I2044" s="395" t="str">
        <f ca="1">IF(C1988="","",IF((DATOS!$W$14-TODAY())&gt;0,"",VLOOKUP(C1988,anual2,20,FALSE)))</f>
        <v/>
      </c>
      <c r="J2044" s="396"/>
    </row>
    <row r="2045" spans="1:28" ht="15.75" thickBot="1" x14ac:dyDescent="0.3">
      <c r="A2045" s="16" t="s">
        <v>54</v>
      </c>
    </row>
    <row r="2046" spans="1:28" ht="16.5" thickTop="1" thickBot="1" x14ac:dyDescent="0.3">
      <c r="A2046" s="99" t="s">
        <v>55</v>
      </c>
      <c r="B2046" s="100" t="s">
        <v>56</v>
      </c>
      <c r="C2046" s="279" t="s">
        <v>152</v>
      </c>
      <c r="D2046" s="280"/>
      <c r="E2046" s="279" t="s">
        <v>57</v>
      </c>
      <c r="F2046" s="281"/>
      <c r="G2046" s="281"/>
      <c r="H2046" s="281"/>
      <c r="I2046" s="281"/>
      <c r="J2046" s="282"/>
    </row>
    <row r="2047" spans="1:28" ht="20.25" customHeight="1" thickTop="1" x14ac:dyDescent="0.25">
      <c r="A2047" s="101">
        <v>1</v>
      </c>
      <c r="B2047" s="102" t="str">
        <f t="shared" ref="B2047:D2050" si="498">IF(ISERROR(VLOOKUP($AB2047,comportamiento,W2047,FALSE)),"",IF(VLOOKUP($AB2047,comportamiento,W2047,FALSE)=0,"",VLOOKUP($AB2047,comportamiento,W2047,FALSE)))</f>
        <v/>
      </c>
      <c r="C2047" s="273" t="str">
        <f t="shared" ca="1" si="498"/>
        <v/>
      </c>
      <c r="D2047" s="274" t="str">
        <f t="shared" si="498"/>
        <v/>
      </c>
      <c r="E2047" s="283"/>
      <c r="F2047" s="283"/>
      <c r="G2047" s="283"/>
      <c r="H2047" s="283"/>
      <c r="I2047" s="283"/>
      <c r="J2047" s="284"/>
      <c r="W2047" s="14">
        <v>7</v>
      </c>
      <c r="X2047" s="14">
        <v>31</v>
      </c>
      <c r="AB2047" s="14" t="str">
        <f>IF(C1988="","",C1988)</f>
        <v>ORTIZ PEÑALOZA, Anghelina Brigitte</v>
      </c>
    </row>
    <row r="2048" spans="1:28" ht="20.25" customHeight="1" x14ac:dyDescent="0.25">
      <c r="A2048" s="103">
        <v>2</v>
      </c>
      <c r="B2048" s="104" t="str">
        <f t="shared" si="498"/>
        <v/>
      </c>
      <c r="C2048" s="275" t="str">
        <f t="shared" si="498"/>
        <v/>
      </c>
      <c r="D2048" s="276" t="str">
        <f t="shared" si="498"/>
        <v/>
      </c>
      <c r="E2048" s="269"/>
      <c r="F2048" s="269"/>
      <c r="G2048" s="269"/>
      <c r="H2048" s="269"/>
      <c r="I2048" s="269"/>
      <c r="J2048" s="270"/>
      <c r="W2048" s="14">
        <v>13</v>
      </c>
      <c r="AB2048" s="14" t="str">
        <f>IF(C1988="","",C1988)</f>
        <v>ORTIZ PEÑALOZA, Anghelina Brigitte</v>
      </c>
    </row>
    <row r="2049" spans="1:28" ht="20.25" customHeight="1" x14ac:dyDescent="0.25">
      <c r="A2049" s="103">
        <v>3</v>
      </c>
      <c r="B2049" s="104" t="str">
        <f t="shared" si="498"/>
        <v/>
      </c>
      <c r="C2049" s="275" t="str">
        <f t="shared" si="498"/>
        <v/>
      </c>
      <c r="D2049" s="276" t="str">
        <f t="shared" si="498"/>
        <v/>
      </c>
      <c r="E2049" s="269"/>
      <c r="F2049" s="269"/>
      <c r="G2049" s="269"/>
      <c r="H2049" s="269"/>
      <c r="I2049" s="269"/>
      <c r="J2049" s="270"/>
      <c r="W2049" s="14">
        <v>19</v>
      </c>
      <c r="AB2049" s="14" t="str">
        <f>IF(C1988="","",C1988)</f>
        <v>ORTIZ PEÑALOZA, Anghelina Brigitte</v>
      </c>
    </row>
    <row r="2050" spans="1:28" ht="20.25" customHeight="1" thickBot="1" x14ac:dyDescent="0.3">
      <c r="A2050" s="105">
        <v>4</v>
      </c>
      <c r="B2050" s="106" t="str">
        <f t="shared" si="498"/>
        <v/>
      </c>
      <c r="C2050" s="277" t="str">
        <f t="shared" si="498"/>
        <v/>
      </c>
      <c r="D2050" s="278" t="str">
        <f t="shared" si="498"/>
        <v/>
      </c>
      <c r="E2050" s="271"/>
      <c r="F2050" s="271"/>
      <c r="G2050" s="271"/>
      <c r="H2050" s="271"/>
      <c r="I2050" s="271"/>
      <c r="J2050" s="272"/>
      <c r="W2050" s="14">
        <v>25</v>
      </c>
      <c r="AB2050" s="14" t="str">
        <f>IF(C1988="","",C1988)</f>
        <v>ORTIZ PEÑALOZA, Anghelina Brigitte</v>
      </c>
    </row>
    <row r="2051" spans="1:28" ht="6.75" customHeight="1" thickTop="1" thickBot="1" x14ac:dyDescent="0.3">
      <c r="W2051" s="14">
        <v>7</v>
      </c>
    </row>
    <row r="2052" spans="1:28" ht="14.25" customHeight="1" thickTop="1" thickBot="1" x14ac:dyDescent="0.3">
      <c r="B2052" s="358" t="s">
        <v>208</v>
      </c>
      <c r="C2052" s="359"/>
      <c r="D2052" s="359" t="s">
        <v>209</v>
      </c>
      <c r="E2052" s="359"/>
      <c r="F2052" s="360"/>
    </row>
    <row r="2053" spans="1:28" ht="14.25" customHeight="1" thickTop="1" x14ac:dyDescent="0.25">
      <c r="B2053" s="107" t="str">
        <f>IF(DATOS!$B$12="","",IF(DATOS!$B$12="Bimestre","I Bimestre","I Trimestre"))</f>
        <v>I Trimestre</v>
      </c>
      <c r="C2053" s="108" t="str">
        <f>IF(C1988="","",VLOOKUP(C1988,periodo1,20,FALSE)&amp;"°")</f>
        <v>500°</v>
      </c>
      <c r="D2053" s="221">
        <f>IF(C1988="","",VLOOKUP(C1988,periodo1,18,FALSE))</f>
        <v>0</v>
      </c>
      <c r="E2053" s="221"/>
      <c r="F2053" s="361"/>
      <c r="H2053" s="406" t="str">
        <f>"Orden de mérito año escolar "&amp;DATOS!$B$6&amp;":"</f>
        <v>Orden de mérito año escolar 2019:</v>
      </c>
      <c r="I2053" s="407"/>
      <c r="J2053" s="412" t="str">
        <f ca="1">IF(C1988="","",IF((DATOS!$W$14-TODAY())&gt;0,"",VLOOKUP(C1988,anual,20,FALSE)&amp;"°"))</f>
        <v/>
      </c>
    </row>
    <row r="2054" spans="1:28" ht="14.25" customHeight="1" x14ac:dyDescent="0.25">
      <c r="B2054" s="109" t="str">
        <f>IF(DATOS!$B$12="","",IF(DATOS!$B$12="Bimestre","II Bimestre","II Trimestre"))</f>
        <v>II Trimestre</v>
      </c>
      <c r="C2054" s="110" t="str">
        <f ca="1">IF(C1988="","",IF((DATOS!$X$14-TODAY())&gt;0,"",VLOOKUP(C1988,periodo2,20,FALSE)&amp;"°"))</f>
        <v/>
      </c>
      <c r="D2054" s="225" t="str">
        <f ca="1">IF(C1988="","",IF(C2054="","",VLOOKUP(C1988,periodo2,18,FALSE)))</f>
        <v/>
      </c>
      <c r="E2054" s="225"/>
      <c r="F2054" s="362"/>
      <c r="H2054" s="408"/>
      <c r="I2054" s="409"/>
      <c r="J2054" s="413"/>
    </row>
    <row r="2055" spans="1:28" ht="14.25" customHeight="1" thickBot="1" x14ac:dyDescent="0.3">
      <c r="A2055" s="111"/>
      <c r="B2055" s="112" t="str">
        <f>IF(DATOS!$B$12="","",IF(DATOS!$B$12="Bimestre","III Bimestre","III Trimestre"))</f>
        <v>III Trimestre</v>
      </c>
      <c r="C2055" s="113" t="str">
        <f ca="1">IF(C1988="","",IF((DATOS!$Y$14-TODAY())&gt;0,"",VLOOKUP(C1988,periodo3,20,FALSE)&amp;"°"))</f>
        <v/>
      </c>
      <c r="D2055" s="363" t="str">
        <f ca="1">IF(C1988="","",IF(C2055="","",VLOOKUP(C1988,periodo3,18,FALSE)))</f>
        <v/>
      </c>
      <c r="E2055" s="363"/>
      <c r="F2055" s="364"/>
      <c r="G2055" s="111"/>
      <c r="H2055" s="410"/>
      <c r="I2055" s="411"/>
      <c r="J2055" s="414"/>
    </row>
    <row r="2056" spans="1:28" ht="14.25" customHeight="1" thickTop="1" thickBot="1" x14ac:dyDescent="0.3">
      <c r="B2056" s="114" t="str">
        <f>IF(DATOS!$B$12="","",IF(DATOS!$B$12="Bimestre","IV Bimestre",""))</f>
        <v/>
      </c>
      <c r="C2056" s="115" t="str">
        <f ca="1">IF(C1988="","",IF((DATOS!$W$14-TODAY())&gt;0,"",VLOOKUP(C1988,periodo4,20,FALSE)&amp;"°"))</f>
        <v/>
      </c>
      <c r="D2056" s="214" t="str">
        <f ca="1">IF(C1988="","",IF(C2056="","",VLOOKUP(C1988,periodo4,18,FALSE)))</f>
        <v/>
      </c>
      <c r="E2056" s="214"/>
      <c r="F2056" s="405"/>
    </row>
    <row r="2057" spans="1:28" ht="16.5" thickTop="1" thickBot="1" x14ac:dyDescent="0.3">
      <c r="A2057" s="16" t="s">
        <v>192</v>
      </c>
    </row>
    <row r="2058" spans="1:28" ht="15.75" thickTop="1" x14ac:dyDescent="0.25">
      <c r="A2058" s="397" t="s">
        <v>55</v>
      </c>
      <c r="B2058" s="399" t="s">
        <v>193</v>
      </c>
      <c r="C2058" s="288"/>
      <c r="D2058" s="288"/>
      <c r="E2058" s="289"/>
      <c r="F2058" s="399" t="s">
        <v>194</v>
      </c>
      <c r="G2058" s="288"/>
      <c r="H2058" s="288"/>
      <c r="I2058" s="289"/>
    </row>
    <row r="2059" spans="1:28" x14ac:dyDescent="0.25">
      <c r="A2059" s="398"/>
      <c r="B2059" s="116" t="s">
        <v>195</v>
      </c>
      <c r="C2059" s="400" t="s">
        <v>196</v>
      </c>
      <c r="D2059" s="400"/>
      <c r="E2059" s="401"/>
      <c r="F2059" s="402" t="s">
        <v>195</v>
      </c>
      <c r="G2059" s="400"/>
      <c r="H2059" s="400"/>
      <c r="I2059" s="117" t="s">
        <v>196</v>
      </c>
    </row>
    <row r="2060" spans="1:28" x14ac:dyDescent="0.25">
      <c r="A2060" s="118">
        <v>1</v>
      </c>
      <c r="B2060" s="126"/>
      <c r="C2060" s="403"/>
      <c r="D2060" s="366"/>
      <c r="E2060" s="404"/>
      <c r="F2060" s="365"/>
      <c r="G2060" s="366"/>
      <c r="H2060" s="367"/>
      <c r="I2060" s="127"/>
    </row>
    <row r="2061" spans="1:28" x14ac:dyDescent="0.25">
      <c r="A2061" s="118">
        <v>2</v>
      </c>
      <c r="B2061" s="126"/>
      <c r="C2061" s="403"/>
      <c r="D2061" s="366"/>
      <c r="E2061" s="404"/>
      <c r="F2061" s="365"/>
      <c r="G2061" s="366"/>
      <c r="H2061" s="367"/>
      <c r="I2061" s="127"/>
    </row>
    <row r="2062" spans="1:28" x14ac:dyDescent="0.25">
      <c r="A2062" s="118">
        <v>3</v>
      </c>
      <c r="B2062" s="126"/>
      <c r="C2062" s="403"/>
      <c r="D2062" s="366"/>
      <c r="E2062" s="404"/>
      <c r="F2062" s="365"/>
      <c r="G2062" s="366"/>
      <c r="H2062" s="367"/>
      <c r="I2062" s="127"/>
    </row>
    <row r="2063" spans="1:28" ht="15.75" thickBot="1" x14ac:dyDescent="0.3">
      <c r="A2063" s="119">
        <v>4</v>
      </c>
      <c r="B2063" s="129"/>
      <c r="C2063" s="368"/>
      <c r="D2063" s="369"/>
      <c r="E2063" s="370"/>
      <c r="F2063" s="371"/>
      <c r="G2063" s="369"/>
      <c r="H2063" s="372"/>
      <c r="I2063" s="130"/>
    </row>
    <row r="2064" spans="1:28" ht="16.5" thickTop="1" thickBot="1" x14ac:dyDescent="0.3">
      <c r="A2064" s="120" t="s">
        <v>197</v>
      </c>
      <c r="B2064" s="121" t="str">
        <f>IF(C1988="","",IF(SUM(B2060:B2063)=0,"",SUM(B2060:B2063)))</f>
        <v/>
      </c>
      <c r="C2064" s="373" t="str">
        <f>IF(C1988="","",IF(SUM(C2060:C2063)=0,"",SUM(C2060:C2063)))</f>
        <v/>
      </c>
      <c r="D2064" s="373" t="str">
        <f t="shared" ref="D2064" si="499">IF(E1988="","",IF(SUM(D2060:D2063)=0,"",SUM(D2060:D2063)))</f>
        <v/>
      </c>
      <c r="E2064" s="374" t="str">
        <f t="shared" ref="E2064" si="500">IF(F1988="","",IF(SUM(E2060:E2063)=0,"",SUM(E2060:E2063)))</f>
        <v/>
      </c>
      <c r="F2064" s="375" t="str">
        <f>IF(C1988="","",IF(SUM(F2060:F2063)=0,"",SUM(F2060:F2063)))</f>
        <v/>
      </c>
      <c r="G2064" s="373" t="str">
        <f t="shared" ref="G2064" si="501">IF(H1988="","",IF(SUM(G2060:G2063)=0,"",SUM(G2060:G2063)))</f>
        <v/>
      </c>
      <c r="H2064" s="373" t="str">
        <f t="shared" ref="H2064" si="502">IF(I1988="","",IF(SUM(H2060:H2063)=0,"",SUM(H2060:H2063)))</f>
        <v/>
      </c>
      <c r="I2064" s="122" t="str">
        <f>IF(C1988="","",IF(SUM(I2060:I2063)=0,"",SUM(I2060:I2063)))</f>
        <v/>
      </c>
    </row>
    <row r="2065" spans="1:32" ht="15.75" thickTop="1" x14ac:dyDescent="0.25"/>
    <row r="2068" spans="1:32" x14ac:dyDescent="0.25">
      <c r="A2068" s="416"/>
      <c r="B2068" s="416"/>
      <c r="G2068" s="123"/>
      <c r="H2068" s="123"/>
      <c r="I2068" s="123"/>
      <c r="J2068" s="123"/>
    </row>
    <row r="2069" spans="1:32" x14ac:dyDescent="0.25">
      <c r="A2069" s="415" t="str">
        <f>IF(DATOS!$F$9="","",DATOS!$F$9)</f>
        <v/>
      </c>
      <c r="B2069" s="415"/>
      <c r="G2069" s="415" t="str">
        <f>IF(DATOS!$F$10="","",DATOS!$F$10)</f>
        <v/>
      </c>
      <c r="H2069" s="415"/>
      <c r="I2069" s="415"/>
      <c r="J2069" s="415"/>
    </row>
    <row r="2070" spans="1:32" x14ac:dyDescent="0.25">
      <c r="A2070" s="415" t="s">
        <v>143</v>
      </c>
      <c r="B2070" s="415"/>
      <c r="G2070" s="415" t="s">
        <v>142</v>
      </c>
      <c r="H2070" s="415"/>
      <c r="I2070" s="415"/>
      <c r="J2070" s="415"/>
    </row>
    <row r="2071" spans="1:32" ht="17.25" x14ac:dyDescent="0.3">
      <c r="A2071" s="285" t="str">
        <f>"INFORME DE PROGRESO DEL APRENDIZAJE DEL ESTUDIANTE - "&amp;DATOS!$B$6</f>
        <v>INFORME DE PROGRESO DEL APRENDIZAJE DEL ESTUDIANTE - 2019</v>
      </c>
      <c r="B2071" s="285"/>
      <c r="C2071" s="285"/>
      <c r="D2071" s="285"/>
      <c r="E2071" s="285"/>
      <c r="F2071" s="285"/>
      <c r="G2071" s="285"/>
      <c r="H2071" s="285"/>
      <c r="I2071" s="285"/>
      <c r="J2071" s="285"/>
    </row>
    <row r="2072" spans="1:32" ht="4.5" customHeight="1" thickBot="1" x14ac:dyDescent="0.3"/>
    <row r="2073" spans="1:32" ht="15.75" thickTop="1" x14ac:dyDescent="0.25">
      <c r="A2073" s="292"/>
      <c r="B2073" s="62" t="s">
        <v>45</v>
      </c>
      <c r="C2073" s="314" t="str">
        <f>IF(DATOS!$B$4="","",DATOS!$B$4)</f>
        <v>Apurímac</v>
      </c>
      <c r="D2073" s="314"/>
      <c r="E2073" s="314"/>
      <c r="F2073" s="314"/>
      <c r="G2073" s="313" t="s">
        <v>47</v>
      </c>
      <c r="H2073" s="313"/>
      <c r="I2073" s="63" t="str">
        <f>IF(DATOS!$B$5="","",DATOS!$B$5)</f>
        <v/>
      </c>
      <c r="J2073" s="295" t="s">
        <v>520</v>
      </c>
    </row>
    <row r="2074" spans="1:32" x14ac:dyDescent="0.25">
      <c r="A2074" s="293"/>
      <c r="B2074" s="64" t="s">
        <v>46</v>
      </c>
      <c r="C2074" s="311" t="str">
        <f>IF(DATOS!$B$7="","",UPPER(DATOS!$B$7))</f>
        <v/>
      </c>
      <c r="D2074" s="311"/>
      <c r="E2074" s="311"/>
      <c r="F2074" s="311"/>
      <c r="G2074" s="311"/>
      <c r="H2074" s="311"/>
      <c r="I2074" s="312"/>
      <c r="J2074" s="296"/>
    </row>
    <row r="2075" spans="1:32" x14ac:dyDescent="0.25">
      <c r="A2075" s="293"/>
      <c r="B2075" s="64" t="s">
        <v>49</v>
      </c>
      <c r="C2075" s="315" t="str">
        <f>IF(DATOS!$B$8="","",DATOS!$B$8)</f>
        <v/>
      </c>
      <c r="D2075" s="315"/>
      <c r="E2075" s="315"/>
      <c r="F2075" s="315"/>
      <c r="G2075" s="286" t="s">
        <v>100</v>
      </c>
      <c r="H2075" s="287"/>
      <c r="I2075" s="65" t="str">
        <f>IF(DATOS!$B$9="","",DATOS!$B$9)</f>
        <v/>
      </c>
      <c r="J2075" s="296"/>
    </row>
    <row r="2076" spans="1:32" x14ac:dyDescent="0.25">
      <c r="A2076" s="293"/>
      <c r="B2076" s="64" t="s">
        <v>60</v>
      </c>
      <c r="C2076" s="311" t="str">
        <f>IF(DATOS!$B$10="","",DATOS!$B$10)</f>
        <v/>
      </c>
      <c r="D2076" s="311"/>
      <c r="E2076" s="311"/>
      <c r="F2076" s="311"/>
      <c r="G2076" s="317" t="s">
        <v>50</v>
      </c>
      <c r="H2076" s="317"/>
      <c r="I2076" s="65" t="str">
        <f>IF(DATOS!$B$11="","",DATOS!$B$11)</f>
        <v/>
      </c>
      <c r="J2076" s="296"/>
    </row>
    <row r="2077" spans="1:32" x14ac:dyDescent="0.25">
      <c r="A2077" s="293"/>
      <c r="B2077" s="64" t="s">
        <v>59</v>
      </c>
      <c r="C2077" s="316" t="str">
        <f>IF(ISERROR(VLOOKUP(C2078,DATOS!$B$17:$C$61,2,FALSE)),"No encontrado",IF(VLOOKUP(C2078,DATOS!$B$17:$C$61,2,FALSE)=0,"No encontrado",VLOOKUP(C2078,DATOS!$B$17:$C$61,2,FALSE)))</f>
        <v>No encontrado</v>
      </c>
      <c r="D2077" s="316"/>
      <c r="E2077" s="316"/>
      <c r="F2077" s="316"/>
      <c r="G2077" s="298"/>
      <c r="H2077" s="299"/>
      <c r="I2077" s="300"/>
      <c r="J2077" s="296"/>
    </row>
    <row r="2078" spans="1:32" ht="28.5" customHeight="1" thickBot="1" x14ac:dyDescent="0.3">
      <c r="A2078" s="294"/>
      <c r="B2078" s="66" t="s">
        <v>58</v>
      </c>
      <c r="C2078" s="309" t="str">
        <f>IF(INDEX(alumnos,AE2078,AF2078)=0,"",INDEX(alumnos,AE2078,AF2078))</f>
        <v>OSCCO ATAO, Antony</v>
      </c>
      <c r="D2078" s="309"/>
      <c r="E2078" s="309"/>
      <c r="F2078" s="309"/>
      <c r="G2078" s="309"/>
      <c r="H2078" s="309"/>
      <c r="I2078" s="310"/>
      <c r="J2078" s="297"/>
      <c r="AE2078" s="14">
        <f>AE1988+1</f>
        <v>24</v>
      </c>
      <c r="AF2078" s="14">
        <v>2</v>
      </c>
    </row>
    <row r="2079" spans="1:32" ht="5.25" customHeight="1" thickTop="1" thickBot="1" x14ac:dyDescent="0.3"/>
    <row r="2080" spans="1:32" ht="27" customHeight="1" thickTop="1" x14ac:dyDescent="0.25">
      <c r="A2080" s="318" t="s">
        <v>0</v>
      </c>
      <c r="B2080" s="328" t="s">
        <v>1</v>
      </c>
      <c r="C2080" s="329"/>
      <c r="D2080" s="325" t="s">
        <v>139</v>
      </c>
      <c r="E2080" s="326"/>
      <c r="F2080" s="326"/>
      <c r="G2080" s="327"/>
      <c r="H2080" s="320" t="s">
        <v>2</v>
      </c>
      <c r="I2080" s="301" t="s">
        <v>3</v>
      </c>
      <c r="J2080" s="302"/>
      <c r="K2080" s="67"/>
    </row>
    <row r="2081" spans="1:28" ht="15" customHeight="1" thickBot="1" x14ac:dyDescent="0.3">
      <c r="A2081" s="319"/>
      <c r="B2081" s="330"/>
      <c r="C2081" s="331"/>
      <c r="D2081" s="68">
        <v>1</v>
      </c>
      <c r="E2081" s="68">
        <v>2</v>
      </c>
      <c r="F2081" s="68">
        <v>3</v>
      </c>
      <c r="G2081" s="68">
        <v>4</v>
      </c>
      <c r="H2081" s="321"/>
      <c r="I2081" s="303"/>
      <c r="J2081" s="304"/>
      <c r="K2081" s="67"/>
    </row>
    <row r="2082" spans="1:28" ht="17.25" customHeight="1" thickTop="1" x14ac:dyDescent="0.25">
      <c r="A2082" s="322" t="s">
        <v>8</v>
      </c>
      <c r="B2082" s="334" t="s">
        <v>26</v>
      </c>
      <c r="C2082" s="334"/>
      <c r="D2082" s="69" t="str">
        <f t="shared" ref="D2082:H2086" si="503">IF(ISERROR(VLOOKUP($AB2082,matematica,W2082,FALSE)),"",IF(VLOOKUP($AB2082,matematica,W2082,FALSE)=0,"",VLOOKUP($AB2082,matematica,W2082,FALSE)))</f>
        <v/>
      </c>
      <c r="E2082" s="69" t="str">
        <f t="shared" si="503"/>
        <v/>
      </c>
      <c r="F2082" s="69" t="str">
        <f t="shared" si="503"/>
        <v/>
      </c>
      <c r="G2082" s="69" t="str">
        <f t="shared" si="503"/>
        <v/>
      </c>
      <c r="H2082" s="343" t="str">
        <f t="shared" ca="1" si="503"/>
        <v/>
      </c>
      <c r="I2082" s="337"/>
      <c r="J2082" s="338"/>
      <c r="W2082" s="14">
        <v>3</v>
      </c>
      <c r="X2082" s="14">
        <v>9</v>
      </c>
      <c r="Y2082" s="14">
        <v>15</v>
      </c>
      <c r="Z2082" s="14">
        <v>21</v>
      </c>
      <c r="AA2082" s="14">
        <v>31</v>
      </c>
      <c r="AB2082" s="14" t="str">
        <f>IF(C2078="","",C2078)</f>
        <v>OSCCO ATAO, Antony</v>
      </c>
    </row>
    <row r="2083" spans="1:28" ht="27.75" customHeight="1" x14ac:dyDescent="0.25">
      <c r="A2083" s="323"/>
      <c r="B2083" s="335" t="s">
        <v>27</v>
      </c>
      <c r="C2083" s="335"/>
      <c r="D2083" s="70" t="str">
        <f t="shared" si="503"/>
        <v/>
      </c>
      <c r="E2083" s="70" t="str">
        <f t="shared" si="503"/>
        <v/>
      </c>
      <c r="F2083" s="70" t="str">
        <f t="shared" si="503"/>
        <v/>
      </c>
      <c r="G2083" s="70" t="str">
        <f t="shared" si="503"/>
        <v/>
      </c>
      <c r="H2083" s="344" t="str">
        <f t="shared" si="503"/>
        <v/>
      </c>
      <c r="I2083" s="339"/>
      <c r="J2083" s="340"/>
      <c r="M2083" s="14" t="str">
        <f>IF(INDEX(alumnos,35,2)=0,"",INDEX(alumnos,35,2))</f>
        <v/>
      </c>
      <c r="W2083" s="14">
        <v>4</v>
      </c>
      <c r="X2083" s="14">
        <v>10</v>
      </c>
      <c r="Y2083" s="14">
        <v>16</v>
      </c>
      <c r="Z2083" s="14">
        <v>22</v>
      </c>
      <c r="AB2083" s="14" t="str">
        <f>IF(C2078="","",C2078)</f>
        <v>OSCCO ATAO, Antony</v>
      </c>
    </row>
    <row r="2084" spans="1:28" ht="26.25" customHeight="1" x14ac:dyDescent="0.25">
      <c r="A2084" s="323"/>
      <c r="B2084" s="335" t="s">
        <v>28</v>
      </c>
      <c r="C2084" s="335"/>
      <c r="D2084" s="70" t="str">
        <f t="shared" si="503"/>
        <v/>
      </c>
      <c r="E2084" s="70" t="str">
        <f t="shared" si="503"/>
        <v/>
      </c>
      <c r="F2084" s="70" t="str">
        <f t="shared" si="503"/>
        <v/>
      </c>
      <c r="G2084" s="70" t="str">
        <f t="shared" si="503"/>
        <v/>
      </c>
      <c r="H2084" s="344" t="str">
        <f t="shared" si="503"/>
        <v/>
      </c>
      <c r="I2084" s="339"/>
      <c r="J2084" s="340"/>
      <c r="W2084" s="14">
        <v>5</v>
      </c>
      <c r="X2084" s="14">
        <v>11</v>
      </c>
      <c r="Y2084" s="14">
        <v>17</v>
      </c>
      <c r="Z2084" s="14">
        <v>23</v>
      </c>
      <c r="AB2084" s="14" t="str">
        <f>IF(C2078="","",C2078)</f>
        <v>OSCCO ATAO, Antony</v>
      </c>
    </row>
    <row r="2085" spans="1:28" ht="24.75" customHeight="1" x14ac:dyDescent="0.25">
      <c r="A2085" s="323"/>
      <c r="B2085" s="335" t="s">
        <v>29</v>
      </c>
      <c r="C2085" s="335"/>
      <c r="D2085" s="70" t="str">
        <f t="shared" si="503"/>
        <v/>
      </c>
      <c r="E2085" s="70" t="str">
        <f t="shared" si="503"/>
        <v/>
      </c>
      <c r="F2085" s="70" t="str">
        <f t="shared" si="503"/>
        <v/>
      </c>
      <c r="G2085" s="70" t="str">
        <f t="shared" si="503"/>
        <v/>
      </c>
      <c r="H2085" s="344" t="str">
        <f t="shared" si="503"/>
        <v/>
      </c>
      <c r="I2085" s="339"/>
      <c r="J2085" s="340"/>
      <c r="W2085" s="14">
        <v>6</v>
      </c>
      <c r="X2085" s="14">
        <v>12</v>
      </c>
      <c r="Y2085" s="14">
        <v>18</v>
      </c>
      <c r="Z2085" s="14">
        <v>24</v>
      </c>
      <c r="AB2085" s="14" t="str">
        <f>IF(C2078="","",C2078)</f>
        <v>OSCCO ATAO, Antony</v>
      </c>
    </row>
    <row r="2086" spans="1:28" ht="16.5" customHeight="1" thickBot="1" x14ac:dyDescent="0.3">
      <c r="A2086" s="324"/>
      <c r="B2086" s="336" t="s">
        <v>188</v>
      </c>
      <c r="C2086" s="336"/>
      <c r="D2086" s="71" t="str">
        <f t="shared" si="503"/>
        <v/>
      </c>
      <c r="E2086" s="71" t="str">
        <f t="shared" si="503"/>
        <v/>
      </c>
      <c r="F2086" s="71" t="str">
        <f t="shared" si="503"/>
        <v/>
      </c>
      <c r="G2086" s="71" t="str">
        <f t="shared" si="503"/>
        <v/>
      </c>
      <c r="H2086" s="345" t="str">
        <f t="shared" si="503"/>
        <v/>
      </c>
      <c r="I2086" s="341"/>
      <c r="J2086" s="342"/>
      <c r="W2086" s="14">
        <v>7</v>
      </c>
      <c r="X2086" s="14">
        <v>13</v>
      </c>
      <c r="Y2086" s="14">
        <v>19</v>
      </c>
      <c r="Z2086" s="14">
        <v>25</v>
      </c>
      <c r="AB2086" s="14" t="str">
        <f>IF(C2078="","",C2078)</f>
        <v>OSCCO ATAO, Antony</v>
      </c>
    </row>
    <row r="2087" spans="1:28" ht="1.5" customHeight="1" thickTop="1" thickBot="1" x14ac:dyDescent="0.3">
      <c r="A2087" s="72"/>
      <c r="B2087" s="73"/>
      <c r="C2087" s="74"/>
      <c r="D2087" s="74"/>
      <c r="E2087" s="74"/>
      <c r="F2087" s="74"/>
      <c r="G2087" s="74"/>
      <c r="H2087" s="75"/>
      <c r="I2087" s="124"/>
      <c r="J2087" s="124"/>
    </row>
    <row r="2088" spans="1:28" ht="28.5" customHeight="1" thickTop="1" x14ac:dyDescent="0.25">
      <c r="A2088" s="322" t="s">
        <v>151</v>
      </c>
      <c r="B2088" s="334" t="s">
        <v>191</v>
      </c>
      <c r="C2088" s="334" t="str">
        <f t="shared" ref="C2088:C2090" si="504">IF(ISERROR(VLOOKUP($C$8,comunicacion,W2088,FALSE)),"",IF(VLOOKUP($C$8,comunicacion,W2088,FALSE)=0,"",VLOOKUP($C$8,comunicacion,W2088,FALSE)))</f>
        <v/>
      </c>
      <c r="D2088" s="76" t="str">
        <f t="shared" ref="D2088:H2091" si="505">IF(ISERROR(VLOOKUP($AB2088,comunicacion,W2088,FALSE)),"",IF(VLOOKUP($AB2088,comunicacion,W2088,FALSE)=0,"",VLOOKUP($AB2088,comunicacion,W2088,FALSE)))</f>
        <v/>
      </c>
      <c r="E2088" s="76" t="str">
        <f t="shared" si="505"/>
        <v/>
      </c>
      <c r="F2088" s="76" t="str">
        <f t="shared" si="505"/>
        <v/>
      </c>
      <c r="G2088" s="69" t="str">
        <f t="shared" si="505"/>
        <v/>
      </c>
      <c r="H2088" s="346" t="str">
        <f t="shared" ca="1" si="505"/>
        <v/>
      </c>
      <c r="I2088" s="349"/>
      <c r="J2088" s="350"/>
      <c r="W2088" s="14">
        <v>3</v>
      </c>
      <c r="X2088" s="14">
        <v>9</v>
      </c>
      <c r="Y2088" s="14">
        <v>15</v>
      </c>
      <c r="Z2088" s="14">
        <v>21</v>
      </c>
      <c r="AA2088" s="14">
        <v>31</v>
      </c>
      <c r="AB2088" s="14" t="str">
        <f>IF(C2078="","",C2078)</f>
        <v>OSCCO ATAO, Antony</v>
      </c>
    </row>
    <row r="2089" spans="1:28" ht="28.5" customHeight="1" x14ac:dyDescent="0.25">
      <c r="A2089" s="323"/>
      <c r="B2089" s="335" t="s">
        <v>190</v>
      </c>
      <c r="C2089" s="335" t="str">
        <f t="shared" si="504"/>
        <v/>
      </c>
      <c r="D2089" s="77" t="str">
        <f t="shared" si="505"/>
        <v/>
      </c>
      <c r="E2089" s="77" t="str">
        <f t="shared" si="505"/>
        <v/>
      </c>
      <c r="F2089" s="77" t="str">
        <f t="shared" si="505"/>
        <v/>
      </c>
      <c r="G2089" s="70" t="str">
        <f t="shared" si="505"/>
        <v/>
      </c>
      <c r="H2089" s="347" t="str">
        <f t="shared" si="505"/>
        <v/>
      </c>
      <c r="I2089" s="351"/>
      <c r="J2089" s="352"/>
      <c r="W2089" s="14">
        <v>4</v>
      </c>
      <c r="X2089" s="14">
        <v>10</v>
      </c>
      <c r="Y2089" s="14">
        <v>16</v>
      </c>
      <c r="Z2089" s="14">
        <v>22</v>
      </c>
      <c r="AB2089" s="14" t="str">
        <f>IF(C2078="","",C2078)</f>
        <v>OSCCO ATAO, Antony</v>
      </c>
    </row>
    <row r="2090" spans="1:28" ht="28.5" customHeight="1" x14ac:dyDescent="0.25">
      <c r="A2090" s="323"/>
      <c r="B2090" s="335" t="s">
        <v>189</v>
      </c>
      <c r="C2090" s="335" t="str">
        <f t="shared" si="504"/>
        <v/>
      </c>
      <c r="D2090" s="77" t="str">
        <f t="shared" si="505"/>
        <v/>
      </c>
      <c r="E2090" s="77" t="str">
        <f t="shared" si="505"/>
        <v/>
      </c>
      <c r="F2090" s="77" t="str">
        <f t="shared" si="505"/>
        <v/>
      </c>
      <c r="G2090" s="70" t="str">
        <f t="shared" si="505"/>
        <v/>
      </c>
      <c r="H2090" s="347" t="str">
        <f t="shared" si="505"/>
        <v/>
      </c>
      <c r="I2090" s="351"/>
      <c r="J2090" s="352"/>
      <c r="W2090" s="14">
        <v>5</v>
      </c>
      <c r="X2090" s="14">
        <v>11</v>
      </c>
      <c r="Y2090" s="14">
        <v>17</v>
      </c>
      <c r="Z2090" s="14">
        <v>23</v>
      </c>
      <c r="AB2090" s="14" t="str">
        <f>IF(C2078="","",C2078)</f>
        <v>OSCCO ATAO, Antony</v>
      </c>
    </row>
    <row r="2091" spans="1:28" ht="16.5" customHeight="1" thickBot="1" x14ac:dyDescent="0.3">
      <c r="A2091" s="324"/>
      <c r="B2091" s="336" t="s">
        <v>188</v>
      </c>
      <c r="C2091" s="336"/>
      <c r="D2091" s="71" t="str">
        <f t="shared" si="505"/>
        <v/>
      </c>
      <c r="E2091" s="71" t="str">
        <f t="shared" si="505"/>
        <v/>
      </c>
      <c r="F2091" s="71" t="str">
        <f t="shared" si="505"/>
        <v/>
      </c>
      <c r="G2091" s="71" t="str">
        <f t="shared" si="505"/>
        <v/>
      </c>
      <c r="H2091" s="348" t="str">
        <f t="shared" si="505"/>
        <v/>
      </c>
      <c r="I2091" s="353"/>
      <c r="J2091" s="354"/>
      <c r="W2091" s="14">
        <v>7</v>
      </c>
      <c r="X2091" s="14">
        <v>13</v>
      </c>
      <c r="Y2091" s="14">
        <v>19</v>
      </c>
      <c r="Z2091" s="14">
        <v>25</v>
      </c>
      <c r="AB2091" s="14" t="str">
        <f>IF(C2078="","",C2078)</f>
        <v>OSCCO ATAO, Antony</v>
      </c>
    </row>
    <row r="2092" spans="1:28" ht="2.25" customHeight="1" thickTop="1" thickBot="1" x14ac:dyDescent="0.3">
      <c r="A2092" s="72"/>
      <c r="B2092" s="73"/>
      <c r="C2092" s="78"/>
      <c r="D2092" s="78"/>
      <c r="E2092" s="78"/>
      <c r="F2092" s="78"/>
      <c r="G2092" s="78"/>
      <c r="H2092" s="75"/>
      <c r="I2092" s="124"/>
      <c r="J2092" s="124"/>
    </row>
    <row r="2093" spans="1:28" ht="28.5" customHeight="1" thickTop="1" x14ac:dyDescent="0.25">
      <c r="A2093" s="322" t="s">
        <v>150</v>
      </c>
      <c r="B2093" s="334" t="s">
        <v>30</v>
      </c>
      <c r="C2093" s="334" t="str">
        <f t="shared" ref="C2093:C2095" si="506">IF(ISERROR(VLOOKUP($C$8,ingles,W2093,FALSE)),"",IF(VLOOKUP($C$8,ingles,W2093,FALSE)=0,"",VLOOKUP($C$8,ingles,W2093,FALSE)))</f>
        <v/>
      </c>
      <c r="D2093" s="76" t="str">
        <f t="shared" ref="D2093:H2096" si="507">IF(ISERROR(VLOOKUP($AB2093,ingles,W2093,FALSE)),"",IF(VLOOKUP($AB2093,ingles,W2093,FALSE)=0,"",VLOOKUP($AB2093,ingles,W2093,FALSE)))</f>
        <v/>
      </c>
      <c r="E2093" s="76" t="str">
        <f t="shared" si="507"/>
        <v/>
      </c>
      <c r="F2093" s="76" t="str">
        <f t="shared" si="507"/>
        <v/>
      </c>
      <c r="G2093" s="69" t="str">
        <f t="shared" si="507"/>
        <v/>
      </c>
      <c r="H2093" s="346" t="str">
        <f t="shared" ca="1" si="507"/>
        <v/>
      </c>
      <c r="I2093" s="349"/>
      <c r="J2093" s="350"/>
      <c r="W2093" s="14">
        <v>3</v>
      </c>
      <c r="X2093" s="14">
        <v>9</v>
      </c>
      <c r="Y2093" s="14">
        <v>15</v>
      </c>
      <c r="Z2093" s="14">
        <v>21</v>
      </c>
      <c r="AA2093" s="14">
        <v>31</v>
      </c>
      <c r="AB2093" s="14" t="str">
        <f>IF(C2078="","",C2078)</f>
        <v>OSCCO ATAO, Antony</v>
      </c>
    </row>
    <row r="2094" spans="1:28" ht="28.5" customHeight="1" x14ac:dyDescent="0.25">
      <c r="A2094" s="323"/>
      <c r="B2094" s="335" t="s">
        <v>31</v>
      </c>
      <c r="C2094" s="335" t="str">
        <f t="shared" si="506"/>
        <v/>
      </c>
      <c r="D2094" s="77" t="str">
        <f t="shared" si="507"/>
        <v/>
      </c>
      <c r="E2094" s="77" t="str">
        <f t="shared" si="507"/>
        <v/>
      </c>
      <c r="F2094" s="77" t="str">
        <f t="shared" si="507"/>
        <v/>
      </c>
      <c r="G2094" s="70" t="str">
        <f t="shared" si="507"/>
        <v/>
      </c>
      <c r="H2094" s="347" t="str">
        <f t="shared" si="507"/>
        <v/>
      </c>
      <c r="I2094" s="351"/>
      <c r="J2094" s="352"/>
      <c r="W2094" s="14">
        <v>4</v>
      </c>
      <c r="X2094" s="14">
        <v>10</v>
      </c>
      <c r="Y2094" s="14">
        <v>16</v>
      </c>
      <c r="Z2094" s="14">
        <v>22</v>
      </c>
      <c r="AB2094" s="14" t="str">
        <f>IF(C2078="","",C2078)</f>
        <v>OSCCO ATAO, Antony</v>
      </c>
    </row>
    <row r="2095" spans="1:28" ht="28.5" customHeight="1" x14ac:dyDescent="0.25">
      <c r="A2095" s="323"/>
      <c r="B2095" s="335" t="s">
        <v>32</v>
      </c>
      <c r="C2095" s="335" t="str">
        <f t="shared" si="506"/>
        <v/>
      </c>
      <c r="D2095" s="77" t="str">
        <f t="shared" si="507"/>
        <v/>
      </c>
      <c r="E2095" s="77" t="str">
        <f t="shared" si="507"/>
        <v/>
      </c>
      <c r="F2095" s="77" t="str">
        <f t="shared" si="507"/>
        <v/>
      </c>
      <c r="G2095" s="70" t="str">
        <f t="shared" si="507"/>
        <v/>
      </c>
      <c r="H2095" s="347" t="str">
        <f t="shared" si="507"/>
        <v/>
      </c>
      <c r="I2095" s="351"/>
      <c r="J2095" s="352"/>
      <c r="W2095" s="14">
        <v>5</v>
      </c>
      <c r="X2095" s="14">
        <v>11</v>
      </c>
      <c r="Y2095" s="14">
        <v>17</v>
      </c>
      <c r="Z2095" s="14">
        <v>23</v>
      </c>
      <c r="AB2095" s="14" t="str">
        <f>IF(C2078="","",C2078)</f>
        <v>OSCCO ATAO, Antony</v>
      </c>
    </row>
    <row r="2096" spans="1:28" ht="16.5" customHeight="1" thickBot="1" x14ac:dyDescent="0.3">
      <c r="A2096" s="324"/>
      <c r="B2096" s="336" t="s">
        <v>188</v>
      </c>
      <c r="C2096" s="336"/>
      <c r="D2096" s="71" t="str">
        <f t="shared" si="507"/>
        <v/>
      </c>
      <c r="E2096" s="71" t="str">
        <f t="shared" si="507"/>
        <v/>
      </c>
      <c r="F2096" s="71" t="str">
        <f t="shared" si="507"/>
        <v/>
      </c>
      <c r="G2096" s="71" t="str">
        <f t="shared" si="507"/>
        <v/>
      </c>
      <c r="H2096" s="348" t="str">
        <f t="shared" si="507"/>
        <v/>
      </c>
      <c r="I2096" s="353"/>
      <c r="J2096" s="354"/>
      <c r="W2096" s="14">
        <v>7</v>
      </c>
      <c r="X2096" s="14">
        <v>13</v>
      </c>
      <c r="Y2096" s="14">
        <v>19</v>
      </c>
      <c r="Z2096" s="14">
        <v>25</v>
      </c>
      <c r="AB2096" s="14" t="str">
        <f>IF(C2078="","",C2078)</f>
        <v>OSCCO ATAO, Antony</v>
      </c>
    </row>
    <row r="2097" spans="1:28" ht="2.25" customHeight="1" thickTop="1" thickBot="1" x14ac:dyDescent="0.3">
      <c r="A2097" s="72"/>
      <c r="B2097" s="73"/>
      <c r="C2097" s="78"/>
      <c r="D2097" s="78"/>
      <c r="E2097" s="78"/>
      <c r="F2097" s="78"/>
      <c r="G2097" s="78"/>
      <c r="H2097" s="75"/>
      <c r="I2097" s="124"/>
      <c r="J2097" s="124"/>
    </row>
    <row r="2098" spans="1:28" ht="27" customHeight="1" thickTop="1" x14ac:dyDescent="0.25">
      <c r="A2098" s="322" t="s">
        <v>7</v>
      </c>
      <c r="B2098" s="334" t="s">
        <v>33</v>
      </c>
      <c r="C2098" s="334" t="str">
        <f t="shared" ref="C2098" si="508">IF(ISERROR(VLOOKUP($C$8,arte,W2098,FALSE)),"",IF(VLOOKUP($C$8,arte,W2098,FALSE)=0,"",VLOOKUP($C$8,arte,W2098,FALSE)))</f>
        <v/>
      </c>
      <c r="D2098" s="76" t="str">
        <f t="shared" ref="D2098:H2100" si="509">IF(ISERROR(VLOOKUP($AB2098,arte,W2098,FALSE)),"",IF(VLOOKUP($AB2098,arte,W2098,FALSE)=0,"",VLOOKUP($AB2098,arte,W2098,FALSE)))</f>
        <v/>
      </c>
      <c r="E2098" s="76" t="str">
        <f t="shared" si="509"/>
        <v/>
      </c>
      <c r="F2098" s="76" t="str">
        <f t="shared" si="509"/>
        <v/>
      </c>
      <c r="G2098" s="69" t="str">
        <f t="shared" si="509"/>
        <v/>
      </c>
      <c r="H2098" s="343" t="str">
        <f t="shared" ca="1" si="509"/>
        <v/>
      </c>
      <c r="I2098" s="337"/>
      <c r="J2098" s="338"/>
      <c r="W2098" s="14">
        <v>3</v>
      </c>
      <c r="X2098" s="14">
        <v>9</v>
      </c>
      <c r="Y2098" s="14">
        <v>15</v>
      </c>
      <c r="Z2098" s="14">
        <v>21</v>
      </c>
      <c r="AA2098" s="14">
        <v>31</v>
      </c>
      <c r="AB2098" s="14" t="str">
        <f>IF(C2078="","",C2078)</f>
        <v>OSCCO ATAO, Antony</v>
      </c>
    </row>
    <row r="2099" spans="1:28" ht="27" customHeight="1" x14ac:dyDescent="0.25">
      <c r="A2099" s="323"/>
      <c r="B2099" s="335" t="s">
        <v>34</v>
      </c>
      <c r="C2099" s="335" t="str">
        <f>IF(ISERROR(VLOOKUP($C$8,arte,W2099,FALSE)),"",IF(VLOOKUP($C$8,arte,W2099,FALSE)=0,"",VLOOKUP($C$8,arte,W2099,FALSE)))</f>
        <v/>
      </c>
      <c r="D2099" s="77" t="str">
        <f t="shared" si="509"/>
        <v/>
      </c>
      <c r="E2099" s="77" t="str">
        <f t="shared" si="509"/>
        <v/>
      </c>
      <c r="F2099" s="77" t="str">
        <f t="shared" si="509"/>
        <v/>
      </c>
      <c r="G2099" s="70" t="str">
        <f t="shared" si="509"/>
        <v/>
      </c>
      <c r="H2099" s="344" t="str">
        <f t="shared" si="509"/>
        <v/>
      </c>
      <c r="I2099" s="339"/>
      <c r="J2099" s="340"/>
      <c r="W2099" s="14">
        <v>4</v>
      </c>
      <c r="X2099" s="14">
        <v>10</v>
      </c>
      <c r="Y2099" s="14">
        <v>16</v>
      </c>
      <c r="Z2099" s="14">
        <v>22</v>
      </c>
      <c r="AB2099" s="14" t="str">
        <f>IF(C2078="","",C2078)</f>
        <v>OSCCO ATAO, Antony</v>
      </c>
    </row>
    <row r="2100" spans="1:28" ht="16.5" customHeight="1" thickBot="1" x14ac:dyDescent="0.3">
      <c r="A2100" s="324"/>
      <c r="B2100" s="336" t="s">
        <v>188</v>
      </c>
      <c r="C2100" s="336"/>
      <c r="D2100" s="71" t="str">
        <f t="shared" si="509"/>
        <v/>
      </c>
      <c r="E2100" s="71" t="str">
        <f t="shared" si="509"/>
        <v/>
      </c>
      <c r="F2100" s="71" t="str">
        <f t="shared" si="509"/>
        <v/>
      </c>
      <c r="G2100" s="71" t="str">
        <f t="shared" si="509"/>
        <v/>
      </c>
      <c r="H2100" s="345" t="str">
        <f t="shared" si="509"/>
        <v/>
      </c>
      <c r="I2100" s="341"/>
      <c r="J2100" s="342"/>
      <c r="W2100" s="14">
        <v>7</v>
      </c>
      <c r="X2100" s="14">
        <v>13</v>
      </c>
      <c r="Y2100" s="14">
        <v>19</v>
      </c>
      <c r="Z2100" s="14">
        <v>25</v>
      </c>
      <c r="AB2100" s="14" t="str">
        <f>IF(C2078="","",C2078)</f>
        <v>OSCCO ATAO, Antony</v>
      </c>
    </row>
    <row r="2101" spans="1:28" ht="2.25" customHeight="1" thickTop="1" thickBot="1" x14ac:dyDescent="0.3">
      <c r="A2101" s="72"/>
      <c r="B2101" s="73"/>
      <c r="C2101" s="79"/>
      <c r="D2101" s="74"/>
      <c r="E2101" s="74"/>
      <c r="F2101" s="74"/>
      <c r="G2101" s="74"/>
      <c r="H2101" s="80" t="str">
        <f>IF(ISERROR(VLOOKUP($C$8,ingles,AA2101,FALSE)),"",IF(VLOOKUP($C$8,ingles,AA2101,FALSE)=0,"",VLOOKUP($C$8,ingles,AA2101,FALSE)))</f>
        <v/>
      </c>
      <c r="I2101" s="124"/>
      <c r="J2101" s="124"/>
    </row>
    <row r="2102" spans="1:28" ht="21" customHeight="1" thickTop="1" x14ac:dyDescent="0.25">
      <c r="A2102" s="322" t="s">
        <v>5</v>
      </c>
      <c r="B2102" s="334" t="s">
        <v>35</v>
      </c>
      <c r="C2102" s="334" t="str">
        <f t="shared" ref="C2102:C2104" si="510">IF(ISERROR(VLOOKUP($C$8,sociales,W2102,FALSE)),"",IF(VLOOKUP($C$8,sociales,W2102,FALSE)=0,"",VLOOKUP($C$8,sociales,W2102,FALSE)))</f>
        <v/>
      </c>
      <c r="D2102" s="76" t="str">
        <f t="shared" ref="D2102:H2105" si="511">IF(ISERROR(VLOOKUP($AB2102,sociales,W2102,FALSE)),"",IF(VLOOKUP($AB2102,sociales,W2102,FALSE)=0,"",VLOOKUP($AB2102,sociales,W2102,FALSE)))</f>
        <v/>
      </c>
      <c r="E2102" s="76" t="str">
        <f t="shared" si="511"/>
        <v/>
      </c>
      <c r="F2102" s="76" t="str">
        <f t="shared" si="511"/>
        <v/>
      </c>
      <c r="G2102" s="69" t="str">
        <f t="shared" si="511"/>
        <v/>
      </c>
      <c r="H2102" s="346" t="str">
        <f t="shared" ca="1" si="511"/>
        <v/>
      </c>
      <c r="I2102" s="349"/>
      <c r="J2102" s="350"/>
      <c r="W2102" s="14">
        <v>3</v>
      </c>
      <c r="X2102" s="14">
        <v>9</v>
      </c>
      <c r="Y2102" s="14">
        <v>15</v>
      </c>
      <c r="Z2102" s="14">
        <v>21</v>
      </c>
      <c r="AA2102" s="14">
        <v>31</v>
      </c>
      <c r="AB2102" s="14" t="str">
        <f>IF(C2078="","",C2078)</f>
        <v>OSCCO ATAO, Antony</v>
      </c>
    </row>
    <row r="2103" spans="1:28" ht="27" customHeight="1" x14ac:dyDescent="0.25">
      <c r="A2103" s="323"/>
      <c r="B2103" s="335" t="s">
        <v>36</v>
      </c>
      <c r="C2103" s="335" t="str">
        <f t="shared" si="510"/>
        <v/>
      </c>
      <c r="D2103" s="77" t="str">
        <f t="shared" si="511"/>
        <v/>
      </c>
      <c r="E2103" s="77" t="str">
        <f t="shared" si="511"/>
        <v/>
      </c>
      <c r="F2103" s="77" t="str">
        <f t="shared" si="511"/>
        <v/>
      </c>
      <c r="G2103" s="70" t="str">
        <f t="shared" si="511"/>
        <v/>
      </c>
      <c r="H2103" s="347" t="str">
        <f t="shared" si="511"/>
        <v/>
      </c>
      <c r="I2103" s="351"/>
      <c r="J2103" s="352"/>
      <c r="W2103" s="14">
        <v>4</v>
      </c>
      <c r="X2103" s="14">
        <v>10</v>
      </c>
      <c r="Y2103" s="14">
        <v>16</v>
      </c>
      <c r="Z2103" s="14">
        <v>22</v>
      </c>
      <c r="AB2103" s="14" t="str">
        <f>IF(C2078="","",C2078)</f>
        <v>OSCCO ATAO, Antony</v>
      </c>
    </row>
    <row r="2104" spans="1:28" ht="27" customHeight="1" x14ac:dyDescent="0.25">
      <c r="A2104" s="323"/>
      <c r="B2104" s="335" t="s">
        <v>37</v>
      </c>
      <c r="C2104" s="335" t="str">
        <f t="shared" si="510"/>
        <v/>
      </c>
      <c r="D2104" s="77" t="str">
        <f t="shared" si="511"/>
        <v/>
      </c>
      <c r="E2104" s="77" t="str">
        <f t="shared" si="511"/>
        <v/>
      </c>
      <c r="F2104" s="77" t="str">
        <f t="shared" si="511"/>
        <v/>
      </c>
      <c r="G2104" s="70" t="str">
        <f t="shared" si="511"/>
        <v/>
      </c>
      <c r="H2104" s="347" t="str">
        <f t="shared" si="511"/>
        <v/>
      </c>
      <c r="I2104" s="351"/>
      <c r="J2104" s="352"/>
      <c r="W2104" s="14">
        <v>5</v>
      </c>
      <c r="X2104" s="14">
        <v>11</v>
      </c>
      <c r="Y2104" s="14">
        <v>17</v>
      </c>
      <c r="Z2104" s="14">
        <v>23</v>
      </c>
      <c r="AB2104" s="14" t="str">
        <f>IF(C2078="","",C2078)</f>
        <v>OSCCO ATAO, Antony</v>
      </c>
    </row>
    <row r="2105" spans="1:28" ht="16.5" customHeight="1" thickBot="1" x14ac:dyDescent="0.3">
      <c r="A2105" s="324"/>
      <c r="B2105" s="336" t="s">
        <v>188</v>
      </c>
      <c r="C2105" s="336"/>
      <c r="D2105" s="71" t="str">
        <f t="shared" si="511"/>
        <v/>
      </c>
      <c r="E2105" s="71" t="str">
        <f t="shared" si="511"/>
        <v/>
      </c>
      <c r="F2105" s="71" t="str">
        <f t="shared" si="511"/>
        <v/>
      </c>
      <c r="G2105" s="71" t="str">
        <f t="shared" si="511"/>
        <v/>
      </c>
      <c r="H2105" s="348" t="str">
        <f t="shared" si="511"/>
        <v/>
      </c>
      <c r="I2105" s="353"/>
      <c r="J2105" s="354"/>
      <c r="W2105" s="14">
        <v>7</v>
      </c>
      <c r="X2105" s="14">
        <v>13</v>
      </c>
      <c r="Y2105" s="14">
        <v>19</v>
      </c>
      <c r="Z2105" s="14">
        <v>25</v>
      </c>
      <c r="AB2105" s="14" t="str">
        <f>IF(C2078="","",C2078)</f>
        <v>OSCCO ATAO, Antony</v>
      </c>
    </row>
    <row r="2106" spans="1:28" ht="2.25" customHeight="1" thickTop="1" thickBot="1" x14ac:dyDescent="0.3">
      <c r="A2106" s="72"/>
      <c r="B2106" s="73"/>
      <c r="C2106" s="78"/>
      <c r="D2106" s="78"/>
      <c r="E2106" s="78"/>
      <c r="F2106" s="78"/>
      <c r="G2106" s="78"/>
      <c r="H2106" s="75"/>
      <c r="I2106" s="124"/>
      <c r="J2106" s="124"/>
    </row>
    <row r="2107" spans="1:28" ht="16.5" customHeight="1" thickTop="1" x14ac:dyDescent="0.25">
      <c r="A2107" s="355" t="s">
        <v>4</v>
      </c>
      <c r="B2107" s="334" t="s">
        <v>24</v>
      </c>
      <c r="C2107" s="334" t="str">
        <f t="shared" ref="C2107:C2108" si="512">IF(ISERROR(VLOOKUP($C$8,desarrollo,W2107,FALSE)),"",IF(VLOOKUP($C$8,desarrollo,W2107,FALSE)=0,"",VLOOKUP($C$8,desarrollo,W2107,FALSE)))</f>
        <v/>
      </c>
      <c r="D2107" s="76" t="str">
        <f t="shared" ref="D2107:H2109" si="513">IF(ISERROR(VLOOKUP($AB2107,desarrollo,W2107,FALSE)),"",IF(VLOOKUP($AB2107,desarrollo,W2107,FALSE)=0,"",VLOOKUP($AB2107,desarrollo,W2107,FALSE)))</f>
        <v/>
      </c>
      <c r="E2107" s="76" t="str">
        <f t="shared" si="513"/>
        <v/>
      </c>
      <c r="F2107" s="76" t="str">
        <f t="shared" si="513"/>
        <v/>
      </c>
      <c r="G2107" s="69" t="str">
        <f t="shared" si="513"/>
        <v/>
      </c>
      <c r="H2107" s="343" t="str">
        <f t="shared" ca="1" si="513"/>
        <v/>
      </c>
      <c r="I2107" s="337"/>
      <c r="J2107" s="338"/>
      <c r="W2107" s="14">
        <v>3</v>
      </c>
      <c r="X2107" s="14">
        <v>9</v>
      </c>
      <c r="Y2107" s="14">
        <v>15</v>
      </c>
      <c r="Z2107" s="14">
        <v>21</v>
      </c>
      <c r="AA2107" s="14">
        <v>31</v>
      </c>
      <c r="AB2107" s="14" t="str">
        <f>IF(C2078="","",C2078)</f>
        <v>OSCCO ATAO, Antony</v>
      </c>
    </row>
    <row r="2108" spans="1:28" ht="27" customHeight="1" x14ac:dyDescent="0.25">
      <c r="A2108" s="356"/>
      <c r="B2108" s="335" t="s">
        <v>25</v>
      </c>
      <c r="C2108" s="335" t="str">
        <f t="shared" si="512"/>
        <v/>
      </c>
      <c r="D2108" s="77" t="str">
        <f t="shared" si="513"/>
        <v/>
      </c>
      <c r="E2108" s="77" t="str">
        <f t="shared" si="513"/>
        <v/>
      </c>
      <c r="F2108" s="77" t="str">
        <f t="shared" si="513"/>
        <v/>
      </c>
      <c r="G2108" s="70" t="str">
        <f t="shared" si="513"/>
        <v/>
      </c>
      <c r="H2108" s="344" t="str">
        <f t="shared" si="513"/>
        <v/>
      </c>
      <c r="I2108" s="339"/>
      <c r="J2108" s="340"/>
      <c r="W2108" s="14">
        <v>4</v>
      </c>
      <c r="X2108" s="14">
        <v>10</v>
      </c>
      <c r="Y2108" s="14">
        <v>16</v>
      </c>
      <c r="Z2108" s="14">
        <v>22</v>
      </c>
      <c r="AB2108" s="14" t="str">
        <f>IF(C2078="","",C2078)</f>
        <v>OSCCO ATAO, Antony</v>
      </c>
    </row>
    <row r="2109" spans="1:28" ht="16.5" customHeight="1" thickBot="1" x14ac:dyDescent="0.3">
      <c r="A2109" s="357"/>
      <c r="B2109" s="336" t="s">
        <v>188</v>
      </c>
      <c r="C2109" s="336"/>
      <c r="D2109" s="71" t="str">
        <f t="shared" si="513"/>
        <v/>
      </c>
      <c r="E2109" s="71" t="str">
        <f t="shared" si="513"/>
        <v/>
      </c>
      <c r="F2109" s="71" t="str">
        <f t="shared" si="513"/>
        <v/>
      </c>
      <c r="G2109" s="71" t="str">
        <f t="shared" si="513"/>
        <v/>
      </c>
      <c r="H2109" s="345" t="str">
        <f t="shared" si="513"/>
        <v/>
      </c>
      <c r="I2109" s="341"/>
      <c r="J2109" s="342"/>
      <c r="W2109" s="14">
        <v>7</v>
      </c>
      <c r="X2109" s="14">
        <v>13</v>
      </c>
      <c r="Y2109" s="14">
        <v>19</v>
      </c>
      <c r="Z2109" s="14">
        <v>25</v>
      </c>
      <c r="AB2109" s="14" t="str">
        <f>IF(C2078="","",C2078)</f>
        <v>OSCCO ATAO, Antony</v>
      </c>
    </row>
    <row r="2110" spans="1:28" ht="2.25" customHeight="1" thickTop="1" thickBot="1" x14ac:dyDescent="0.3">
      <c r="A2110" s="81"/>
      <c r="B2110" s="73"/>
      <c r="C2110" s="78"/>
      <c r="D2110" s="78"/>
      <c r="E2110" s="78"/>
      <c r="F2110" s="78"/>
      <c r="G2110" s="78"/>
      <c r="H2110" s="82"/>
      <c r="I2110" s="124"/>
      <c r="J2110" s="124"/>
    </row>
    <row r="2111" spans="1:28" ht="24" customHeight="1" thickTop="1" x14ac:dyDescent="0.25">
      <c r="A2111" s="322" t="s">
        <v>6</v>
      </c>
      <c r="B2111" s="334" t="s">
        <v>52</v>
      </c>
      <c r="C2111" s="334" t="str">
        <f t="shared" ref="C2111:C2113" si="514">IF(ISERROR(VLOOKUP($C$8,fisica,W2111,FALSE)),"",IF(VLOOKUP($C$8,fisica,W2111,FALSE)=0,"",VLOOKUP($C$8,fisica,W2111,FALSE)))</f>
        <v/>
      </c>
      <c r="D2111" s="76" t="str">
        <f t="shared" ref="D2111:H2114" si="515">IF(ISERROR(VLOOKUP($AB2111,fisica,W2111,FALSE)),"",IF(VLOOKUP($AB2111,fisica,W2111,FALSE)=0,"",VLOOKUP($AB2111,fisica,W2111,FALSE)))</f>
        <v/>
      </c>
      <c r="E2111" s="76" t="str">
        <f t="shared" si="515"/>
        <v/>
      </c>
      <c r="F2111" s="76" t="str">
        <f t="shared" si="515"/>
        <v/>
      </c>
      <c r="G2111" s="69" t="str">
        <f t="shared" si="515"/>
        <v/>
      </c>
      <c r="H2111" s="346" t="str">
        <f t="shared" ca="1" si="515"/>
        <v/>
      </c>
      <c r="I2111" s="349"/>
      <c r="J2111" s="350"/>
      <c r="W2111" s="14">
        <v>3</v>
      </c>
      <c r="X2111" s="14">
        <v>9</v>
      </c>
      <c r="Y2111" s="14">
        <v>15</v>
      </c>
      <c r="Z2111" s="14">
        <v>21</v>
      </c>
      <c r="AA2111" s="14">
        <v>31</v>
      </c>
      <c r="AB2111" s="14" t="str">
        <f>IF(C2078="","",C2078)</f>
        <v>OSCCO ATAO, Antony</v>
      </c>
    </row>
    <row r="2112" spans="1:28" ht="18.75" customHeight="1" x14ac:dyDescent="0.25">
      <c r="A2112" s="323"/>
      <c r="B2112" s="335" t="s">
        <v>38</v>
      </c>
      <c r="C2112" s="335" t="str">
        <f t="shared" si="514"/>
        <v/>
      </c>
      <c r="D2112" s="77" t="str">
        <f t="shared" si="515"/>
        <v/>
      </c>
      <c r="E2112" s="77" t="str">
        <f t="shared" si="515"/>
        <v/>
      </c>
      <c r="F2112" s="77" t="str">
        <f t="shared" si="515"/>
        <v/>
      </c>
      <c r="G2112" s="70" t="str">
        <f t="shared" si="515"/>
        <v/>
      </c>
      <c r="H2112" s="347" t="str">
        <f t="shared" si="515"/>
        <v/>
      </c>
      <c r="I2112" s="351"/>
      <c r="J2112" s="352"/>
      <c r="W2112" s="14">
        <v>4</v>
      </c>
      <c r="X2112" s="14">
        <v>10</v>
      </c>
      <c r="Y2112" s="14">
        <v>16</v>
      </c>
      <c r="Z2112" s="14">
        <v>22</v>
      </c>
      <c r="AB2112" s="14" t="str">
        <f>IF(C2078="","",C2078)</f>
        <v>OSCCO ATAO, Antony</v>
      </c>
    </row>
    <row r="2113" spans="1:28" ht="27" customHeight="1" x14ac:dyDescent="0.25">
      <c r="A2113" s="323"/>
      <c r="B2113" s="335" t="s">
        <v>39</v>
      </c>
      <c r="C2113" s="335" t="str">
        <f t="shared" si="514"/>
        <v/>
      </c>
      <c r="D2113" s="77" t="str">
        <f t="shared" si="515"/>
        <v/>
      </c>
      <c r="E2113" s="77" t="str">
        <f t="shared" si="515"/>
        <v/>
      </c>
      <c r="F2113" s="77" t="str">
        <f t="shared" si="515"/>
        <v/>
      </c>
      <c r="G2113" s="70" t="str">
        <f t="shared" si="515"/>
        <v/>
      </c>
      <c r="H2113" s="347" t="str">
        <f t="shared" si="515"/>
        <v/>
      </c>
      <c r="I2113" s="351"/>
      <c r="J2113" s="352"/>
      <c r="W2113" s="14">
        <v>5</v>
      </c>
      <c r="X2113" s="14">
        <v>11</v>
      </c>
      <c r="Y2113" s="14">
        <v>17</v>
      </c>
      <c r="Z2113" s="14">
        <v>23</v>
      </c>
      <c r="AB2113" s="14" t="str">
        <f>IF(C2078="","",C2078)</f>
        <v>OSCCO ATAO, Antony</v>
      </c>
    </row>
    <row r="2114" spans="1:28" ht="16.5" customHeight="1" thickBot="1" x14ac:dyDescent="0.3">
      <c r="A2114" s="324"/>
      <c r="B2114" s="336" t="s">
        <v>188</v>
      </c>
      <c r="C2114" s="336"/>
      <c r="D2114" s="71" t="str">
        <f t="shared" si="515"/>
        <v/>
      </c>
      <c r="E2114" s="71" t="str">
        <f t="shared" si="515"/>
        <v/>
      </c>
      <c r="F2114" s="71" t="str">
        <f t="shared" si="515"/>
        <v/>
      </c>
      <c r="G2114" s="71" t="str">
        <f t="shared" si="515"/>
        <v/>
      </c>
      <c r="H2114" s="348" t="str">
        <f t="shared" si="515"/>
        <v/>
      </c>
      <c r="I2114" s="353"/>
      <c r="J2114" s="354"/>
      <c r="W2114" s="14">
        <v>7</v>
      </c>
      <c r="X2114" s="14">
        <v>13</v>
      </c>
      <c r="Y2114" s="14">
        <v>19</v>
      </c>
      <c r="Z2114" s="14">
        <v>25</v>
      </c>
      <c r="AB2114" s="14" t="str">
        <f>IF(C2078="","",C2078)</f>
        <v>OSCCO ATAO, Antony</v>
      </c>
    </row>
    <row r="2115" spans="1:28" ht="2.25" customHeight="1" thickTop="1" thickBot="1" x14ac:dyDescent="0.3">
      <c r="A2115" s="72"/>
      <c r="B2115" s="73"/>
      <c r="C2115" s="78"/>
      <c r="D2115" s="78"/>
      <c r="E2115" s="78"/>
      <c r="F2115" s="78"/>
      <c r="G2115" s="78"/>
      <c r="H2115" s="82"/>
      <c r="I2115" s="124"/>
      <c r="J2115" s="124"/>
    </row>
    <row r="2116" spans="1:28" ht="36" customHeight="1" thickTop="1" x14ac:dyDescent="0.25">
      <c r="A2116" s="322" t="s">
        <v>11</v>
      </c>
      <c r="B2116" s="334" t="s">
        <v>40</v>
      </c>
      <c r="C2116" s="334" t="str">
        <f t="shared" ref="C2116:C2117" si="516">IF(ISERROR(VLOOKUP($C$8,religion,W2116,FALSE)),"",IF(VLOOKUP($C$8,religion,W2116,FALSE)=0,"",VLOOKUP($C$8,religion,W2116,FALSE)))</f>
        <v/>
      </c>
      <c r="D2116" s="76" t="str">
        <f t="shared" ref="D2116:H2118" si="517">IF(ISERROR(VLOOKUP($AB2116,religion,W2116,FALSE)),"",IF(VLOOKUP($AB2116,religion,W2116,FALSE)=0,"",VLOOKUP($AB2116,religion,W2116,FALSE)))</f>
        <v/>
      </c>
      <c r="E2116" s="76" t="str">
        <f t="shared" si="517"/>
        <v/>
      </c>
      <c r="F2116" s="76" t="str">
        <f t="shared" si="517"/>
        <v/>
      </c>
      <c r="G2116" s="69" t="str">
        <f t="shared" si="517"/>
        <v/>
      </c>
      <c r="H2116" s="343" t="str">
        <f t="shared" ca="1" si="517"/>
        <v/>
      </c>
      <c r="I2116" s="337"/>
      <c r="J2116" s="338"/>
      <c r="W2116" s="14">
        <v>3</v>
      </c>
      <c r="X2116" s="14">
        <v>9</v>
      </c>
      <c r="Y2116" s="14">
        <v>15</v>
      </c>
      <c r="Z2116" s="14">
        <v>21</v>
      </c>
      <c r="AA2116" s="14">
        <v>31</v>
      </c>
      <c r="AB2116" s="14" t="str">
        <f>IF(C2078="","",C2078)</f>
        <v>OSCCO ATAO, Antony</v>
      </c>
    </row>
    <row r="2117" spans="1:28" ht="27" customHeight="1" x14ac:dyDescent="0.25">
      <c r="A2117" s="323"/>
      <c r="B2117" s="335" t="s">
        <v>41</v>
      </c>
      <c r="C2117" s="335" t="str">
        <f t="shared" si="516"/>
        <v/>
      </c>
      <c r="D2117" s="77" t="str">
        <f t="shared" si="517"/>
        <v/>
      </c>
      <c r="E2117" s="77" t="str">
        <f t="shared" si="517"/>
        <v/>
      </c>
      <c r="F2117" s="77" t="str">
        <f t="shared" si="517"/>
        <v/>
      </c>
      <c r="G2117" s="70" t="str">
        <f t="shared" si="517"/>
        <v/>
      </c>
      <c r="H2117" s="344" t="str">
        <f t="shared" si="517"/>
        <v/>
      </c>
      <c r="I2117" s="339"/>
      <c r="J2117" s="340"/>
      <c r="W2117" s="14">
        <v>4</v>
      </c>
      <c r="X2117" s="14">
        <v>10</v>
      </c>
      <c r="Y2117" s="14">
        <v>16</v>
      </c>
      <c r="Z2117" s="14">
        <v>22</v>
      </c>
      <c r="AB2117" s="14" t="str">
        <f>IF(C2078="","",C2078)</f>
        <v>OSCCO ATAO, Antony</v>
      </c>
    </row>
    <row r="2118" spans="1:28" ht="16.5" customHeight="1" thickBot="1" x14ac:dyDescent="0.3">
      <c r="A2118" s="324"/>
      <c r="B2118" s="336" t="s">
        <v>188</v>
      </c>
      <c r="C2118" s="336"/>
      <c r="D2118" s="71" t="str">
        <f t="shared" si="517"/>
        <v/>
      </c>
      <c r="E2118" s="71" t="str">
        <f t="shared" si="517"/>
        <v/>
      </c>
      <c r="F2118" s="71" t="str">
        <f t="shared" si="517"/>
        <v/>
      </c>
      <c r="G2118" s="71" t="str">
        <f t="shared" si="517"/>
        <v/>
      </c>
      <c r="H2118" s="345" t="str">
        <f t="shared" si="517"/>
        <v/>
      </c>
      <c r="I2118" s="341"/>
      <c r="J2118" s="342"/>
      <c r="W2118" s="14">
        <v>7</v>
      </c>
      <c r="X2118" s="14">
        <v>13</v>
      </c>
      <c r="Y2118" s="14">
        <v>19</v>
      </c>
      <c r="Z2118" s="14">
        <v>25</v>
      </c>
      <c r="AB2118" s="14" t="str">
        <f>IF(C2078="","",C2078)</f>
        <v>OSCCO ATAO, Antony</v>
      </c>
    </row>
    <row r="2119" spans="1:28" ht="2.25" customHeight="1" thickTop="1" thickBot="1" x14ac:dyDescent="0.3">
      <c r="A2119" s="72"/>
      <c r="B2119" s="73"/>
      <c r="C2119" s="78"/>
      <c r="D2119" s="78"/>
      <c r="E2119" s="78"/>
      <c r="F2119" s="78"/>
      <c r="G2119" s="78"/>
      <c r="H2119" s="82"/>
      <c r="I2119" s="124"/>
      <c r="J2119" s="124"/>
    </row>
    <row r="2120" spans="1:28" ht="28.5" customHeight="1" thickTop="1" x14ac:dyDescent="0.25">
      <c r="A2120" s="322" t="s">
        <v>10</v>
      </c>
      <c r="B2120" s="334" t="s">
        <v>42</v>
      </c>
      <c r="C2120" s="334" t="str">
        <f t="shared" ref="C2120:C2122" si="518">IF(ISERROR(VLOOKUP($C$8,ciencia,W2120,FALSE)),"",IF(VLOOKUP($C$8,ciencia,W2120,FALSE)=0,"",VLOOKUP($C$8,ciencia,W2120,FALSE)))</f>
        <v/>
      </c>
      <c r="D2120" s="76" t="str">
        <f t="shared" ref="D2120:H2123" si="519">IF(ISERROR(VLOOKUP($AB2120,ciencia,W2120,FALSE)),"",IF(VLOOKUP($AB2120,ciencia,W2120,FALSE)=0,"",VLOOKUP($AB2120,ciencia,W2120,FALSE)))</f>
        <v/>
      </c>
      <c r="E2120" s="76" t="str">
        <f t="shared" si="519"/>
        <v/>
      </c>
      <c r="F2120" s="76" t="str">
        <f t="shared" si="519"/>
        <v/>
      </c>
      <c r="G2120" s="69" t="str">
        <f t="shared" si="519"/>
        <v/>
      </c>
      <c r="H2120" s="346" t="str">
        <f t="shared" ca="1" si="519"/>
        <v/>
      </c>
      <c r="I2120" s="349"/>
      <c r="J2120" s="350"/>
      <c r="W2120" s="14">
        <v>3</v>
      </c>
      <c r="X2120" s="14">
        <v>9</v>
      </c>
      <c r="Y2120" s="14">
        <v>15</v>
      </c>
      <c r="Z2120" s="14">
        <v>21</v>
      </c>
      <c r="AA2120" s="14">
        <v>31</v>
      </c>
      <c r="AB2120" s="14" t="str">
        <f>IF(C2078="","",C2078)</f>
        <v>OSCCO ATAO, Antony</v>
      </c>
    </row>
    <row r="2121" spans="1:28" ht="47.25" customHeight="1" x14ac:dyDescent="0.25">
      <c r="A2121" s="323"/>
      <c r="B2121" s="335" t="s">
        <v>9</v>
      </c>
      <c r="C2121" s="335" t="str">
        <f t="shared" si="518"/>
        <v/>
      </c>
      <c r="D2121" s="77" t="str">
        <f t="shared" si="519"/>
        <v/>
      </c>
      <c r="E2121" s="77" t="str">
        <f t="shared" si="519"/>
        <v/>
      </c>
      <c r="F2121" s="77" t="str">
        <f t="shared" si="519"/>
        <v/>
      </c>
      <c r="G2121" s="70" t="str">
        <f t="shared" si="519"/>
        <v/>
      </c>
      <c r="H2121" s="347" t="str">
        <f t="shared" si="519"/>
        <v/>
      </c>
      <c r="I2121" s="351"/>
      <c r="J2121" s="352"/>
      <c r="W2121" s="14">
        <v>4</v>
      </c>
      <c r="X2121" s="14">
        <v>10</v>
      </c>
      <c r="Y2121" s="14">
        <v>16</v>
      </c>
      <c r="Z2121" s="14">
        <v>22</v>
      </c>
      <c r="AB2121" s="14" t="str">
        <f>IF(C2078="","",C2078)</f>
        <v>OSCCO ATAO, Antony</v>
      </c>
    </row>
    <row r="2122" spans="1:28" ht="36.75" customHeight="1" x14ac:dyDescent="0.25">
      <c r="A2122" s="323"/>
      <c r="B2122" s="335" t="s">
        <v>43</v>
      </c>
      <c r="C2122" s="335" t="str">
        <f t="shared" si="518"/>
        <v/>
      </c>
      <c r="D2122" s="77" t="str">
        <f t="shared" si="519"/>
        <v/>
      </c>
      <c r="E2122" s="77" t="str">
        <f t="shared" si="519"/>
        <v/>
      </c>
      <c r="F2122" s="77" t="str">
        <f t="shared" si="519"/>
        <v/>
      </c>
      <c r="G2122" s="70" t="str">
        <f t="shared" si="519"/>
        <v/>
      </c>
      <c r="H2122" s="347" t="str">
        <f t="shared" si="519"/>
        <v/>
      </c>
      <c r="I2122" s="351"/>
      <c r="J2122" s="352"/>
      <c r="W2122" s="14">
        <v>5</v>
      </c>
      <c r="X2122" s="14">
        <v>11</v>
      </c>
      <c r="Y2122" s="14">
        <v>17</v>
      </c>
      <c r="Z2122" s="14">
        <v>23</v>
      </c>
      <c r="AB2122" s="14" t="str">
        <f>IF(C2078="","",C2078)</f>
        <v>OSCCO ATAO, Antony</v>
      </c>
    </row>
    <row r="2123" spans="1:28" ht="16.5" customHeight="1" thickBot="1" x14ac:dyDescent="0.3">
      <c r="A2123" s="324"/>
      <c r="B2123" s="336" t="s">
        <v>188</v>
      </c>
      <c r="C2123" s="336"/>
      <c r="D2123" s="71" t="str">
        <f t="shared" si="519"/>
        <v/>
      </c>
      <c r="E2123" s="71" t="str">
        <f t="shared" si="519"/>
        <v/>
      </c>
      <c r="F2123" s="71" t="str">
        <f t="shared" si="519"/>
        <v/>
      </c>
      <c r="G2123" s="71" t="str">
        <f t="shared" si="519"/>
        <v/>
      </c>
      <c r="H2123" s="348" t="str">
        <f t="shared" si="519"/>
        <v/>
      </c>
      <c r="I2123" s="353"/>
      <c r="J2123" s="354"/>
      <c r="W2123" s="14">
        <v>7</v>
      </c>
      <c r="X2123" s="14">
        <v>13</v>
      </c>
      <c r="Y2123" s="14">
        <v>19</v>
      </c>
      <c r="Z2123" s="14">
        <v>25</v>
      </c>
      <c r="AB2123" s="14" t="str">
        <f>IF(C2078="","",C2078)</f>
        <v>OSCCO ATAO, Antony</v>
      </c>
    </row>
    <row r="2124" spans="1:28" ht="2.25" customHeight="1" thickTop="1" thickBot="1" x14ac:dyDescent="0.3">
      <c r="A2124" s="72"/>
      <c r="B2124" s="73"/>
      <c r="C2124" s="78"/>
      <c r="D2124" s="78"/>
      <c r="E2124" s="78"/>
      <c r="F2124" s="78"/>
      <c r="G2124" s="78"/>
      <c r="H2124" s="82"/>
      <c r="I2124" s="124"/>
      <c r="J2124" s="124"/>
    </row>
    <row r="2125" spans="1:28" ht="44.25" customHeight="1" thickTop="1" thickBot="1" x14ac:dyDescent="0.3">
      <c r="A2125" s="83" t="s">
        <v>12</v>
      </c>
      <c r="B2125" s="376" t="s">
        <v>44</v>
      </c>
      <c r="C2125" s="377"/>
      <c r="D2125" s="84" t="str">
        <f>IF(ISERROR(VLOOKUP($AB2125,trabajo,W2125,FALSE)),"",IF(VLOOKUP($AB2125,trabajo,W2125,FALSE)=0,"",VLOOKUP($AB2125,trabajo,W2125,FALSE)))</f>
        <v/>
      </c>
      <c r="E2125" s="84" t="str">
        <f>IF(ISERROR(VLOOKUP($AB2125,trabajo,X2125,FALSE)),"",IF(VLOOKUP($AB2125,trabajo,X2125,FALSE)=0,"",VLOOKUP($AB2125,trabajo,X2125,FALSE)))</f>
        <v/>
      </c>
      <c r="F2125" s="84" t="str">
        <f>IF(ISERROR(VLOOKUP($AB2125,trabajo,Y2125,FALSE)),"",IF(VLOOKUP($AB2125,trabajo,Y2125,FALSE)=0,"",VLOOKUP($AB2125,trabajo,Y2125,FALSE)))</f>
        <v/>
      </c>
      <c r="G2125" s="85" t="str">
        <f>IF(ISERROR(VLOOKUP($AB2125,trabajo,Z2125,FALSE)),"",IF(VLOOKUP($AB2125,trabajo,Z2125,FALSE)=0,"",VLOOKUP($AB2125,trabajo,Z2125,FALSE)))</f>
        <v/>
      </c>
      <c r="H2125" s="86" t="str">
        <f ca="1">IF(ISERROR(VLOOKUP($AB2125,trabajo,AA2125,FALSE)),"",IF(VLOOKUP($AB2125,trabajo,AA2125,FALSE)=0,"",VLOOKUP($AB2125,trabajo,AA2125,FALSE)))</f>
        <v/>
      </c>
      <c r="I2125" s="332"/>
      <c r="J2125" s="333"/>
      <c r="W2125" s="14">
        <v>3</v>
      </c>
      <c r="X2125" s="14">
        <v>9</v>
      </c>
      <c r="Y2125" s="14">
        <v>15</v>
      </c>
      <c r="Z2125" s="14">
        <v>21</v>
      </c>
      <c r="AA2125" s="14">
        <v>31</v>
      </c>
      <c r="AB2125" s="14" t="str">
        <f>IF(C2078="","",C2078)</f>
        <v>OSCCO ATAO, Antony</v>
      </c>
    </row>
    <row r="2126" spans="1:28" ht="9.75" customHeight="1" thickTop="1" thickBot="1" x14ac:dyDescent="0.3">
      <c r="A2126" s="87"/>
      <c r="B2126" s="73"/>
      <c r="C2126" s="79"/>
      <c r="D2126" s="79"/>
      <c r="E2126" s="79"/>
      <c r="F2126" s="79"/>
      <c r="G2126" s="79"/>
      <c r="I2126" s="88"/>
      <c r="J2126" s="88"/>
    </row>
    <row r="2127" spans="1:28" ht="18.75" customHeight="1" thickTop="1" x14ac:dyDescent="0.25">
      <c r="A2127" s="389" t="s">
        <v>14</v>
      </c>
      <c r="B2127" s="390"/>
      <c r="C2127" s="391"/>
      <c r="D2127" s="386" t="s">
        <v>53</v>
      </c>
      <c r="E2127" s="387"/>
      <c r="F2127" s="387"/>
      <c r="G2127" s="388"/>
      <c r="H2127" s="384" t="s">
        <v>2</v>
      </c>
      <c r="I2127" s="288" t="s">
        <v>17</v>
      </c>
      <c r="J2127" s="289"/>
    </row>
    <row r="2128" spans="1:28" ht="18.75" customHeight="1" thickBot="1" x14ac:dyDescent="0.3">
      <c r="A2128" s="392"/>
      <c r="B2128" s="393"/>
      <c r="C2128" s="394"/>
      <c r="D2128" s="89">
        <v>1</v>
      </c>
      <c r="E2128" s="89">
        <v>2</v>
      </c>
      <c r="F2128" s="89">
        <v>3</v>
      </c>
      <c r="G2128" s="90">
        <v>4</v>
      </c>
      <c r="H2128" s="385"/>
      <c r="I2128" s="290"/>
      <c r="J2128" s="291"/>
    </row>
    <row r="2129" spans="1:28" ht="22.5" customHeight="1" thickTop="1" x14ac:dyDescent="0.25">
      <c r="A2129" s="378" t="s">
        <v>15</v>
      </c>
      <c r="B2129" s="379"/>
      <c r="C2129" s="380"/>
      <c r="D2129" s="91" t="str">
        <f>IF(ISERROR(VLOOKUP($AB2129,autonomo,W2129,FALSE)),"",IF(VLOOKUP($AB2129,autonomo,W2129,FALSE)=0,"",VLOOKUP($AB2129,autonomo,W2129,FALSE)))</f>
        <v/>
      </c>
      <c r="E2129" s="91" t="str">
        <f>IF(ISERROR(VLOOKUP($AB2129,autonomo,X2129,FALSE)),"",IF(VLOOKUP($AB2129,autonomo,X2129,FALSE)=0,"",VLOOKUP($AB2129,autonomo,X2129,FALSE)))</f>
        <v/>
      </c>
      <c r="F2129" s="91" t="str">
        <f>IF(ISERROR(VLOOKUP($AB2129,autonomo,Y2129,FALSE)),"",IF(VLOOKUP($AB2129,autonomo,Y2129,FALSE)=0,"",VLOOKUP($AB2129,autonomo,Y2129,FALSE)))</f>
        <v/>
      </c>
      <c r="G2129" s="92" t="str">
        <f>IF(ISERROR(VLOOKUP($AB2129,autonomo,Z2129,FALSE)),"",IF(VLOOKUP($AB2129,autonomo,Z2129,FALSE)=0,"",VLOOKUP($AB2129,autonomo,Z2129,FALSE)))</f>
        <v/>
      </c>
      <c r="H2129" s="93" t="str">
        <f ca="1">IF(ISERROR(VLOOKUP($AB2129,autonomo,AA2129,FALSE)),"",IF(VLOOKUP($AB2129,autonomo,AA2129,FALSE)=0,"",VLOOKUP($AB2129,autonomo,AA2129,FALSE)))</f>
        <v/>
      </c>
      <c r="I2129" s="305"/>
      <c r="J2129" s="306"/>
      <c r="W2129" s="14">
        <v>3</v>
      </c>
      <c r="X2129" s="14">
        <v>9</v>
      </c>
      <c r="Y2129" s="14">
        <v>15</v>
      </c>
      <c r="Z2129" s="14">
        <v>21</v>
      </c>
      <c r="AA2129" s="14">
        <v>31</v>
      </c>
      <c r="AB2129" s="14" t="str">
        <f>IF(C2078="","",C2078)</f>
        <v>OSCCO ATAO, Antony</v>
      </c>
    </row>
    <row r="2130" spans="1:28" ht="24" customHeight="1" thickBot="1" x14ac:dyDescent="0.3">
      <c r="A2130" s="381" t="s">
        <v>16</v>
      </c>
      <c r="B2130" s="382"/>
      <c r="C2130" s="383"/>
      <c r="D2130" s="94" t="str">
        <f>IF(ISERROR(VLOOKUP($AB2130,tic,W2130,FALSE)),"",IF(VLOOKUP($AB2130,tic,W2130,FALSE)=0,"",VLOOKUP($AB2130,tic,W2130,FALSE)))</f>
        <v/>
      </c>
      <c r="E2130" s="94" t="str">
        <f>IF(ISERROR(VLOOKUP($AB2130,tic,X2130,FALSE)),"",IF(VLOOKUP($AB2130,tic,X2130,FALSE)=0,"",VLOOKUP($AB2130,tic,X2130,FALSE)))</f>
        <v/>
      </c>
      <c r="F2130" s="94" t="str">
        <f>IF(ISERROR(VLOOKUP($AB2130,tic,Y2130,FALSE)),"",IF(VLOOKUP($AB2130,tic,Y2130,FALSE)=0,"",VLOOKUP($AB2130,tic,Y2130,FALSE)))</f>
        <v/>
      </c>
      <c r="G2130" s="95" t="str">
        <f>IF(ISERROR(VLOOKUP($AB2130,tic,Z2130,FALSE)),"",IF(VLOOKUP($AB2130,tic,Z2130,FALSE)=0,"",VLOOKUP($AB2130,tic,Z2130,FALSE)))</f>
        <v/>
      </c>
      <c r="H2130" s="96" t="str">
        <f ca="1">IF(ISERROR(VLOOKUP($AB2130,tic,AA2130,FALSE)),"",IF(VLOOKUP($AB2130,tic,AA2130,FALSE)=0,"",VLOOKUP($AB2130,tic,AA2130,FALSE)))</f>
        <v/>
      </c>
      <c r="I2130" s="307"/>
      <c r="J2130" s="308"/>
      <c r="W2130" s="14">
        <v>3</v>
      </c>
      <c r="X2130" s="14">
        <v>9</v>
      </c>
      <c r="Y2130" s="14">
        <v>15</v>
      </c>
      <c r="Z2130" s="14">
        <v>21</v>
      </c>
      <c r="AA2130" s="14">
        <v>31</v>
      </c>
      <c r="AB2130" s="14" t="str">
        <f>IF(C2078="","",C2078)</f>
        <v>OSCCO ATAO, Antony</v>
      </c>
    </row>
    <row r="2131" spans="1:28" ht="5.25" customHeight="1" thickTop="1" thickBot="1" x14ac:dyDescent="0.3"/>
    <row r="2132" spans="1:28" ht="17.25" customHeight="1" thickBot="1" x14ac:dyDescent="0.3">
      <c r="A2132" s="233" t="s">
        <v>154</v>
      </c>
      <c r="B2132" s="233"/>
      <c r="C2132" s="246" t="str">
        <f>IF(C2078="","",IF(VLOOKUP(C2078,DATOS!$B$17:$F$61,4,FALSE)=0,"",VLOOKUP(C2078,DATOS!$B$17:$F$61,4,FALSE)&amp;" "&amp;VLOOKUP(C2078,DATOS!$B$17:$F$61,5,FALSE)))</f>
        <v/>
      </c>
      <c r="D2132" s="247"/>
      <c r="E2132" s="248"/>
      <c r="F2132" s="233" t="str">
        <f>"N° Áreas desaprobadas "&amp;DATOS!$B$6&amp;" :"</f>
        <v>N° Áreas desaprobadas 2019 :</v>
      </c>
      <c r="G2132" s="233"/>
      <c r="H2132" s="233"/>
      <c r="I2132" s="233"/>
      <c r="J2132" s="97" t="str">
        <f ca="1">IF(C2078="","",IF((DATOS!$W$14-TODAY())&gt;0,"",VLOOKUP(C2078,anual,18,FALSE)))</f>
        <v/>
      </c>
    </row>
    <row r="2133" spans="1:28" ht="3" customHeight="1" thickBot="1" x14ac:dyDescent="0.3">
      <c r="A2133" s="46"/>
      <c r="B2133" s="46"/>
      <c r="C2133" s="98"/>
      <c r="D2133" s="98"/>
      <c r="E2133" s="98"/>
      <c r="F2133" s="46"/>
      <c r="G2133" s="46"/>
      <c r="H2133" s="46"/>
      <c r="I2133" s="46"/>
    </row>
    <row r="2134" spans="1:28" ht="17.25" customHeight="1" thickBot="1" x14ac:dyDescent="0.3">
      <c r="A2134" s="420" t="str">
        <f>IF(C2078="","",C2078)</f>
        <v>OSCCO ATAO, Antony</v>
      </c>
      <c r="B2134" s="420"/>
      <c r="C2134" s="420"/>
      <c r="F2134" s="233" t="s">
        <v>155</v>
      </c>
      <c r="G2134" s="233"/>
      <c r="H2134" s="233"/>
      <c r="I2134" s="395" t="str">
        <f ca="1">IF(C2078="","",IF((DATOS!$W$14-TODAY())&gt;0,"",VLOOKUP(C2078,anual2,20,FALSE)))</f>
        <v/>
      </c>
      <c r="J2134" s="396"/>
    </row>
    <row r="2135" spans="1:28" ht="15.75" thickBot="1" x14ac:dyDescent="0.3">
      <c r="A2135" s="16" t="s">
        <v>54</v>
      </c>
    </row>
    <row r="2136" spans="1:28" ht="16.5" thickTop="1" thickBot="1" x14ac:dyDescent="0.3">
      <c r="A2136" s="99" t="s">
        <v>55</v>
      </c>
      <c r="B2136" s="100" t="s">
        <v>56</v>
      </c>
      <c r="C2136" s="279" t="s">
        <v>152</v>
      </c>
      <c r="D2136" s="280"/>
      <c r="E2136" s="279" t="s">
        <v>57</v>
      </c>
      <c r="F2136" s="281"/>
      <c r="G2136" s="281"/>
      <c r="H2136" s="281"/>
      <c r="I2136" s="281"/>
      <c r="J2136" s="282"/>
    </row>
    <row r="2137" spans="1:28" ht="20.25" customHeight="1" thickTop="1" x14ac:dyDescent="0.25">
      <c r="A2137" s="101">
        <v>1</v>
      </c>
      <c r="B2137" s="102" t="str">
        <f t="shared" ref="B2137:D2140" si="520">IF(ISERROR(VLOOKUP($AB2137,comportamiento,W2137,FALSE)),"",IF(VLOOKUP($AB2137,comportamiento,W2137,FALSE)=0,"",VLOOKUP($AB2137,comportamiento,W2137,FALSE)))</f>
        <v/>
      </c>
      <c r="C2137" s="273" t="str">
        <f t="shared" ca="1" si="520"/>
        <v/>
      </c>
      <c r="D2137" s="274" t="str">
        <f t="shared" si="520"/>
        <v/>
      </c>
      <c r="E2137" s="283"/>
      <c r="F2137" s="283"/>
      <c r="G2137" s="283"/>
      <c r="H2137" s="283"/>
      <c r="I2137" s="283"/>
      <c r="J2137" s="284"/>
      <c r="W2137" s="14">
        <v>7</v>
      </c>
      <c r="X2137" s="14">
        <v>31</v>
      </c>
      <c r="AB2137" s="14" t="str">
        <f>IF(C2078="","",C2078)</f>
        <v>OSCCO ATAO, Antony</v>
      </c>
    </row>
    <row r="2138" spans="1:28" ht="20.25" customHeight="1" x14ac:dyDescent="0.25">
      <c r="A2138" s="103">
        <v>2</v>
      </c>
      <c r="B2138" s="104" t="str">
        <f t="shared" si="520"/>
        <v/>
      </c>
      <c r="C2138" s="275" t="str">
        <f t="shared" si="520"/>
        <v/>
      </c>
      <c r="D2138" s="276" t="str">
        <f t="shared" si="520"/>
        <v/>
      </c>
      <c r="E2138" s="269"/>
      <c r="F2138" s="269"/>
      <c r="G2138" s="269"/>
      <c r="H2138" s="269"/>
      <c r="I2138" s="269"/>
      <c r="J2138" s="270"/>
      <c r="W2138" s="14">
        <v>13</v>
      </c>
      <c r="AB2138" s="14" t="str">
        <f>IF(C2078="","",C2078)</f>
        <v>OSCCO ATAO, Antony</v>
      </c>
    </row>
    <row r="2139" spans="1:28" ht="20.25" customHeight="1" x14ac:dyDescent="0.25">
      <c r="A2139" s="103">
        <v>3</v>
      </c>
      <c r="B2139" s="104" t="str">
        <f t="shared" si="520"/>
        <v/>
      </c>
      <c r="C2139" s="275" t="str">
        <f t="shared" si="520"/>
        <v/>
      </c>
      <c r="D2139" s="276" t="str">
        <f t="shared" si="520"/>
        <v/>
      </c>
      <c r="E2139" s="269"/>
      <c r="F2139" s="269"/>
      <c r="G2139" s="269"/>
      <c r="H2139" s="269"/>
      <c r="I2139" s="269"/>
      <c r="J2139" s="270"/>
      <c r="W2139" s="14">
        <v>19</v>
      </c>
      <c r="AB2139" s="14" t="str">
        <f>IF(C2078="","",C2078)</f>
        <v>OSCCO ATAO, Antony</v>
      </c>
    </row>
    <row r="2140" spans="1:28" ht="20.25" customHeight="1" thickBot="1" x14ac:dyDescent="0.3">
      <c r="A2140" s="105">
        <v>4</v>
      </c>
      <c r="B2140" s="106" t="str">
        <f t="shared" si="520"/>
        <v/>
      </c>
      <c r="C2140" s="277" t="str">
        <f t="shared" si="520"/>
        <v/>
      </c>
      <c r="D2140" s="278" t="str">
        <f t="shared" si="520"/>
        <v/>
      </c>
      <c r="E2140" s="271"/>
      <c r="F2140" s="271"/>
      <c r="G2140" s="271"/>
      <c r="H2140" s="271"/>
      <c r="I2140" s="271"/>
      <c r="J2140" s="272"/>
      <c r="W2140" s="14">
        <v>25</v>
      </c>
      <c r="AB2140" s="14" t="str">
        <f>IF(C2078="","",C2078)</f>
        <v>OSCCO ATAO, Antony</v>
      </c>
    </row>
    <row r="2141" spans="1:28" ht="6.75" customHeight="1" thickTop="1" thickBot="1" x14ac:dyDescent="0.3">
      <c r="W2141" s="14">
        <v>7</v>
      </c>
    </row>
    <row r="2142" spans="1:28" ht="14.25" customHeight="1" thickTop="1" thickBot="1" x14ac:dyDescent="0.3">
      <c r="B2142" s="358" t="s">
        <v>208</v>
      </c>
      <c r="C2142" s="359"/>
      <c r="D2142" s="359" t="s">
        <v>209</v>
      </c>
      <c r="E2142" s="359"/>
      <c r="F2142" s="360"/>
    </row>
    <row r="2143" spans="1:28" ht="14.25" customHeight="1" thickTop="1" x14ac:dyDescent="0.25">
      <c r="B2143" s="107" t="str">
        <f>IF(DATOS!$B$12="","",IF(DATOS!$B$12="Bimestre","I Bimestre","I Trimestre"))</f>
        <v>I Trimestre</v>
      </c>
      <c r="C2143" s="108" t="str">
        <f>IF(C2078="","",VLOOKUP(C2078,periodo1,20,FALSE)&amp;"°")</f>
        <v>500°</v>
      </c>
      <c r="D2143" s="221">
        <f>IF(C2078="","",VLOOKUP(C2078,periodo1,18,FALSE))</f>
        <v>0</v>
      </c>
      <c r="E2143" s="221"/>
      <c r="F2143" s="361"/>
      <c r="H2143" s="406" t="str">
        <f>"Orden de mérito año escolar "&amp;DATOS!$B$6&amp;":"</f>
        <v>Orden de mérito año escolar 2019:</v>
      </c>
      <c r="I2143" s="407"/>
      <c r="J2143" s="412" t="str">
        <f ca="1">IF(C2078="","",IF((DATOS!$W$14-TODAY())&gt;0,"",VLOOKUP(C2078,anual,20,FALSE)&amp;"°"))</f>
        <v/>
      </c>
    </row>
    <row r="2144" spans="1:28" ht="14.25" customHeight="1" x14ac:dyDescent="0.25">
      <c r="B2144" s="109" t="str">
        <f>IF(DATOS!$B$12="","",IF(DATOS!$B$12="Bimestre","II Bimestre","II Trimestre"))</f>
        <v>II Trimestre</v>
      </c>
      <c r="C2144" s="110" t="str">
        <f ca="1">IF(C2078="","",IF((DATOS!$X$14-TODAY())&gt;0,"",VLOOKUP(C2078,periodo2,20,FALSE)&amp;"°"))</f>
        <v/>
      </c>
      <c r="D2144" s="225" t="str">
        <f ca="1">IF(C2078="","",IF(C2144="","",VLOOKUP(C2078,periodo2,18,FALSE)))</f>
        <v/>
      </c>
      <c r="E2144" s="225"/>
      <c r="F2144" s="362"/>
      <c r="H2144" s="408"/>
      <c r="I2144" s="409"/>
      <c r="J2144" s="413"/>
    </row>
    <row r="2145" spans="1:10" ht="14.25" customHeight="1" thickBot="1" x14ac:dyDescent="0.3">
      <c r="A2145" s="111"/>
      <c r="B2145" s="112" t="str">
        <f>IF(DATOS!$B$12="","",IF(DATOS!$B$12="Bimestre","III Bimestre","III Trimestre"))</f>
        <v>III Trimestre</v>
      </c>
      <c r="C2145" s="113" t="str">
        <f ca="1">IF(C2078="","",IF((DATOS!$Y$14-TODAY())&gt;0,"",VLOOKUP(C2078,periodo3,20,FALSE)&amp;"°"))</f>
        <v/>
      </c>
      <c r="D2145" s="363" t="str">
        <f ca="1">IF(C2078="","",IF(C2145="","",VLOOKUP(C2078,periodo3,18,FALSE)))</f>
        <v/>
      </c>
      <c r="E2145" s="363"/>
      <c r="F2145" s="364"/>
      <c r="G2145" s="111"/>
      <c r="H2145" s="410"/>
      <c r="I2145" s="411"/>
      <c r="J2145" s="414"/>
    </row>
    <row r="2146" spans="1:10" ht="14.25" customHeight="1" thickTop="1" thickBot="1" x14ac:dyDescent="0.3">
      <c r="B2146" s="114" t="str">
        <f>IF(DATOS!$B$12="","",IF(DATOS!$B$12="Bimestre","IV Bimestre",""))</f>
        <v/>
      </c>
      <c r="C2146" s="115" t="str">
        <f ca="1">IF(C2078="","",IF((DATOS!$W$14-TODAY())&gt;0,"",VLOOKUP(C2078,periodo4,20,FALSE)&amp;"°"))</f>
        <v/>
      </c>
      <c r="D2146" s="214" t="str">
        <f ca="1">IF(C2078="","",IF(C2146="","",VLOOKUP(C2078,periodo4,18,FALSE)))</f>
        <v/>
      </c>
      <c r="E2146" s="214"/>
      <c r="F2146" s="405"/>
    </row>
    <row r="2147" spans="1:10" ht="16.5" thickTop="1" thickBot="1" x14ac:dyDescent="0.3">
      <c r="A2147" s="16" t="s">
        <v>192</v>
      </c>
    </row>
    <row r="2148" spans="1:10" ht="15.75" thickTop="1" x14ac:dyDescent="0.25">
      <c r="A2148" s="397" t="s">
        <v>55</v>
      </c>
      <c r="B2148" s="399" t="s">
        <v>193</v>
      </c>
      <c r="C2148" s="288"/>
      <c r="D2148" s="288"/>
      <c r="E2148" s="289"/>
      <c r="F2148" s="399" t="s">
        <v>194</v>
      </c>
      <c r="G2148" s="288"/>
      <c r="H2148" s="288"/>
      <c r="I2148" s="289"/>
    </row>
    <row r="2149" spans="1:10" x14ac:dyDescent="0.25">
      <c r="A2149" s="398"/>
      <c r="B2149" s="116" t="s">
        <v>195</v>
      </c>
      <c r="C2149" s="400" t="s">
        <v>196</v>
      </c>
      <c r="D2149" s="400"/>
      <c r="E2149" s="401"/>
      <c r="F2149" s="402" t="s">
        <v>195</v>
      </c>
      <c r="G2149" s="400"/>
      <c r="H2149" s="400"/>
      <c r="I2149" s="117" t="s">
        <v>196</v>
      </c>
    </row>
    <row r="2150" spans="1:10" x14ac:dyDescent="0.25">
      <c r="A2150" s="118">
        <v>1</v>
      </c>
      <c r="B2150" s="126"/>
      <c r="C2150" s="403"/>
      <c r="D2150" s="366"/>
      <c r="E2150" s="404"/>
      <c r="F2150" s="365"/>
      <c r="G2150" s="366"/>
      <c r="H2150" s="367"/>
      <c r="I2150" s="127"/>
    </row>
    <row r="2151" spans="1:10" x14ac:dyDescent="0.25">
      <c r="A2151" s="118">
        <v>2</v>
      </c>
      <c r="B2151" s="126"/>
      <c r="C2151" s="403"/>
      <c r="D2151" s="366"/>
      <c r="E2151" s="404"/>
      <c r="F2151" s="365"/>
      <c r="G2151" s="366"/>
      <c r="H2151" s="367"/>
      <c r="I2151" s="127"/>
    </row>
    <row r="2152" spans="1:10" x14ac:dyDescent="0.25">
      <c r="A2152" s="118">
        <v>3</v>
      </c>
      <c r="B2152" s="126"/>
      <c r="C2152" s="403"/>
      <c r="D2152" s="366"/>
      <c r="E2152" s="404"/>
      <c r="F2152" s="365"/>
      <c r="G2152" s="366"/>
      <c r="H2152" s="367"/>
      <c r="I2152" s="127"/>
    </row>
    <row r="2153" spans="1:10" ht="15.75" thickBot="1" x14ac:dyDescent="0.3">
      <c r="A2153" s="119">
        <v>4</v>
      </c>
      <c r="B2153" s="129"/>
      <c r="C2153" s="368"/>
      <c r="D2153" s="369"/>
      <c r="E2153" s="370"/>
      <c r="F2153" s="371"/>
      <c r="G2153" s="369"/>
      <c r="H2153" s="372"/>
      <c r="I2153" s="130"/>
    </row>
    <row r="2154" spans="1:10" ht="16.5" thickTop="1" thickBot="1" x14ac:dyDescent="0.3">
      <c r="A2154" s="120" t="s">
        <v>197</v>
      </c>
      <c r="B2154" s="121" t="str">
        <f>IF(C2078="","",IF(SUM(B2150:B2153)=0,"",SUM(B2150:B2153)))</f>
        <v/>
      </c>
      <c r="C2154" s="373" t="str">
        <f>IF(C2078="","",IF(SUM(C2150:C2153)=0,"",SUM(C2150:C2153)))</f>
        <v/>
      </c>
      <c r="D2154" s="373" t="str">
        <f t="shared" ref="D2154" si="521">IF(E2078="","",IF(SUM(D2150:D2153)=0,"",SUM(D2150:D2153)))</f>
        <v/>
      </c>
      <c r="E2154" s="374" t="str">
        <f t="shared" ref="E2154" si="522">IF(F2078="","",IF(SUM(E2150:E2153)=0,"",SUM(E2150:E2153)))</f>
        <v/>
      </c>
      <c r="F2154" s="375" t="str">
        <f>IF(C2078="","",IF(SUM(F2150:F2153)=0,"",SUM(F2150:F2153)))</f>
        <v/>
      </c>
      <c r="G2154" s="373" t="str">
        <f t="shared" ref="G2154" si="523">IF(H2078="","",IF(SUM(G2150:G2153)=0,"",SUM(G2150:G2153)))</f>
        <v/>
      </c>
      <c r="H2154" s="373" t="str">
        <f t="shared" ref="H2154" si="524">IF(I2078="","",IF(SUM(H2150:H2153)=0,"",SUM(H2150:H2153)))</f>
        <v/>
      </c>
      <c r="I2154" s="122" t="str">
        <f>IF(C2078="","",IF(SUM(I2150:I2153)=0,"",SUM(I2150:I2153)))</f>
        <v/>
      </c>
    </row>
    <row r="2155" spans="1:10" ht="15.75" thickTop="1" x14ac:dyDescent="0.25"/>
    <row r="2158" spans="1:10" x14ac:dyDescent="0.25">
      <c r="A2158" s="416"/>
      <c r="B2158" s="416"/>
      <c r="G2158" s="123"/>
      <c r="H2158" s="123"/>
      <c r="I2158" s="123"/>
      <c r="J2158" s="123"/>
    </row>
    <row r="2159" spans="1:10" x14ac:dyDescent="0.25">
      <c r="A2159" s="415" t="str">
        <f>IF(DATOS!$F$9="","",DATOS!$F$9)</f>
        <v/>
      </c>
      <c r="B2159" s="415"/>
      <c r="G2159" s="415" t="str">
        <f>IF(DATOS!$F$10="","",DATOS!$F$10)</f>
        <v/>
      </c>
      <c r="H2159" s="415"/>
      <c r="I2159" s="415"/>
      <c r="J2159" s="415"/>
    </row>
    <row r="2160" spans="1:10" x14ac:dyDescent="0.25">
      <c r="A2160" s="415" t="s">
        <v>143</v>
      </c>
      <c r="B2160" s="415"/>
      <c r="G2160" s="415" t="s">
        <v>142</v>
      </c>
      <c r="H2160" s="415"/>
      <c r="I2160" s="415"/>
      <c r="J2160" s="415"/>
    </row>
    <row r="2161" spans="1:32" ht="17.25" x14ac:dyDescent="0.3">
      <c r="A2161" s="285" t="str">
        <f>"INFORME DE PROGRESO DEL APRENDIZAJE DEL ESTUDIANTE - "&amp;DATOS!$B$6</f>
        <v>INFORME DE PROGRESO DEL APRENDIZAJE DEL ESTUDIANTE - 2019</v>
      </c>
      <c r="B2161" s="285"/>
      <c r="C2161" s="285"/>
      <c r="D2161" s="285"/>
      <c r="E2161" s="285"/>
      <c r="F2161" s="285"/>
      <c r="G2161" s="285"/>
      <c r="H2161" s="285"/>
      <c r="I2161" s="285"/>
      <c r="J2161" s="285"/>
    </row>
    <row r="2162" spans="1:32" ht="4.5" customHeight="1" thickBot="1" x14ac:dyDescent="0.3"/>
    <row r="2163" spans="1:32" ht="15.75" thickTop="1" x14ac:dyDescent="0.25">
      <c r="A2163" s="292"/>
      <c r="B2163" s="62" t="s">
        <v>45</v>
      </c>
      <c r="C2163" s="314" t="str">
        <f>IF(DATOS!$B$4="","",DATOS!$B$4)</f>
        <v>Apurímac</v>
      </c>
      <c r="D2163" s="314"/>
      <c r="E2163" s="314"/>
      <c r="F2163" s="314"/>
      <c r="G2163" s="313" t="s">
        <v>47</v>
      </c>
      <c r="H2163" s="313"/>
      <c r="I2163" s="63" t="str">
        <f>IF(DATOS!$B$5="","",DATOS!$B$5)</f>
        <v/>
      </c>
      <c r="J2163" s="295" t="s">
        <v>520</v>
      </c>
    </row>
    <row r="2164" spans="1:32" x14ac:dyDescent="0.25">
      <c r="A2164" s="293"/>
      <c r="B2164" s="64" t="s">
        <v>46</v>
      </c>
      <c r="C2164" s="311" t="str">
        <f>IF(DATOS!$B$7="","",UPPER(DATOS!$B$7))</f>
        <v/>
      </c>
      <c r="D2164" s="311"/>
      <c r="E2164" s="311"/>
      <c r="F2164" s="311"/>
      <c r="G2164" s="311"/>
      <c r="H2164" s="311"/>
      <c r="I2164" s="312"/>
      <c r="J2164" s="296"/>
    </row>
    <row r="2165" spans="1:32" x14ac:dyDescent="0.25">
      <c r="A2165" s="293"/>
      <c r="B2165" s="64" t="s">
        <v>49</v>
      </c>
      <c r="C2165" s="315" t="str">
        <f>IF(DATOS!$B$8="","",DATOS!$B$8)</f>
        <v/>
      </c>
      <c r="D2165" s="315"/>
      <c r="E2165" s="315"/>
      <c r="F2165" s="315"/>
      <c r="G2165" s="286" t="s">
        <v>100</v>
      </c>
      <c r="H2165" s="287"/>
      <c r="I2165" s="65" t="str">
        <f>IF(DATOS!$B$9="","",DATOS!$B$9)</f>
        <v/>
      </c>
      <c r="J2165" s="296"/>
    </row>
    <row r="2166" spans="1:32" x14ac:dyDescent="0.25">
      <c r="A2166" s="293"/>
      <c r="B2166" s="64" t="s">
        <v>60</v>
      </c>
      <c r="C2166" s="311" t="str">
        <f>IF(DATOS!$B$10="","",DATOS!$B$10)</f>
        <v/>
      </c>
      <c r="D2166" s="311"/>
      <c r="E2166" s="311"/>
      <c r="F2166" s="311"/>
      <c r="G2166" s="317" t="s">
        <v>50</v>
      </c>
      <c r="H2166" s="317"/>
      <c r="I2166" s="65" t="str">
        <f>IF(DATOS!$B$11="","",DATOS!$B$11)</f>
        <v/>
      </c>
      <c r="J2166" s="296"/>
    </row>
    <row r="2167" spans="1:32" x14ac:dyDescent="0.25">
      <c r="A2167" s="293"/>
      <c r="B2167" s="64" t="s">
        <v>59</v>
      </c>
      <c r="C2167" s="316" t="str">
        <f>IF(ISERROR(VLOOKUP(C2168,DATOS!$B$17:$C$61,2,FALSE)),"No encontrado",IF(VLOOKUP(C2168,DATOS!$B$17:$C$61,2,FALSE)=0,"No encontrado",VLOOKUP(C2168,DATOS!$B$17:$C$61,2,FALSE)))</f>
        <v>No encontrado</v>
      </c>
      <c r="D2167" s="316"/>
      <c r="E2167" s="316"/>
      <c r="F2167" s="316"/>
      <c r="G2167" s="298"/>
      <c r="H2167" s="299"/>
      <c r="I2167" s="300"/>
      <c r="J2167" s="296"/>
    </row>
    <row r="2168" spans="1:32" ht="28.5" customHeight="1" thickBot="1" x14ac:dyDescent="0.3">
      <c r="A2168" s="294"/>
      <c r="B2168" s="66" t="s">
        <v>58</v>
      </c>
      <c r="C2168" s="309" t="str">
        <f>IF(INDEX(alumnos,AE2168,AF2168)=0,"",INDEX(alumnos,AE2168,AF2168))</f>
        <v>PAREDES VELASQUE, Angel Andre</v>
      </c>
      <c r="D2168" s="309"/>
      <c r="E2168" s="309"/>
      <c r="F2168" s="309"/>
      <c r="G2168" s="309"/>
      <c r="H2168" s="309"/>
      <c r="I2168" s="310"/>
      <c r="J2168" s="297"/>
      <c r="AE2168" s="14">
        <f>AE2078+1</f>
        <v>25</v>
      </c>
      <c r="AF2168" s="14">
        <v>2</v>
      </c>
    </row>
    <row r="2169" spans="1:32" ht="5.25" customHeight="1" thickTop="1" thickBot="1" x14ac:dyDescent="0.3"/>
    <row r="2170" spans="1:32" ht="27" customHeight="1" thickTop="1" x14ac:dyDescent="0.25">
      <c r="A2170" s="318" t="s">
        <v>0</v>
      </c>
      <c r="B2170" s="328" t="s">
        <v>1</v>
      </c>
      <c r="C2170" s="329"/>
      <c r="D2170" s="325" t="s">
        <v>139</v>
      </c>
      <c r="E2170" s="326"/>
      <c r="F2170" s="326"/>
      <c r="G2170" s="327"/>
      <c r="H2170" s="320" t="s">
        <v>2</v>
      </c>
      <c r="I2170" s="301" t="s">
        <v>3</v>
      </c>
      <c r="J2170" s="302"/>
      <c r="K2170" s="67"/>
    </row>
    <row r="2171" spans="1:32" ht="15" customHeight="1" thickBot="1" x14ac:dyDescent="0.3">
      <c r="A2171" s="319"/>
      <c r="B2171" s="330"/>
      <c r="C2171" s="331"/>
      <c r="D2171" s="68">
        <v>1</v>
      </c>
      <c r="E2171" s="68">
        <v>2</v>
      </c>
      <c r="F2171" s="68">
        <v>3</v>
      </c>
      <c r="G2171" s="68">
        <v>4</v>
      </c>
      <c r="H2171" s="321"/>
      <c r="I2171" s="303"/>
      <c r="J2171" s="304"/>
      <c r="K2171" s="67"/>
    </row>
    <row r="2172" spans="1:32" ht="17.25" customHeight="1" thickTop="1" x14ac:dyDescent="0.25">
      <c r="A2172" s="322" t="s">
        <v>8</v>
      </c>
      <c r="B2172" s="334" t="s">
        <v>26</v>
      </c>
      <c r="C2172" s="334"/>
      <c r="D2172" s="69" t="str">
        <f t="shared" ref="D2172:H2176" si="525">IF(ISERROR(VLOOKUP($AB2172,matematica,W2172,FALSE)),"",IF(VLOOKUP($AB2172,matematica,W2172,FALSE)=0,"",VLOOKUP($AB2172,matematica,W2172,FALSE)))</f>
        <v/>
      </c>
      <c r="E2172" s="69" t="str">
        <f t="shared" si="525"/>
        <v/>
      </c>
      <c r="F2172" s="69" t="str">
        <f t="shared" si="525"/>
        <v/>
      </c>
      <c r="G2172" s="69" t="str">
        <f t="shared" si="525"/>
        <v/>
      </c>
      <c r="H2172" s="343" t="str">
        <f t="shared" ca="1" si="525"/>
        <v/>
      </c>
      <c r="I2172" s="337"/>
      <c r="J2172" s="338"/>
      <c r="W2172" s="14">
        <v>3</v>
      </c>
      <c r="X2172" s="14">
        <v>9</v>
      </c>
      <c r="Y2172" s="14">
        <v>15</v>
      </c>
      <c r="Z2172" s="14">
        <v>21</v>
      </c>
      <c r="AA2172" s="14">
        <v>31</v>
      </c>
      <c r="AB2172" s="14" t="str">
        <f>IF(C2168="","",C2168)</f>
        <v>PAREDES VELASQUE, Angel Andre</v>
      </c>
    </row>
    <row r="2173" spans="1:32" ht="27.75" customHeight="1" x14ac:dyDescent="0.25">
      <c r="A2173" s="323"/>
      <c r="B2173" s="335" t="s">
        <v>27</v>
      </c>
      <c r="C2173" s="335"/>
      <c r="D2173" s="70" t="str">
        <f t="shared" si="525"/>
        <v/>
      </c>
      <c r="E2173" s="70" t="str">
        <f t="shared" si="525"/>
        <v/>
      </c>
      <c r="F2173" s="70" t="str">
        <f t="shared" si="525"/>
        <v/>
      </c>
      <c r="G2173" s="70" t="str">
        <f t="shared" si="525"/>
        <v/>
      </c>
      <c r="H2173" s="344" t="str">
        <f t="shared" si="525"/>
        <v/>
      </c>
      <c r="I2173" s="339"/>
      <c r="J2173" s="340"/>
      <c r="M2173" s="14" t="str">
        <f>IF(INDEX(alumnos,35,2)=0,"",INDEX(alumnos,35,2))</f>
        <v/>
      </c>
      <c r="W2173" s="14">
        <v>4</v>
      </c>
      <c r="X2173" s="14">
        <v>10</v>
      </c>
      <c r="Y2173" s="14">
        <v>16</v>
      </c>
      <c r="Z2173" s="14">
        <v>22</v>
      </c>
      <c r="AB2173" s="14" t="str">
        <f>IF(C2168="","",C2168)</f>
        <v>PAREDES VELASQUE, Angel Andre</v>
      </c>
    </row>
    <row r="2174" spans="1:32" ht="26.25" customHeight="1" x14ac:dyDescent="0.25">
      <c r="A2174" s="323"/>
      <c r="B2174" s="335" t="s">
        <v>28</v>
      </c>
      <c r="C2174" s="335"/>
      <c r="D2174" s="70" t="str">
        <f t="shared" si="525"/>
        <v/>
      </c>
      <c r="E2174" s="70" t="str">
        <f t="shared" si="525"/>
        <v/>
      </c>
      <c r="F2174" s="70" t="str">
        <f t="shared" si="525"/>
        <v/>
      </c>
      <c r="G2174" s="70" t="str">
        <f t="shared" si="525"/>
        <v/>
      </c>
      <c r="H2174" s="344" t="str">
        <f t="shared" si="525"/>
        <v/>
      </c>
      <c r="I2174" s="339"/>
      <c r="J2174" s="340"/>
      <c r="W2174" s="14">
        <v>5</v>
      </c>
      <c r="X2174" s="14">
        <v>11</v>
      </c>
      <c r="Y2174" s="14">
        <v>17</v>
      </c>
      <c r="Z2174" s="14">
        <v>23</v>
      </c>
      <c r="AB2174" s="14" t="str">
        <f>IF(C2168="","",C2168)</f>
        <v>PAREDES VELASQUE, Angel Andre</v>
      </c>
    </row>
    <row r="2175" spans="1:32" ht="24.75" customHeight="1" x14ac:dyDescent="0.25">
      <c r="A2175" s="323"/>
      <c r="B2175" s="335" t="s">
        <v>29</v>
      </c>
      <c r="C2175" s="335"/>
      <c r="D2175" s="70" t="str">
        <f t="shared" si="525"/>
        <v/>
      </c>
      <c r="E2175" s="70" t="str">
        <f t="shared" si="525"/>
        <v/>
      </c>
      <c r="F2175" s="70" t="str">
        <f t="shared" si="525"/>
        <v/>
      </c>
      <c r="G2175" s="70" t="str">
        <f t="shared" si="525"/>
        <v/>
      </c>
      <c r="H2175" s="344" t="str">
        <f t="shared" si="525"/>
        <v/>
      </c>
      <c r="I2175" s="339"/>
      <c r="J2175" s="340"/>
      <c r="W2175" s="14">
        <v>6</v>
      </c>
      <c r="X2175" s="14">
        <v>12</v>
      </c>
      <c r="Y2175" s="14">
        <v>18</v>
      </c>
      <c r="Z2175" s="14">
        <v>24</v>
      </c>
      <c r="AB2175" s="14" t="str">
        <f>IF(C2168="","",C2168)</f>
        <v>PAREDES VELASQUE, Angel Andre</v>
      </c>
    </row>
    <row r="2176" spans="1:32" ht="16.5" customHeight="1" thickBot="1" x14ac:dyDescent="0.3">
      <c r="A2176" s="324"/>
      <c r="B2176" s="336" t="s">
        <v>188</v>
      </c>
      <c r="C2176" s="336"/>
      <c r="D2176" s="71" t="str">
        <f t="shared" si="525"/>
        <v/>
      </c>
      <c r="E2176" s="71" t="str">
        <f t="shared" si="525"/>
        <v/>
      </c>
      <c r="F2176" s="71" t="str">
        <f t="shared" si="525"/>
        <v/>
      </c>
      <c r="G2176" s="71" t="str">
        <f t="shared" si="525"/>
        <v/>
      </c>
      <c r="H2176" s="345" t="str">
        <f t="shared" si="525"/>
        <v/>
      </c>
      <c r="I2176" s="341"/>
      <c r="J2176" s="342"/>
      <c r="W2176" s="14">
        <v>7</v>
      </c>
      <c r="X2176" s="14">
        <v>13</v>
      </c>
      <c r="Y2176" s="14">
        <v>19</v>
      </c>
      <c r="Z2176" s="14">
        <v>25</v>
      </c>
      <c r="AB2176" s="14" t="str">
        <f>IF(C2168="","",C2168)</f>
        <v>PAREDES VELASQUE, Angel Andre</v>
      </c>
    </row>
    <row r="2177" spans="1:28" ht="1.5" customHeight="1" thickTop="1" thickBot="1" x14ac:dyDescent="0.3">
      <c r="A2177" s="72"/>
      <c r="B2177" s="73"/>
      <c r="C2177" s="74"/>
      <c r="D2177" s="74"/>
      <c r="E2177" s="74"/>
      <c r="F2177" s="74"/>
      <c r="G2177" s="74"/>
      <c r="H2177" s="75"/>
      <c r="I2177" s="124"/>
      <c r="J2177" s="124"/>
    </row>
    <row r="2178" spans="1:28" ht="28.5" customHeight="1" thickTop="1" x14ac:dyDescent="0.25">
      <c r="A2178" s="322" t="s">
        <v>151</v>
      </c>
      <c r="B2178" s="334" t="s">
        <v>191</v>
      </c>
      <c r="C2178" s="334" t="str">
        <f t="shared" ref="C2178:C2180" si="526">IF(ISERROR(VLOOKUP($C$8,comunicacion,W2178,FALSE)),"",IF(VLOOKUP($C$8,comunicacion,W2178,FALSE)=0,"",VLOOKUP($C$8,comunicacion,W2178,FALSE)))</f>
        <v/>
      </c>
      <c r="D2178" s="76" t="str">
        <f t="shared" ref="D2178:H2181" si="527">IF(ISERROR(VLOOKUP($AB2178,comunicacion,W2178,FALSE)),"",IF(VLOOKUP($AB2178,comunicacion,W2178,FALSE)=0,"",VLOOKUP($AB2178,comunicacion,W2178,FALSE)))</f>
        <v/>
      </c>
      <c r="E2178" s="76" t="str">
        <f t="shared" si="527"/>
        <v/>
      </c>
      <c r="F2178" s="76" t="str">
        <f t="shared" si="527"/>
        <v/>
      </c>
      <c r="G2178" s="69" t="str">
        <f t="shared" si="527"/>
        <v/>
      </c>
      <c r="H2178" s="346" t="str">
        <f t="shared" ca="1" si="527"/>
        <v/>
      </c>
      <c r="I2178" s="349"/>
      <c r="J2178" s="350"/>
      <c r="W2178" s="14">
        <v>3</v>
      </c>
      <c r="X2178" s="14">
        <v>9</v>
      </c>
      <c r="Y2178" s="14">
        <v>15</v>
      </c>
      <c r="Z2178" s="14">
        <v>21</v>
      </c>
      <c r="AA2178" s="14">
        <v>31</v>
      </c>
      <c r="AB2178" s="14" t="str">
        <f>IF(C2168="","",C2168)</f>
        <v>PAREDES VELASQUE, Angel Andre</v>
      </c>
    </row>
    <row r="2179" spans="1:28" ht="28.5" customHeight="1" x14ac:dyDescent="0.25">
      <c r="A2179" s="323"/>
      <c r="B2179" s="335" t="s">
        <v>190</v>
      </c>
      <c r="C2179" s="335" t="str">
        <f t="shared" si="526"/>
        <v/>
      </c>
      <c r="D2179" s="77" t="str">
        <f t="shared" si="527"/>
        <v/>
      </c>
      <c r="E2179" s="77" t="str">
        <f t="shared" si="527"/>
        <v/>
      </c>
      <c r="F2179" s="77" t="str">
        <f t="shared" si="527"/>
        <v/>
      </c>
      <c r="G2179" s="70" t="str">
        <f t="shared" si="527"/>
        <v/>
      </c>
      <c r="H2179" s="347" t="str">
        <f t="shared" si="527"/>
        <v/>
      </c>
      <c r="I2179" s="351"/>
      <c r="J2179" s="352"/>
      <c r="W2179" s="14">
        <v>4</v>
      </c>
      <c r="X2179" s="14">
        <v>10</v>
      </c>
      <c r="Y2179" s="14">
        <v>16</v>
      </c>
      <c r="Z2179" s="14">
        <v>22</v>
      </c>
      <c r="AB2179" s="14" t="str">
        <f>IF(C2168="","",C2168)</f>
        <v>PAREDES VELASQUE, Angel Andre</v>
      </c>
    </row>
    <row r="2180" spans="1:28" ht="28.5" customHeight="1" x14ac:dyDescent="0.25">
      <c r="A2180" s="323"/>
      <c r="B2180" s="335" t="s">
        <v>189</v>
      </c>
      <c r="C2180" s="335" t="str">
        <f t="shared" si="526"/>
        <v/>
      </c>
      <c r="D2180" s="77" t="str">
        <f t="shared" si="527"/>
        <v/>
      </c>
      <c r="E2180" s="77" t="str">
        <f t="shared" si="527"/>
        <v/>
      </c>
      <c r="F2180" s="77" t="str">
        <f t="shared" si="527"/>
        <v/>
      </c>
      <c r="G2180" s="70" t="str">
        <f t="shared" si="527"/>
        <v/>
      </c>
      <c r="H2180" s="347" t="str">
        <f t="shared" si="527"/>
        <v/>
      </c>
      <c r="I2180" s="351"/>
      <c r="J2180" s="352"/>
      <c r="W2180" s="14">
        <v>5</v>
      </c>
      <c r="X2180" s="14">
        <v>11</v>
      </c>
      <c r="Y2180" s="14">
        <v>17</v>
      </c>
      <c r="Z2180" s="14">
        <v>23</v>
      </c>
      <c r="AB2180" s="14" t="str">
        <f>IF(C2168="","",C2168)</f>
        <v>PAREDES VELASQUE, Angel Andre</v>
      </c>
    </row>
    <row r="2181" spans="1:28" ht="16.5" customHeight="1" thickBot="1" x14ac:dyDescent="0.3">
      <c r="A2181" s="324"/>
      <c r="B2181" s="336" t="s">
        <v>188</v>
      </c>
      <c r="C2181" s="336"/>
      <c r="D2181" s="71" t="str">
        <f t="shared" si="527"/>
        <v/>
      </c>
      <c r="E2181" s="71" t="str">
        <f t="shared" si="527"/>
        <v/>
      </c>
      <c r="F2181" s="71" t="str">
        <f t="shared" si="527"/>
        <v/>
      </c>
      <c r="G2181" s="71" t="str">
        <f t="shared" si="527"/>
        <v/>
      </c>
      <c r="H2181" s="348" t="str">
        <f t="shared" si="527"/>
        <v/>
      </c>
      <c r="I2181" s="353"/>
      <c r="J2181" s="354"/>
      <c r="W2181" s="14">
        <v>7</v>
      </c>
      <c r="X2181" s="14">
        <v>13</v>
      </c>
      <c r="Y2181" s="14">
        <v>19</v>
      </c>
      <c r="Z2181" s="14">
        <v>25</v>
      </c>
      <c r="AB2181" s="14" t="str">
        <f>IF(C2168="","",C2168)</f>
        <v>PAREDES VELASQUE, Angel Andre</v>
      </c>
    </row>
    <row r="2182" spans="1:28" ht="2.25" customHeight="1" thickTop="1" thickBot="1" x14ac:dyDescent="0.3">
      <c r="A2182" s="72"/>
      <c r="B2182" s="73"/>
      <c r="C2182" s="78"/>
      <c r="D2182" s="78"/>
      <c r="E2182" s="78"/>
      <c r="F2182" s="78"/>
      <c r="G2182" s="78"/>
      <c r="H2182" s="75"/>
      <c r="I2182" s="124"/>
      <c r="J2182" s="124"/>
    </row>
    <row r="2183" spans="1:28" ht="28.5" customHeight="1" thickTop="1" x14ac:dyDescent="0.25">
      <c r="A2183" s="322" t="s">
        <v>150</v>
      </c>
      <c r="B2183" s="334" t="s">
        <v>30</v>
      </c>
      <c r="C2183" s="334" t="str">
        <f t="shared" ref="C2183:C2185" si="528">IF(ISERROR(VLOOKUP($C$8,ingles,W2183,FALSE)),"",IF(VLOOKUP($C$8,ingles,W2183,FALSE)=0,"",VLOOKUP($C$8,ingles,W2183,FALSE)))</f>
        <v/>
      </c>
      <c r="D2183" s="76" t="str">
        <f t="shared" ref="D2183:H2186" si="529">IF(ISERROR(VLOOKUP($AB2183,ingles,W2183,FALSE)),"",IF(VLOOKUP($AB2183,ingles,W2183,FALSE)=0,"",VLOOKUP($AB2183,ingles,W2183,FALSE)))</f>
        <v/>
      </c>
      <c r="E2183" s="76" t="str">
        <f t="shared" si="529"/>
        <v/>
      </c>
      <c r="F2183" s="76" t="str">
        <f t="shared" si="529"/>
        <v/>
      </c>
      <c r="G2183" s="69" t="str">
        <f t="shared" si="529"/>
        <v/>
      </c>
      <c r="H2183" s="346" t="str">
        <f t="shared" ca="1" si="529"/>
        <v/>
      </c>
      <c r="I2183" s="349"/>
      <c r="J2183" s="350"/>
      <c r="W2183" s="14">
        <v>3</v>
      </c>
      <c r="X2183" s="14">
        <v>9</v>
      </c>
      <c r="Y2183" s="14">
        <v>15</v>
      </c>
      <c r="Z2183" s="14">
        <v>21</v>
      </c>
      <c r="AA2183" s="14">
        <v>31</v>
      </c>
      <c r="AB2183" s="14" t="str">
        <f>IF(C2168="","",C2168)</f>
        <v>PAREDES VELASQUE, Angel Andre</v>
      </c>
    </row>
    <row r="2184" spans="1:28" ht="28.5" customHeight="1" x14ac:dyDescent="0.25">
      <c r="A2184" s="323"/>
      <c r="B2184" s="335" t="s">
        <v>31</v>
      </c>
      <c r="C2184" s="335" t="str">
        <f t="shared" si="528"/>
        <v/>
      </c>
      <c r="D2184" s="77" t="str">
        <f t="shared" si="529"/>
        <v/>
      </c>
      <c r="E2184" s="77" t="str">
        <f t="shared" si="529"/>
        <v/>
      </c>
      <c r="F2184" s="77" t="str">
        <f t="shared" si="529"/>
        <v/>
      </c>
      <c r="G2184" s="70" t="str">
        <f t="shared" si="529"/>
        <v/>
      </c>
      <c r="H2184" s="347" t="str">
        <f t="shared" si="529"/>
        <v/>
      </c>
      <c r="I2184" s="351"/>
      <c r="J2184" s="352"/>
      <c r="W2184" s="14">
        <v>4</v>
      </c>
      <c r="X2184" s="14">
        <v>10</v>
      </c>
      <c r="Y2184" s="14">
        <v>16</v>
      </c>
      <c r="Z2184" s="14">
        <v>22</v>
      </c>
      <c r="AB2184" s="14" t="str">
        <f>IF(C2168="","",C2168)</f>
        <v>PAREDES VELASQUE, Angel Andre</v>
      </c>
    </row>
    <row r="2185" spans="1:28" ht="28.5" customHeight="1" x14ac:dyDescent="0.25">
      <c r="A2185" s="323"/>
      <c r="B2185" s="335" t="s">
        <v>32</v>
      </c>
      <c r="C2185" s="335" t="str">
        <f t="shared" si="528"/>
        <v/>
      </c>
      <c r="D2185" s="77" t="str">
        <f t="shared" si="529"/>
        <v/>
      </c>
      <c r="E2185" s="77" t="str">
        <f t="shared" si="529"/>
        <v/>
      </c>
      <c r="F2185" s="77" t="str">
        <f t="shared" si="529"/>
        <v/>
      </c>
      <c r="G2185" s="70" t="str">
        <f t="shared" si="529"/>
        <v/>
      </c>
      <c r="H2185" s="347" t="str">
        <f t="shared" si="529"/>
        <v/>
      </c>
      <c r="I2185" s="351"/>
      <c r="J2185" s="352"/>
      <c r="W2185" s="14">
        <v>5</v>
      </c>
      <c r="X2185" s="14">
        <v>11</v>
      </c>
      <c r="Y2185" s="14">
        <v>17</v>
      </c>
      <c r="Z2185" s="14">
        <v>23</v>
      </c>
      <c r="AB2185" s="14" t="str">
        <f>IF(C2168="","",C2168)</f>
        <v>PAREDES VELASQUE, Angel Andre</v>
      </c>
    </row>
    <row r="2186" spans="1:28" ht="16.5" customHeight="1" thickBot="1" x14ac:dyDescent="0.3">
      <c r="A2186" s="324"/>
      <c r="B2186" s="336" t="s">
        <v>188</v>
      </c>
      <c r="C2186" s="336"/>
      <c r="D2186" s="71" t="str">
        <f t="shared" si="529"/>
        <v/>
      </c>
      <c r="E2186" s="71" t="str">
        <f t="shared" si="529"/>
        <v/>
      </c>
      <c r="F2186" s="71" t="str">
        <f t="shared" si="529"/>
        <v/>
      </c>
      <c r="G2186" s="71" t="str">
        <f t="shared" si="529"/>
        <v/>
      </c>
      <c r="H2186" s="348" t="str">
        <f t="shared" si="529"/>
        <v/>
      </c>
      <c r="I2186" s="353"/>
      <c r="J2186" s="354"/>
      <c r="W2186" s="14">
        <v>7</v>
      </c>
      <c r="X2186" s="14">
        <v>13</v>
      </c>
      <c r="Y2186" s="14">
        <v>19</v>
      </c>
      <c r="Z2186" s="14">
        <v>25</v>
      </c>
      <c r="AB2186" s="14" t="str">
        <f>IF(C2168="","",C2168)</f>
        <v>PAREDES VELASQUE, Angel Andre</v>
      </c>
    </row>
    <row r="2187" spans="1:28" ht="2.25" customHeight="1" thickTop="1" thickBot="1" x14ac:dyDescent="0.3">
      <c r="A2187" s="72"/>
      <c r="B2187" s="73"/>
      <c r="C2187" s="78"/>
      <c r="D2187" s="78"/>
      <c r="E2187" s="78"/>
      <c r="F2187" s="78"/>
      <c r="G2187" s="78"/>
      <c r="H2187" s="75"/>
      <c r="I2187" s="124"/>
      <c r="J2187" s="124"/>
    </row>
    <row r="2188" spans="1:28" ht="27" customHeight="1" thickTop="1" x14ac:dyDescent="0.25">
      <c r="A2188" s="322" t="s">
        <v>7</v>
      </c>
      <c r="B2188" s="334" t="s">
        <v>33</v>
      </c>
      <c r="C2188" s="334" t="str">
        <f t="shared" ref="C2188" si="530">IF(ISERROR(VLOOKUP($C$8,arte,W2188,FALSE)),"",IF(VLOOKUP($C$8,arte,W2188,FALSE)=0,"",VLOOKUP($C$8,arte,W2188,FALSE)))</f>
        <v/>
      </c>
      <c r="D2188" s="76" t="str">
        <f t="shared" ref="D2188:H2190" si="531">IF(ISERROR(VLOOKUP($AB2188,arte,W2188,FALSE)),"",IF(VLOOKUP($AB2188,arte,W2188,FALSE)=0,"",VLOOKUP($AB2188,arte,W2188,FALSE)))</f>
        <v/>
      </c>
      <c r="E2188" s="76" t="str">
        <f t="shared" si="531"/>
        <v/>
      </c>
      <c r="F2188" s="76" t="str">
        <f t="shared" si="531"/>
        <v/>
      </c>
      <c r="G2188" s="69" t="str">
        <f t="shared" si="531"/>
        <v/>
      </c>
      <c r="H2188" s="343" t="str">
        <f t="shared" ca="1" si="531"/>
        <v/>
      </c>
      <c r="I2188" s="337"/>
      <c r="J2188" s="338"/>
      <c r="W2188" s="14">
        <v>3</v>
      </c>
      <c r="X2188" s="14">
        <v>9</v>
      </c>
      <c r="Y2188" s="14">
        <v>15</v>
      </c>
      <c r="Z2188" s="14">
        <v>21</v>
      </c>
      <c r="AA2188" s="14">
        <v>31</v>
      </c>
      <c r="AB2188" s="14" t="str">
        <f>IF(C2168="","",C2168)</f>
        <v>PAREDES VELASQUE, Angel Andre</v>
      </c>
    </row>
    <row r="2189" spans="1:28" ht="27" customHeight="1" x14ac:dyDescent="0.25">
      <c r="A2189" s="323"/>
      <c r="B2189" s="335" t="s">
        <v>34</v>
      </c>
      <c r="C2189" s="335" t="str">
        <f>IF(ISERROR(VLOOKUP($C$8,arte,W2189,FALSE)),"",IF(VLOOKUP($C$8,arte,W2189,FALSE)=0,"",VLOOKUP($C$8,arte,W2189,FALSE)))</f>
        <v/>
      </c>
      <c r="D2189" s="77" t="str">
        <f t="shared" si="531"/>
        <v/>
      </c>
      <c r="E2189" s="77" t="str">
        <f t="shared" si="531"/>
        <v/>
      </c>
      <c r="F2189" s="77" t="str">
        <f t="shared" si="531"/>
        <v/>
      </c>
      <c r="G2189" s="70" t="str">
        <f t="shared" si="531"/>
        <v/>
      </c>
      <c r="H2189" s="344" t="str">
        <f t="shared" si="531"/>
        <v/>
      </c>
      <c r="I2189" s="339"/>
      <c r="J2189" s="340"/>
      <c r="W2189" s="14">
        <v>4</v>
      </c>
      <c r="X2189" s="14">
        <v>10</v>
      </c>
      <c r="Y2189" s="14">
        <v>16</v>
      </c>
      <c r="Z2189" s="14">
        <v>22</v>
      </c>
      <c r="AB2189" s="14" t="str">
        <f>IF(C2168="","",C2168)</f>
        <v>PAREDES VELASQUE, Angel Andre</v>
      </c>
    </row>
    <row r="2190" spans="1:28" ht="16.5" customHeight="1" thickBot="1" x14ac:dyDescent="0.3">
      <c r="A2190" s="324"/>
      <c r="B2190" s="336" t="s">
        <v>188</v>
      </c>
      <c r="C2190" s="336"/>
      <c r="D2190" s="71" t="str">
        <f t="shared" si="531"/>
        <v/>
      </c>
      <c r="E2190" s="71" t="str">
        <f t="shared" si="531"/>
        <v/>
      </c>
      <c r="F2190" s="71" t="str">
        <f t="shared" si="531"/>
        <v/>
      </c>
      <c r="G2190" s="71" t="str">
        <f t="shared" si="531"/>
        <v/>
      </c>
      <c r="H2190" s="345" t="str">
        <f t="shared" si="531"/>
        <v/>
      </c>
      <c r="I2190" s="341"/>
      <c r="J2190" s="342"/>
      <c r="W2190" s="14">
        <v>7</v>
      </c>
      <c r="X2190" s="14">
        <v>13</v>
      </c>
      <c r="Y2190" s="14">
        <v>19</v>
      </c>
      <c r="Z2190" s="14">
        <v>25</v>
      </c>
      <c r="AB2190" s="14" t="str">
        <f>IF(C2168="","",C2168)</f>
        <v>PAREDES VELASQUE, Angel Andre</v>
      </c>
    </row>
    <row r="2191" spans="1:28" ht="2.25" customHeight="1" thickTop="1" thickBot="1" x14ac:dyDescent="0.3">
      <c r="A2191" s="72"/>
      <c r="B2191" s="73"/>
      <c r="C2191" s="79"/>
      <c r="D2191" s="74"/>
      <c r="E2191" s="74"/>
      <c r="F2191" s="74"/>
      <c r="G2191" s="74"/>
      <c r="H2191" s="80" t="str">
        <f>IF(ISERROR(VLOOKUP($C$8,ingles,AA2191,FALSE)),"",IF(VLOOKUP($C$8,ingles,AA2191,FALSE)=0,"",VLOOKUP($C$8,ingles,AA2191,FALSE)))</f>
        <v/>
      </c>
      <c r="I2191" s="124"/>
      <c r="J2191" s="124"/>
    </row>
    <row r="2192" spans="1:28" ht="21" customHeight="1" thickTop="1" x14ac:dyDescent="0.25">
      <c r="A2192" s="322" t="s">
        <v>5</v>
      </c>
      <c r="B2192" s="334" t="s">
        <v>35</v>
      </c>
      <c r="C2192" s="334" t="str">
        <f t="shared" ref="C2192:C2194" si="532">IF(ISERROR(VLOOKUP($C$8,sociales,W2192,FALSE)),"",IF(VLOOKUP($C$8,sociales,W2192,FALSE)=0,"",VLOOKUP($C$8,sociales,W2192,FALSE)))</f>
        <v/>
      </c>
      <c r="D2192" s="76" t="str">
        <f t="shared" ref="D2192:H2195" si="533">IF(ISERROR(VLOOKUP($AB2192,sociales,W2192,FALSE)),"",IF(VLOOKUP($AB2192,sociales,W2192,FALSE)=0,"",VLOOKUP($AB2192,sociales,W2192,FALSE)))</f>
        <v/>
      </c>
      <c r="E2192" s="76" t="str">
        <f t="shared" si="533"/>
        <v/>
      </c>
      <c r="F2192" s="76" t="str">
        <f t="shared" si="533"/>
        <v/>
      </c>
      <c r="G2192" s="69" t="str">
        <f t="shared" si="533"/>
        <v/>
      </c>
      <c r="H2192" s="346" t="str">
        <f t="shared" ca="1" si="533"/>
        <v/>
      </c>
      <c r="I2192" s="349"/>
      <c r="J2192" s="350"/>
      <c r="W2192" s="14">
        <v>3</v>
      </c>
      <c r="X2192" s="14">
        <v>9</v>
      </c>
      <c r="Y2192" s="14">
        <v>15</v>
      </c>
      <c r="Z2192" s="14">
        <v>21</v>
      </c>
      <c r="AA2192" s="14">
        <v>31</v>
      </c>
      <c r="AB2192" s="14" t="str">
        <f>IF(C2168="","",C2168)</f>
        <v>PAREDES VELASQUE, Angel Andre</v>
      </c>
    </row>
    <row r="2193" spans="1:28" ht="27" customHeight="1" x14ac:dyDescent="0.25">
      <c r="A2193" s="323"/>
      <c r="B2193" s="335" t="s">
        <v>36</v>
      </c>
      <c r="C2193" s="335" t="str">
        <f t="shared" si="532"/>
        <v/>
      </c>
      <c r="D2193" s="77" t="str">
        <f t="shared" si="533"/>
        <v/>
      </c>
      <c r="E2193" s="77" t="str">
        <f t="shared" si="533"/>
        <v/>
      </c>
      <c r="F2193" s="77" t="str">
        <f t="shared" si="533"/>
        <v/>
      </c>
      <c r="G2193" s="70" t="str">
        <f t="shared" si="533"/>
        <v/>
      </c>
      <c r="H2193" s="347" t="str">
        <f t="shared" si="533"/>
        <v/>
      </c>
      <c r="I2193" s="351"/>
      <c r="J2193" s="352"/>
      <c r="W2193" s="14">
        <v>4</v>
      </c>
      <c r="X2193" s="14">
        <v>10</v>
      </c>
      <c r="Y2193" s="14">
        <v>16</v>
      </c>
      <c r="Z2193" s="14">
        <v>22</v>
      </c>
      <c r="AB2193" s="14" t="str">
        <f>IF(C2168="","",C2168)</f>
        <v>PAREDES VELASQUE, Angel Andre</v>
      </c>
    </row>
    <row r="2194" spans="1:28" ht="27" customHeight="1" x14ac:dyDescent="0.25">
      <c r="A2194" s="323"/>
      <c r="B2194" s="335" t="s">
        <v>37</v>
      </c>
      <c r="C2194" s="335" t="str">
        <f t="shared" si="532"/>
        <v/>
      </c>
      <c r="D2194" s="77" t="str">
        <f t="shared" si="533"/>
        <v/>
      </c>
      <c r="E2194" s="77" t="str">
        <f t="shared" si="533"/>
        <v/>
      </c>
      <c r="F2194" s="77" t="str">
        <f t="shared" si="533"/>
        <v/>
      </c>
      <c r="G2194" s="70" t="str">
        <f t="shared" si="533"/>
        <v/>
      </c>
      <c r="H2194" s="347" t="str">
        <f t="shared" si="533"/>
        <v/>
      </c>
      <c r="I2194" s="351"/>
      <c r="J2194" s="352"/>
      <c r="W2194" s="14">
        <v>5</v>
      </c>
      <c r="X2194" s="14">
        <v>11</v>
      </c>
      <c r="Y2194" s="14">
        <v>17</v>
      </c>
      <c r="Z2194" s="14">
        <v>23</v>
      </c>
      <c r="AB2194" s="14" t="str">
        <f>IF(C2168="","",C2168)</f>
        <v>PAREDES VELASQUE, Angel Andre</v>
      </c>
    </row>
    <row r="2195" spans="1:28" ht="16.5" customHeight="1" thickBot="1" x14ac:dyDescent="0.3">
      <c r="A2195" s="324"/>
      <c r="B2195" s="336" t="s">
        <v>188</v>
      </c>
      <c r="C2195" s="336"/>
      <c r="D2195" s="71" t="str">
        <f t="shared" si="533"/>
        <v/>
      </c>
      <c r="E2195" s="71" t="str">
        <f t="shared" si="533"/>
        <v/>
      </c>
      <c r="F2195" s="71" t="str">
        <f t="shared" si="533"/>
        <v/>
      </c>
      <c r="G2195" s="71" t="str">
        <f t="shared" si="533"/>
        <v/>
      </c>
      <c r="H2195" s="348" t="str">
        <f t="shared" si="533"/>
        <v/>
      </c>
      <c r="I2195" s="353"/>
      <c r="J2195" s="354"/>
      <c r="W2195" s="14">
        <v>7</v>
      </c>
      <c r="X2195" s="14">
        <v>13</v>
      </c>
      <c r="Y2195" s="14">
        <v>19</v>
      </c>
      <c r="Z2195" s="14">
        <v>25</v>
      </c>
      <c r="AB2195" s="14" t="str">
        <f>IF(C2168="","",C2168)</f>
        <v>PAREDES VELASQUE, Angel Andre</v>
      </c>
    </row>
    <row r="2196" spans="1:28" ht="2.25" customHeight="1" thickTop="1" thickBot="1" x14ac:dyDescent="0.3">
      <c r="A2196" s="72"/>
      <c r="B2196" s="73"/>
      <c r="C2196" s="78"/>
      <c r="D2196" s="78"/>
      <c r="E2196" s="78"/>
      <c r="F2196" s="78"/>
      <c r="G2196" s="78"/>
      <c r="H2196" s="75"/>
      <c r="I2196" s="124"/>
      <c r="J2196" s="124"/>
    </row>
    <row r="2197" spans="1:28" ht="16.5" customHeight="1" thickTop="1" x14ac:dyDescent="0.25">
      <c r="A2197" s="355" t="s">
        <v>4</v>
      </c>
      <c r="B2197" s="334" t="s">
        <v>24</v>
      </c>
      <c r="C2197" s="334" t="str">
        <f t="shared" ref="C2197:C2198" si="534">IF(ISERROR(VLOOKUP($C$8,desarrollo,W2197,FALSE)),"",IF(VLOOKUP($C$8,desarrollo,W2197,FALSE)=0,"",VLOOKUP($C$8,desarrollo,W2197,FALSE)))</f>
        <v/>
      </c>
      <c r="D2197" s="76" t="str">
        <f t="shared" ref="D2197:H2199" si="535">IF(ISERROR(VLOOKUP($AB2197,desarrollo,W2197,FALSE)),"",IF(VLOOKUP($AB2197,desarrollo,W2197,FALSE)=0,"",VLOOKUP($AB2197,desarrollo,W2197,FALSE)))</f>
        <v/>
      </c>
      <c r="E2197" s="76" t="str">
        <f t="shared" si="535"/>
        <v/>
      </c>
      <c r="F2197" s="76" t="str">
        <f t="shared" si="535"/>
        <v/>
      </c>
      <c r="G2197" s="69" t="str">
        <f t="shared" si="535"/>
        <v/>
      </c>
      <c r="H2197" s="343" t="str">
        <f t="shared" ca="1" si="535"/>
        <v/>
      </c>
      <c r="I2197" s="337"/>
      <c r="J2197" s="338"/>
      <c r="W2197" s="14">
        <v>3</v>
      </c>
      <c r="X2197" s="14">
        <v>9</v>
      </c>
      <c r="Y2197" s="14">
        <v>15</v>
      </c>
      <c r="Z2197" s="14">
        <v>21</v>
      </c>
      <c r="AA2197" s="14">
        <v>31</v>
      </c>
      <c r="AB2197" s="14" t="str">
        <f>IF(C2168="","",C2168)</f>
        <v>PAREDES VELASQUE, Angel Andre</v>
      </c>
    </row>
    <row r="2198" spans="1:28" ht="27" customHeight="1" x14ac:dyDescent="0.25">
      <c r="A2198" s="356"/>
      <c r="B2198" s="335" t="s">
        <v>25</v>
      </c>
      <c r="C2198" s="335" t="str">
        <f t="shared" si="534"/>
        <v/>
      </c>
      <c r="D2198" s="77" t="str">
        <f t="shared" si="535"/>
        <v/>
      </c>
      <c r="E2198" s="77" t="str">
        <f t="shared" si="535"/>
        <v/>
      </c>
      <c r="F2198" s="77" t="str">
        <f t="shared" si="535"/>
        <v/>
      </c>
      <c r="G2198" s="70" t="str">
        <f t="shared" si="535"/>
        <v/>
      </c>
      <c r="H2198" s="344" t="str">
        <f t="shared" si="535"/>
        <v/>
      </c>
      <c r="I2198" s="339"/>
      <c r="J2198" s="340"/>
      <c r="W2198" s="14">
        <v>4</v>
      </c>
      <c r="X2198" s="14">
        <v>10</v>
      </c>
      <c r="Y2198" s="14">
        <v>16</v>
      </c>
      <c r="Z2198" s="14">
        <v>22</v>
      </c>
      <c r="AB2198" s="14" t="str">
        <f>IF(C2168="","",C2168)</f>
        <v>PAREDES VELASQUE, Angel Andre</v>
      </c>
    </row>
    <row r="2199" spans="1:28" ht="16.5" customHeight="1" thickBot="1" x14ac:dyDescent="0.3">
      <c r="A2199" s="357"/>
      <c r="B2199" s="336" t="s">
        <v>188</v>
      </c>
      <c r="C2199" s="336"/>
      <c r="D2199" s="71" t="str">
        <f t="shared" si="535"/>
        <v/>
      </c>
      <c r="E2199" s="71" t="str">
        <f t="shared" si="535"/>
        <v/>
      </c>
      <c r="F2199" s="71" t="str">
        <f t="shared" si="535"/>
        <v/>
      </c>
      <c r="G2199" s="71" t="str">
        <f t="shared" si="535"/>
        <v/>
      </c>
      <c r="H2199" s="345" t="str">
        <f t="shared" si="535"/>
        <v/>
      </c>
      <c r="I2199" s="341"/>
      <c r="J2199" s="342"/>
      <c r="W2199" s="14">
        <v>7</v>
      </c>
      <c r="X2199" s="14">
        <v>13</v>
      </c>
      <c r="Y2199" s="14">
        <v>19</v>
      </c>
      <c r="Z2199" s="14">
        <v>25</v>
      </c>
      <c r="AB2199" s="14" t="str">
        <f>IF(C2168="","",C2168)</f>
        <v>PAREDES VELASQUE, Angel Andre</v>
      </c>
    </row>
    <row r="2200" spans="1:28" ht="2.25" customHeight="1" thickTop="1" thickBot="1" x14ac:dyDescent="0.3">
      <c r="A2200" s="81"/>
      <c r="B2200" s="73"/>
      <c r="C2200" s="78"/>
      <c r="D2200" s="78"/>
      <c r="E2200" s="78"/>
      <c r="F2200" s="78"/>
      <c r="G2200" s="78"/>
      <c r="H2200" s="82"/>
      <c r="I2200" s="124"/>
      <c r="J2200" s="124"/>
    </row>
    <row r="2201" spans="1:28" ht="24" customHeight="1" thickTop="1" x14ac:dyDescent="0.25">
      <c r="A2201" s="322" t="s">
        <v>6</v>
      </c>
      <c r="B2201" s="334" t="s">
        <v>52</v>
      </c>
      <c r="C2201" s="334" t="str">
        <f t="shared" ref="C2201:C2203" si="536">IF(ISERROR(VLOOKUP($C$8,fisica,W2201,FALSE)),"",IF(VLOOKUP($C$8,fisica,W2201,FALSE)=0,"",VLOOKUP($C$8,fisica,W2201,FALSE)))</f>
        <v/>
      </c>
      <c r="D2201" s="76" t="str">
        <f t="shared" ref="D2201:H2204" si="537">IF(ISERROR(VLOOKUP($AB2201,fisica,W2201,FALSE)),"",IF(VLOOKUP($AB2201,fisica,W2201,FALSE)=0,"",VLOOKUP($AB2201,fisica,W2201,FALSE)))</f>
        <v/>
      </c>
      <c r="E2201" s="76" t="str">
        <f t="shared" si="537"/>
        <v/>
      </c>
      <c r="F2201" s="76" t="str">
        <f t="shared" si="537"/>
        <v/>
      </c>
      <c r="G2201" s="69" t="str">
        <f t="shared" si="537"/>
        <v/>
      </c>
      <c r="H2201" s="346" t="str">
        <f t="shared" ca="1" si="537"/>
        <v/>
      </c>
      <c r="I2201" s="349"/>
      <c r="J2201" s="350"/>
      <c r="W2201" s="14">
        <v>3</v>
      </c>
      <c r="X2201" s="14">
        <v>9</v>
      </c>
      <c r="Y2201" s="14">
        <v>15</v>
      </c>
      <c r="Z2201" s="14">
        <v>21</v>
      </c>
      <c r="AA2201" s="14">
        <v>31</v>
      </c>
      <c r="AB2201" s="14" t="str">
        <f>IF(C2168="","",C2168)</f>
        <v>PAREDES VELASQUE, Angel Andre</v>
      </c>
    </row>
    <row r="2202" spans="1:28" ht="18.75" customHeight="1" x14ac:dyDescent="0.25">
      <c r="A2202" s="323"/>
      <c r="B2202" s="335" t="s">
        <v>38</v>
      </c>
      <c r="C2202" s="335" t="str">
        <f t="shared" si="536"/>
        <v/>
      </c>
      <c r="D2202" s="77" t="str">
        <f t="shared" si="537"/>
        <v/>
      </c>
      <c r="E2202" s="77" t="str">
        <f t="shared" si="537"/>
        <v/>
      </c>
      <c r="F2202" s="77" t="str">
        <f t="shared" si="537"/>
        <v/>
      </c>
      <c r="G2202" s="70" t="str">
        <f t="shared" si="537"/>
        <v/>
      </c>
      <c r="H2202" s="347" t="str">
        <f t="shared" si="537"/>
        <v/>
      </c>
      <c r="I2202" s="351"/>
      <c r="J2202" s="352"/>
      <c r="W2202" s="14">
        <v>4</v>
      </c>
      <c r="X2202" s="14">
        <v>10</v>
      </c>
      <c r="Y2202" s="14">
        <v>16</v>
      </c>
      <c r="Z2202" s="14">
        <v>22</v>
      </c>
      <c r="AB2202" s="14" t="str">
        <f>IF(C2168="","",C2168)</f>
        <v>PAREDES VELASQUE, Angel Andre</v>
      </c>
    </row>
    <row r="2203" spans="1:28" ht="27" customHeight="1" x14ac:dyDescent="0.25">
      <c r="A2203" s="323"/>
      <c r="B2203" s="335" t="s">
        <v>39</v>
      </c>
      <c r="C2203" s="335" t="str">
        <f t="shared" si="536"/>
        <v/>
      </c>
      <c r="D2203" s="77" t="str">
        <f t="shared" si="537"/>
        <v/>
      </c>
      <c r="E2203" s="77" t="str">
        <f t="shared" si="537"/>
        <v/>
      </c>
      <c r="F2203" s="77" t="str">
        <f t="shared" si="537"/>
        <v/>
      </c>
      <c r="G2203" s="70" t="str">
        <f t="shared" si="537"/>
        <v/>
      </c>
      <c r="H2203" s="347" t="str">
        <f t="shared" si="537"/>
        <v/>
      </c>
      <c r="I2203" s="351"/>
      <c r="J2203" s="352"/>
      <c r="W2203" s="14">
        <v>5</v>
      </c>
      <c r="X2203" s="14">
        <v>11</v>
      </c>
      <c r="Y2203" s="14">
        <v>17</v>
      </c>
      <c r="Z2203" s="14">
        <v>23</v>
      </c>
      <c r="AB2203" s="14" t="str">
        <f>IF(C2168="","",C2168)</f>
        <v>PAREDES VELASQUE, Angel Andre</v>
      </c>
    </row>
    <row r="2204" spans="1:28" ht="16.5" customHeight="1" thickBot="1" x14ac:dyDescent="0.3">
      <c r="A2204" s="324"/>
      <c r="B2204" s="336" t="s">
        <v>188</v>
      </c>
      <c r="C2204" s="336"/>
      <c r="D2204" s="71" t="str">
        <f t="shared" si="537"/>
        <v/>
      </c>
      <c r="E2204" s="71" t="str">
        <f t="shared" si="537"/>
        <v/>
      </c>
      <c r="F2204" s="71" t="str">
        <f t="shared" si="537"/>
        <v/>
      </c>
      <c r="G2204" s="71" t="str">
        <f t="shared" si="537"/>
        <v/>
      </c>
      <c r="H2204" s="348" t="str">
        <f t="shared" si="537"/>
        <v/>
      </c>
      <c r="I2204" s="353"/>
      <c r="J2204" s="354"/>
      <c r="W2204" s="14">
        <v>7</v>
      </c>
      <c r="X2204" s="14">
        <v>13</v>
      </c>
      <c r="Y2204" s="14">
        <v>19</v>
      </c>
      <c r="Z2204" s="14">
        <v>25</v>
      </c>
      <c r="AB2204" s="14" t="str">
        <f>IF(C2168="","",C2168)</f>
        <v>PAREDES VELASQUE, Angel Andre</v>
      </c>
    </row>
    <row r="2205" spans="1:28" ht="2.25" customHeight="1" thickTop="1" thickBot="1" x14ac:dyDescent="0.3">
      <c r="A2205" s="72"/>
      <c r="B2205" s="73"/>
      <c r="C2205" s="78"/>
      <c r="D2205" s="78"/>
      <c r="E2205" s="78"/>
      <c r="F2205" s="78"/>
      <c r="G2205" s="78"/>
      <c r="H2205" s="82"/>
      <c r="I2205" s="124"/>
      <c r="J2205" s="124"/>
    </row>
    <row r="2206" spans="1:28" ht="36" customHeight="1" thickTop="1" x14ac:dyDescent="0.25">
      <c r="A2206" s="322" t="s">
        <v>11</v>
      </c>
      <c r="B2206" s="334" t="s">
        <v>40</v>
      </c>
      <c r="C2206" s="334" t="str">
        <f t="shared" ref="C2206:C2207" si="538">IF(ISERROR(VLOOKUP($C$8,religion,W2206,FALSE)),"",IF(VLOOKUP($C$8,religion,W2206,FALSE)=0,"",VLOOKUP($C$8,religion,W2206,FALSE)))</f>
        <v/>
      </c>
      <c r="D2206" s="76" t="str">
        <f t="shared" ref="D2206:H2208" si="539">IF(ISERROR(VLOOKUP($AB2206,religion,W2206,FALSE)),"",IF(VLOOKUP($AB2206,religion,W2206,FALSE)=0,"",VLOOKUP($AB2206,religion,W2206,FALSE)))</f>
        <v/>
      </c>
      <c r="E2206" s="76" t="str">
        <f t="shared" si="539"/>
        <v/>
      </c>
      <c r="F2206" s="76" t="str">
        <f t="shared" si="539"/>
        <v/>
      </c>
      <c r="G2206" s="69" t="str">
        <f t="shared" si="539"/>
        <v/>
      </c>
      <c r="H2206" s="343" t="str">
        <f t="shared" ca="1" si="539"/>
        <v/>
      </c>
      <c r="I2206" s="337"/>
      <c r="J2206" s="338"/>
      <c r="W2206" s="14">
        <v>3</v>
      </c>
      <c r="X2206" s="14">
        <v>9</v>
      </c>
      <c r="Y2206" s="14">
        <v>15</v>
      </c>
      <c r="Z2206" s="14">
        <v>21</v>
      </c>
      <c r="AA2206" s="14">
        <v>31</v>
      </c>
      <c r="AB2206" s="14" t="str">
        <f>IF(C2168="","",C2168)</f>
        <v>PAREDES VELASQUE, Angel Andre</v>
      </c>
    </row>
    <row r="2207" spans="1:28" ht="27" customHeight="1" x14ac:dyDescent="0.25">
      <c r="A2207" s="323"/>
      <c r="B2207" s="335" t="s">
        <v>41</v>
      </c>
      <c r="C2207" s="335" t="str">
        <f t="shared" si="538"/>
        <v/>
      </c>
      <c r="D2207" s="77" t="str">
        <f t="shared" si="539"/>
        <v/>
      </c>
      <c r="E2207" s="77" t="str">
        <f t="shared" si="539"/>
        <v/>
      </c>
      <c r="F2207" s="77" t="str">
        <f t="shared" si="539"/>
        <v/>
      </c>
      <c r="G2207" s="70" t="str">
        <f t="shared" si="539"/>
        <v/>
      </c>
      <c r="H2207" s="344" t="str">
        <f t="shared" si="539"/>
        <v/>
      </c>
      <c r="I2207" s="339"/>
      <c r="J2207" s="340"/>
      <c r="W2207" s="14">
        <v>4</v>
      </c>
      <c r="X2207" s="14">
        <v>10</v>
      </c>
      <c r="Y2207" s="14">
        <v>16</v>
      </c>
      <c r="Z2207" s="14">
        <v>22</v>
      </c>
      <c r="AB2207" s="14" t="str">
        <f>IF(C2168="","",C2168)</f>
        <v>PAREDES VELASQUE, Angel Andre</v>
      </c>
    </row>
    <row r="2208" spans="1:28" ht="16.5" customHeight="1" thickBot="1" x14ac:dyDescent="0.3">
      <c r="A2208" s="324"/>
      <c r="B2208" s="336" t="s">
        <v>188</v>
      </c>
      <c r="C2208" s="336"/>
      <c r="D2208" s="71" t="str">
        <f t="shared" si="539"/>
        <v/>
      </c>
      <c r="E2208" s="71" t="str">
        <f t="shared" si="539"/>
        <v/>
      </c>
      <c r="F2208" s="71" t="str">
        <f t="shared" si="539"/>
        <v/>
      </c>
      <c r="G2208" s="71" t="str">
        <f t="shared" si="539"/>
        <v/>
      </c>
      <c r="H2208" s="345" t="str">
        <f t="shared" si="539"/>
        <v/>
      </c>
      <c r="I2208" s="341"/>
      <c r="J2208" s="342"/>
      <c r="W2208" s="14">
        <v>7</v>
      </c>
      <c r="X2208" s="14">
        <v>13</v>
      </c>
      <c r="Y2208" s="14">
        <v>19</v>
      </c>
      <c r="Z2208" s="14">
        <v>25</v>
      </c>
      <c r="AB2208" s="14" t="str">
        <f>IF(C2168="","",C2168)</f>
        <v>PAREDES VELASQUE, Angel Andre</v>
      </c>
    </row>
    <row r="2209" spans="1:28" ht="2.25" customHeight="1" thickTop="1" thickBot="1" x14ac:dyDescent="0.3">
      <c r="A2209" s="72"/>
      <c r="B2209" s="73"/>
      <c r="C2209" s="78"/>
      <c r="D2209" s="78"/>
      <c r="E2209" s="78"/>
      <c r="F2209" s="78"/>
      <c r="G2209" s="78"/>
      <c r="H2209" s="82"/>
      <c r="I2209" s="124"/>
      <c r="J2209" s="124"/>
    </row>
    <row r="2210" spans="1:28" ht="28.5" customHeight="1" thickTop="1" x14ac:dyDescent="0.25">
      <c r="A2210" s="322" t="s">
        <v>10</v>
      </c>
      <c r="B2210" s="334" t="s">
        <v>42</v>
      </c>
      <c r="C2210" s="334" t="str">
        <f t="shared" ref="C2210:C2212" si="540">IF(ISERROR(VLOOKUP($C$8,ciencia,W2210,FALSE)),"",IF(VLOOKUP($C$8,ciencia,W2210,FALSE)=0,"",VLOOKUP($C$8,ciencia,W2210,FALSE)))</f>
        <v/>
      </c>
      <c r="D2210" s="76" t="str">
        <f t="shared" ref="D2210:H2213" si="541">IF(ISERROR(VLOOKUP($AB2210,ciencia,W2210,FALSE)),"",IF(VLOOKUP($AB2210,ciencia,W2210,FALSE)=0,"",VLOOKUP($AB2210,ciencia,W2210,FALSE)))</f>
        <v/>
      </c>
      <c r="E2210" s="76" t="str">
        <f t="shared" si="541"/>
        <v/>
      </c>
      <c r="F2210" s="76" t="str">
        <f t="shared" si="541"/>
        <v/>
      </c>
      <c r="G2210" s="69" t="str">
        <f t="shared" si="541"/>
        <v/>
      </c>
      <c r="H2210" s="346" t="str">
        <f t="shared" ca="1" si="541"/>
        <v/>
      </c>
      <c r="I2210" s="349"/>
      <c r="J2210" s="350"/>
      <c r="W2210" s="14">
        <v>3</v>
      </c>
      <c r="X2210" s="14">
        <v>9</v>
      </c>
      <c r="Y2210" s="14">
        <v>15</v>
      </c>
      <c r="Z2210" s="14">
        <v>21</v>
      </c>
      <c r="AA2210" s="14">
        <v>31</v>
      </c>
      <c r="AB2210" s="14" t="str">
        <f>IF(C2168="","",C2168)</f>
        <v>PAREDES VELASQUE, Angel Andre</v>
      </c>
    </row>
    <row r="2211" spans="1:28" ht="47.25" customHeight="1" x14ac:dyDescent="0.25">
      <c r="A2211" s="323"/>
      <c r="B2211" s="335" t="s">
        <v>9</v>
      </c>
      <c r="C2211" s="335" t="str">
        <f t="shared" si="540"/>
        <v/>
      </c>
      <c r="D2211" s="77" t="str">
        <f t="shared" si="541"/>
        <v/>
      </c>
      <c r="E2211" s="77" t="str">
        <f t="shared" si="541"/>
        <v/>
      </c>
      <c r="F2211" s="77" t="str">
        <f t="shared" si="541"/>
        <v/>
      </c>
      <c r="G2211" s="70" t="str">
        <f t="shared" si="541"/>
        <v/>
      </c>
      <c r="H2211" s="347" t="str">
        <f t="shared" si="541"/>
        <v/>
      </c>
      <c r="I2211" s="351"/>
      <c r="J2211" s="352"/>
      <c r="W2211" s="14">
        <v>4</v>
      </c>
      <c r="X2211" s="14">
        <v>10</v>
      </c>
      <c r="Y2211" s="14">
        <v>16</v>
      </c>
      <c r="Z2211" s="14">
        <v>22</v>
      </c>
      <c r="AB2211" s="14" t="str">
        <f>IF(C2168="","",C2168)</f>
        <v>PAREDES VELASQUE, Angel Andre</v>
      </c>
    </row>
    <row r="2212" spans="1:28" ht="36.75" customHeight="1" x14ac:dyDescent="0.25">
      <c r="A2212" s="323"/>
      <c r="B2212" s="335" t="s">
        <v>43</v>
      </c>
      <c r="C2212" s="335" t="str">
        <f t="shared" si="540"/>
        <v/>
      </c>
      <c r="D2212" s="77" t="str">
        <f t="shared" si="541"/>
        <v/>
      </c>
      <c r="E2212" s="77" t="str">
        <f t="shared" si="541"/>
        <v/>
      </c>
      <c r="F2212" s="77" t="str">
        <f t="shared" si="541"/>
        <v/>
      </c>
      <c r="G2212" s="70" t="str">
        <f t="shared" si="541"/>
        <v/>
      </c>
      <c r="H2212" s="347" t="str">
        <f t="shared" si="541"/>
        <v/>
      </c>
      <c r="I2212" s="351"/>
      <c r="J2212" s="352"/>
      <c r="W2212" s="14">
        <v>5</v>
      </c>
      <c r="X2212" s="14">
        <v>11</v>
      </c>
      <c r="Y2212" s="14">
        <v>17</v>
      </c>
      <c r="Z2212" s="14">
        <v>23</v>
      </c>
      <c r="AB2212" s="14" t="str">
        <f>IF(C2168="","",C2168)</f>
        <v>PAREDES VELASQUE, Angel Andre</v>
      </c>
    </row>
    <row r="2213" spans="1:28" ht="16.5" customHeight="1" thickBot="1" x14ac:dyDescent="0.3">
      <c r="A2213" s="324"/>
      <c r="B2213" s="336" t="s">
        <v>188</v>
      </c>
      <c r="C2213" s="336"/>
      <c r="D2213" s="71" t="str">
        <f t="shared" si="541"/>
        <v/>
      </c>
      <c r="E2213" s="71" t="str">
        <f t="shared" si="541"/>
        <v/>
      </c>
      <c r="F2213" s="71" t="str">
        <f t="shared" si="541"/>
        <v/>
      </c>
      <c r="G2213" s="71" t="str">
        <f t="shared" si="541"/>
        <v/>
      </c>
      <c r="H2213" s="348" t="str">
        <f t="shared" si="541"/>
        <v/>
      </c>
      <c r="I2213" s="353"/>
      <c r="J2213" s="354"/>
      <c r="W2213" s="14">
        <v>7</v>
      </c>
      <c r="X2213" s="14">
        <v>13</v>
      </c>
      <c r="Y2213" s="14">
        <v>19</v>
      </c>
      <c r="Z2213" s="14">
        <v>25</v>
      </c>
      <c r="AB2213" s="14" t="str">
        <f>IF(C2168="","",C2168)</f>
        <v>PAREDES VELASQUE, Angel Andre</v>
      </c>
    </row>
    <row r="2214" spans="1:28" ht="2.25" customHeight="1" thickTop="1" thickBot="1" x14ac:dyDescent="0.3">
      <c r="A2214" s="72"/>
      <c r="B2214" s="73"/>
      <c r="C2214" s="78"/>
      <c r="D2214" s="78"/>
      <c r="E2214" s="78"/>
      <c r="F2214" s="78"/>
      <c r="G2214" s="78"/>
      <c r="H2214" s="82"/>
      <c r="I2214" s="124"/>
      <c r="J2214" s="124"/>
    </row>
    <row r="2215" spans="1:28" ht="44.25" customHeight="1" thickTop="1" thickBot="1" x14ac:dyDescent="0.3">
      <c r="A2215" s="83" t="s">
        <v>12</v>
      </c>
      <c r="B2215" s="376" t="s">
        <v>44</v>
      </c>
      <c r="C2215" s="377"/>
      <c r="D2215" s="84" t="str">
        <f>IF(ISERROR(VLOOKUP($AB2215,trabajo,W2215,FALSE)),"",IF(VLOOKUP($AB2215,trabajo,W2215,FALSE)=0,"",VLOOKUP($AB2215,trabajo,W2215,FALSE)))</f>
        <v/>
      </c>
      <c r="E2215" s="84" t="str">
        <f>IF(ISERROR(VLOOKUP($AB2215,trabajo,X2215,FALSE)),"",IF(VLOOKUP($AB2215,trabajo,X2215,FALSE)=0,"",VLOOKUP($AB2215,trabajo,X2215,FALSE)))</f>
        <v/>
      </c>
      <c r="F2215" s="84" t="str">
        <f>IF(ISERROR(VLOOKUP($AB2215,trabajo,Y2215,FALSE)),"",IF(VLOOKUP($AB2215,trabajo,Y2215,FALSE)=0,"",VLOOKUP($AB2215,trabajo,Y2215,FALSE)))</f>
        <v/>
      </c>
      <c r="G2215" s="85" t="str">
        <f>IF(ISERROR(VLOOKUP($AB2215,trabajo,Z2215,FALSE)),"",IF(VLOOKUP($AB2215,trabajo,Z2215,FALSE)=0,"",VLOOKUP($AB2215,trabajo,Z2215,FALSE)))</f>
        <v/>
      </c>
      <c r="H2215" s="86" t="str">
        <f ca="1">IF(ISERROR(VLOOKUP($AB2215,trabajo,AA2215,FALSE)),"",IF(VLOOKUP($AB2215,trabajo,AA2215,FALSE)=0,"",VLOOKUP($AB2215,trabajo,AA2215,FALSE)))</f>
        <v/>
      </c>
      <c r="I2215" s="332"/>
      <c r="J2215" s="333"/>
      <c r="W2215" s="14">
        <v>3</v>
      </c>
      <c r="X2215" s="14">
        <v>9</v>
      </c>
      <c r="Y2215" s="14">
        <v>15</v>
      </c>
      <c r="Z2215" s="14">
        <v>21</v>
      </c>
      <c r="AA2215" s="14">
        <v>31</v>
      </c>
      <c r="AB2215" s="14" t="str">
        <f>IF(C2168="","",C2168)</f>
        <v>PAREDES VELASQUE, Angel Andre</v>
      </c>
    </row>
    <row r="2216" spans="1:28" ht="9.75" customHeight="1" thickTop="1" thickBot="1" x14ac:dyDescent="0.3">
      <c r="A2216" s="87"/>
      <c r="B2216" s="73"/>
      <c r="C2216" s="79"/>
      <c r="D2216" s="79"/>
      <c r="E2216" s="79"/>
      <c r="F2216" s="79"/>
      <c r="G2216" s="79"/>
      <c r="I2216" s="88"/>
      <c r="J2216" s="88"/>
    </row>
    <row r="2217" spans="1:28" ht="18.75" customHeight="1" thickTop="1" x14ac:dyDescent="0.25">
      <c r="A2217" s="389" t="s">
        <v>14</v>
      </c>
      <c r="B2217" s="390"/>
      <c r="C2217" s="391"/>
      <c r="D2217" s="386" t="s">
        <v>53</v>
      </c>
      <c r="E2217" s="387"/>
      <c r="F2217" s="387"/>
      <c r="G2217" s="388"/>
      <c r="H2217" s="384" t="s">
        <v>2</v>
      </c>
      <c r="I2217" s="288" t="s">
        <v>17</v>
      </c>
      <c r="J2217" s="289"/>
    </row>
    <row r="2218" spans="1:28" ht="18.75" customHeight="1" thickBot="1" x14ac:dyDescent="0.3">
      <c r="A2218" s="392"/>
      <c r="B2218" s="393"/>
      <c r="C2218" s="394"/>
      <c r="D2218" s="89">
        <v>1</v>
      </c>
      <c r="E2218" s="89">
        <v>2</v>
      </c>
      <c r="F2218" s="89">
        <v>3</v>
      </c>
      <c r="G2218" s="90">
        <v>4</v>
      </c>
      <c r="H2218" s="385"/>
      <c r="I2218" s="290"/>
      <c r="J2218" s="291"/>
    </row>
    <row r="2219" spans="1:28" ht="22.5" customHeight="1" thickTop="1" x14ac:dyDescent="0.25">
      <c r="A2219" s="378" t="s">
        <v>15</v>
      </c>
      <c r="B2219" s="379"/>
      <c r="C2219" s="380"/>
      <c r="D2219" s="91" t="str">
        <f>IF(ISERROR(VLOOKUP($AB2219,autonomo,W2219,FALSE)),"",IF(VLOOKUP($AB2219,autonomo,W2219,FALSE)=0,"",VLOOKUP($AB2219,autonomo,W2219,FALSE)))</f>
        <v/>
      </c>
      <c r="E2219" s="91" t="str">
        <f>IF(ISERROR(VLOOKUP($AB2219,autonomo,X2219,FALSE)),"",IF(VLOOKUP($AB2219,autonomo,X2219,FALSE)=0,"",VLOOKUP($AB2219,autonomo,X2219,FALSE)))</f>
        <v/>
      </c>
      <c r="F2219" s="91" t="str">
        <f>IF(ISERROR(VLOOKUP($AB2219,autonomo,Y2219,FALSE)),"",IF(VLOOKUP($AB2219,autonomo,Y2219,FALSE)=0,"",VLOOKUP($AB2219,autonomo,Y2219,FALSE)))</f>
        <v/>
      </c>
      <c r="G2219" s="92" t="str">
        <f>IF(ISERROR(VLOOKUP($AB2219,autonomo,Z2219,FALSE)),"",IF(VLOOKUP($AB2219,autonomo,Z2219,FALSE)=0,"",VLOOKUP($AB2219,autonomo,Z2219,FALSE)))</f>
        <v/>
      </c>
      <c r="H2219" s="93" t="str">
        <f ca="1">IF(ISERROR(VLOOKUP($AB2219,autonomo,AA2219,FALSE)),"",IF(VLOOKUP($AB2219,autonomo,AA2219,FALSE)=0,"",VLOOKUP($AB2219,autonomo,AA2219,FALSE)))</f>
        <v/>
      </c>
      <c r="I2219" s="305"/>
      <c r="J2219" s="306"/>
      <c r="W2219" s="14">
        <v>3</v>
      </c>
      <c r="X2219" s="14">
        <v>9</v>
      </c>
      <c r="Y2219" s="14">
        <v>15</v>
      </c>
      <c r="Z2219" s="14">
        <v>21</v>
      </c>
      <c r="AA2219" s="14">
        <v>31</v>
      </c>
      <c r="AB2219" s="14" t="str">
        <f>IF(C2168="","",C2168)</f>
        <v>PAREDES VELASQUE, Angel Andre</v>
      </c>
    </row>
    <row r="2220" spans="1:28" ht="24" customHeight="1" thickBot="1" x14ac:dyDescent="0.3">
      <c r="A2220" s="381" t="s">
        <v>16</v>
      </c>
      <c r="B2220" s="382"/>
      <c r="C2220" s="383"/>
      <c r="D2220" s="94" t="str">
        <f>IF(ISERROR(VLOOKUP($AB2220,tic,W2220,FALSE)),"",IF(VLOOKUP($AB2220,tic,W2220,FALSE)=0,"",VLOOKUP($AB2220,tic,W2220,FALSE)))</f>
        <v/>
      </c>
      <c r="E2220" s="94" t="str">
        <f>IF(ISERROR(VLOOKUP($AB2220,tic,X2220,FALSE)),"",IF(VLOOKUP($AB2220,tic,X2220,FALSE)=0,"",VLOOKUP($AB2220,tic,X2220,FALSE)))</f>
        <v/>
      </c>
      <c r="F2220" s="94" t="str">
        <f>IF(ISERROR(VLOOKUP($AB2220,tic,Y2220,FALSE)),"",IF(VLOOKUP($AB2220,tic,Y2220,FALSE)=0,"",VLOOKUP($AB2220,tic,Y2220,FALSE)))</f>
        <v/>
      </c>
      <c r="G2220" s="95" t="str">
        <f>IF(ISERROR(VLOOKUP($AB2220,tic,Z2220,FALSE)),"",IF(VLOOKUP($AB2220,tic,Z2220,FALSE)=0,"",VLOOKUP($AB2220,tic,Z2220,FALSE)))</f>
        <v/>
      </c>
      <c r="H2220" s="96" t="str">
        <f ca="1">IF(ISERROR(VLOOKUP($AB2220,tic,AA2220,FALSE)),"",IF(VLOOKUP($AB2220,tic,AA2220,FALSE)=0,"",VLOOKUP($AB2220,tic,AA2220,FALSE)))</f>
        <v/>
      </c>
      <c r="I2220" s="307"/>
      <c r="J2220" s="308"/>
      <c r="W2220" s="14">
        <v>3</v>
      </c>
      <c r="X2220" s="14">
        <v>9</v>
      </c>
      <c r="Y2220" s="14">
        <v>15</v>
      </c>
      <c r="Z2220" s="14">
        <v>21</v>
      </c>
      <c r="AA2220" s="14">
        <v>31</v>
      </c>
      <c r="AB2220" s="14" t="str">
        <f>IF(C2168="","",C2168)</f>
        <v>PAREDES VELASQUE, Angel Andre</v>
      </c>
    </row>
    <row r="2221" spans="1:28" ht="5.25" customHeight="1" thickTop="1" thickBot="1" x14ac:dyDescent="0.3"/>
    <row r="2222" spans="1:28" ht="17.25" customHeight="1" thickBot="1" x14ac:dyDescent="0.3">
      <c r="A2222" s="233" t="s">
        <v>154</v>
      </c>
      <c r="B2222" s="233"/>
      <c r="C2222" s="246" t="str">
        <f>IF(C2168="","",IF(VLOOKUP(C2168,DATOS!$B$17:$F$61,4,FALSE)=0,"",VLOOKUP(C2168,DATOS!$B$17:$F$61,4,FALSE)&amp;" "&amp;VLOOKUP(C2168,DATOS!$B$17:$F$61,5,FALSE)))</f>
        <v/>
      </c>
      <c r="D2222" s="247"/>
      <c r="E2222" s="248"/>
      <c r="F2222" s="233" t="str">
        <f>"N° Áreas desaprobadas "&amp;DATOS!$B$6&amp;" :"</f>
        <v>N° Áreas desaprobadas 2019 :</v>
      </c>
      <c r="G2222" s="233"/>
      <c r="H2222" s="233"/>
      <c r="I2222" s="233"/>
      <c r="J2222" s="97" t="str">
        <f ca="1">IF(C2168="","",IF((DATOS!$W$14-TODAY())&gt;0,"",VLOOKUP(C2168,anual,18,FALSE)))</f>
        <v/>
      </c>
    </row>
    <row r="2223" spans="1:28" ht="3" customHeight="1" thickBot="1" x14ac:dyDescent="0.3">
      <c r="A2223" s="46"/>
      <c r="B2223" s="46"/>
      <c r="C2223" s="98"/>
      <c r="D2223" s="98"/>
      <c r="E2223" s="98"/>
      <c r="F2223" s="46"/>
      <c r="G2223" s="46"/>
      <c r="H2223" s="46"/>
      <c r="I2223" s="46"/>
    </row>
    <row r="2224" spans="1:28" ht="17.25" customHeight="1" thickBot="1" x14ac:dyDescent="0.3">
      <c r="A2224" s="420" t="str">
        <f>IF(C2168="","",C2168)</f>
        <v>PAREDES VELASQUE, Angel Andre</v>
      </c>
      <c r="B2224" s="420"/>
      <c r="C2224" s="420"/>
      <c r="F2224" s="233" t="s">
        <v>155</v>
      </c>
      <c r="G2224" s="233"/>
      <c r="H2224" s="233"/>
      <c r="I2224" s="395" t="str">
        <f ca="1">IF(C2168="","",IF((DATOS!$W$14-TODAY())&gt;0,"",VLOOKUP(C2168,anual2,20,FALSE)))</f>
        <v/>
      </c>
      <c r="J2224" s="396"/>
    </row>
    <row r="2225" spans="1:28" ht="15.75" thickBot="1" x14ac:dyDescent="0.3">
      <c r="A2225" s="16" t="s">
        <v>54</v>
      </c>
    </row>
    <row r="2226" spans="1:28" ht="16.5" thickTop="1" thickBot="1" x14ac:dyDescent="0.3">
      <c r="A2226" s="99" t="s">
        <v>55</v>
      </c>
      <c r="B2226" s="100" t="s">
        <v>56</v>
      </c>
      <c r="C2226" s="279" t="s">
        <v>152</v>
      </c>
      <c r="D2226" s="280"/>
      <c r="E2226" s="279" t="s">
        <v>57</v>
      </c>
      <c r="F2226" s="281"/>
      <c r="G2226" s="281"/>
      <c r="H2226" s="281"/>
      <c r="I2226" s="281"/>
      <c r="J2226" s="282"/>
    </row>
    <row r="2227" spans="1:28" ht="20.25" customHeight="1" thickTop="1" x14ac:dyDescent="0.25">
      <c r="A2227" s="101">
        <v>1</v>
      </c>
      <c r="B2227" s="102" t="str">
        <f t="shared" ref="B2227:D2230" si="542">IF(ISERROR(VLOOKUP($AB2227,comportamiento,W2227,FALSE)),"",IF(VLOOKUP($AB2227,comportamiento,W2227,FALSE)=0,"",VLOOKUP($AB2227,comportamiento,W2227,FALSE)))</f>
        <v/>
      </c>
      <c r="C2227" s="273" t="str">
        <f t="shared" ca="1" si="542"/>
        <v/>
      </c>
      <c r="D2227" s="274" t="str">
        <f t="shared" si="542"/>
        <v/>
      </c>
      <c r="E2227" s="283"/>
      <c r="F2227" s="283"/>
      <c r="G2227" s="283"/>
      <c r="H2227" s="283"/>
      <c r="I2227" s="283"/>
      <c r="J2227" s="284"/>
      <c r="W2227" s="14">
        <v>7</v>
      </c>
      <c r="X2227" s="14">
        <v>31</v>
      </c>
      <c r="AB2227" s="14" t="str">
        <f>IF(C2168="","",C2168)</f>
        <v>PAREDES VELASQUE, Angel Andre</v>
      </c>
    </row>
    <row r="2228" spans="1:28" ht="20.25" customHeight="1" x14ac:dyDescent="0.25">
      <c r="A2228" s="103">
        <v>2</v>
      </c>
      <c r="B2228" s="104" t="str">
        <f t="shared" si="542"/>
        <v/>
      </c>
      <c r="C2228" s="275" t="str">
        <f t="shared" si="542"/>
        <v/>
      </c>
      <c r="D2228" s="276" t="str">
        <f t="shared" si="542"/>
        <v/>
      </c>
      <c r="E2228" s="269"/>
      <c r="F2228" s="269"/>
      <c r="G2228" s="269"/>
      <c r="H2228" s="269"/>
      <c r="I2228" s="269"/>
      <c r="J2228" s="270"/>
      <c r="W2228" s="14">
        <v>13</v>
      </c>
      <c r="AB2228" s="14" t="str">
        <f>IF(C2168="","",C2168)</f>
        <v>PAREDES VELASQUE, Angel Andre</v>
      </c>
    </row>
    <row r="2229" spans="1:28" ht="20.25" customHeight="1" x14ac:dyDescent="0.25">
      <c r="A2229" s="103">
        <v>3</v>
      </c>
      <c r="B2229" s="104" t="str">
        <f t="shared" si="542"/>
        <v/>
      </c>
      <c r="C2229" s="275" t="str">
        <f t="shared" si="542"/>
        <v/>
      </c>
      <c r="D2229" s="276" t="str">
        <f t="shared" si="542"/>
        <v/>
      </c>
      <c r="E2229" s="269"/>
      <c r="F2229" s="269"/>
      <c r="G2229" s="269"/>
      <c r="H2229" s="269"/>
      <c r="I2229" s="269"/>
      <c r="J2229" s="270"/>
      <c r="W2229" s="14">
        <v>19</v>
      </c>
      <c r="AB2229" s="14" t="str">
        <f>IF(C2168="","",C2168)</f>
        <v>PAREDES VELASQUE, Angel Andre</v>
      </c>
    </row>
    <row r="2230" spans="1:28" ht="20.25" customHeight="1" thickBot="1" x14ac:dyDescent="0.3">
      <c r="A2230" s="105">
        <v>4</v>
      </c>
      <c r="B2230" s="106" t="str">
        <f t="shared" si="542"/>
        <v/>
      </c>
      <c r="C2230" s="277" t="str">
        <f t="shared" si="542"/>
        <v/>
      </c>
      <c r="D2230" s="278" t="str">
        <f t="shared" si="542"/>
        <v/>
      </c>
      <c r="E2230" s="271"/>
      <c r="F2230" s="271"/>
      <c r="G2230" s="271"/>
      <c r="H2230" s="271"/>
      <c r="I2230" s="271"/>
      <c r="J2230" s="272"/>
      <c r="W2230" s="14">
        <v>25</v>
      </c>
      <c r="AB2230" s="14" t="str">
        <f>IF(C2168="","",C2168)</f>
        <v>PAREDES VELASQUE, Angel Andre</v>
      </c>
    </row>
    <row r="2231" spans="1:28" ht="6.75" customHeight="1" thickTop="1" thickBot="1" x14ac:dyDescent="0.3">
      <c r="W2231" s="14">
        <v>7</v>
      </c>
    </row>
    <row r="2232" spans="1:28" ht="14.25" customHeight="1" thickTop="1" thickBot="1" x14ac:dyDescent="0.3">
      <c r="B2232" s="358" t="s">
        <v>208</v>
      </c>
      <c r="C2232" s="359"/>
      <c r="D2232" s="359" t="s">
        <v>209</v>
      </c>
      <c r="E2232" s="359"/>
      <c r="F2232" s="360"/>
    </row>
    <row r="2233" spans="1:28" ht="14.25" customHeight="1" thickTop="1" x14ac:dyDescent="0.25">
      <c r="B2233" s="107" t="str">
        <f>IF(DATOS!$B$12="","",IF(DATOS!$B$12="Bimestre","I Bimestre","I Trimestre"))</f>
        <v>I Trimestre</v>
      </c>
      <c r="C2233" s="108" t="str">
        <f>IF(C2168="","",VLOOKUP(C2168,periodo1,20,FALSE)&amp;"°")</f>
        <v>500°</v>
      </c>
      <c r="D2233" s="221">
        <f>IF(C2168="","",VLOOKUP(C2168,periodo1,18,FALSE))</f>
        <v>0</v>
      </c>
      <c r="E2233" s="221"/>
      <c r="F2233" s="361"/>
      <c r="H2233" s="406" t="str">
        <f>"Orden de mérito año escolar "&amp;DATOS!$B$6&amp;":"</f>
        <v>Orden de mérito año escolar 2019:</v>
      </c>
      <c r="I2233" s="407"/>
      <c r="J2233" s="412" t="str">
        <f ca="1">IF(C2168="","",IF((DATOS!$W$14-TODAY())&gt;0,"",VLOOKUP(C2168,anual,20,FALSE)&amp;"°"))</f>
        <v/>
      </c>
    </row>
    <row r="2234" spans="1:28" ht="14.25" customHeight="1" x14ac:dyDescent="0.25">
      <c r="B2234" s="109" t="str">
        <f>IF(DATOS!$B$12="","",IF(DATOS!$B$12="Bimestre","II Bimestre","II Trimestre"))</f>
        <v>II Trimestre</v>
      </c>
      <c r="C2234" s="110" t="str">
        <f ca="1">IF(C2168="","",IF((DATOS!$X$14-TODAY())&gt;0,"",VLOOKUP(C2168,periodo2,20,FALSE)&amp;"°"))</f>
        <v/>
      </c>
      <c r="D2234" s="225" t="str">
        <f ca="1">IF(C2168="","",IF(C2234="","",VLOOKUP(C2168,periodo2,18,FALSE)))</f>
        <v/>
      </c>
      <c r="E2234" s="225"/>
      <c r="F2234" s="362"/>
      <c r="H2234" s="408"/>
      <c r="I2234" s="409"/>
      <c r="J2234" s="413"/>
    </row>
    <row r="2235" spans="1:28" ht="14.25" customHeight="1" thickBot="1" x14ac:dyDescent="0.3">
      <c r="A2235" s="111"/>
      <c r="B2235" s="112" t="str">
        <f>IF(DATOS!$B$12="","",IF(DATOS!$B$12="Bimestre","III Bimestre","III Trimestre"))</f>
        <v>III Trimestre</v>
      </c>
      <c r="C2235" s="113" t="str">
        <f ca="1">IF(C2168="","",IF((DATOS!$Y$14-TODAY())&gt;0,"",VLOOKUP(C2168,periodo3,20,FALSE)&amp;"°"))</f>
        <v/>
      </c>
      <c r="D2235" s="363" t="str">
        <f ca="1">IF(C2168="","",IF(C2235="","",VLOOKUP(C2168,periodo3,18,FALSE)))</f>
        <v/>
      </c>
      <c r="E2235" s="363"/>
      <c r="F2235" s="364"/>
      <c r="G2235" s="111"/>
      <c r="H2235" s="410"/>
      <c r="I2235" s="411"/>
      <c r="J2235" s="414"/>
    </row>
    <row r="2236" spans="1:28" ht="14.25" customHeight="1" thickTop="1" thickBot="1" x14ac:dyDescent="0.3">
      <c r="B2236" s="114" t="str">
        <f>IF(DATOS!$B$12="","",IF(DATOS!$B$12="Bimestre","IV Bimestre",""))</f>
        <v/>
      </c>
      <c r="C2236" s="115" t="str">
        <f ca="1">IF(C2168="","",IF((DATOS!$W$14-TODAY())&gt;0,"",VLOOKUP(C2168,periodo4,20,FALSE)&amp;"°"))</f>
        <v/>
      </c>
      <c r="D2236" s="214" t="str">
        <f ca="1">IF(C2168="","",IF(C2236="","",VLOOKUP(C2168,periodo4,18,FALSE)))</f>
        <v/>
      </c>
      <c r="E2236" s="214"/>
      <c r="F2236" s="405"/>
    </row>
    <row r="2237" spans="1:28" ht="16.5" thickTop="1" thickBot="1" x14ac:dyDescent="0.3">
      <c r="A2237" s="16" t="s">
        <v>192</v>
      </c>
    </row>
    <row r="2238" spans="1:28" ht="15.75" thickTop="1" x14ac:dyDescent="0.25">
      <c r="A2238" s="397" t="s">
        <v>55</v>
      </c>
      <c r="B2238" s="399" t="s">
        <v>193</v>
      </c>
      <c r="C2238" s="288"/>
      <c r="D2238" s="288"/>
      <c r="E2238" s="289"/>
      <c r="F2238" s="399" t="s">
        <v>194</v>
      </c>
      <c r="G2238" s="288"/>
      <c r="H2238" s="288"/>
      <c r="I2238" s="289"/>
    </row>
    <row r="2239" spans="1:28" x14ac:dyDescent="0.25">
      <c r="A2239" s="398"/>
      <c r="B2239" s="116" t="s">
        <v>195</v>
      </c>
      <c r="C2239" s="400" t="s">
        <v>196</v>
      </c>
      <c r="D2239" s="400"/>
      <c r="E2239" s="401"/>
      <c r="F2239" s="402" t="s">
        <v>195</v>
      </c>
      <c r="G2239" s="400"/>
      <c r="H2239" s="400"/>
      <c r="I2239" s="117" t="s">
        <v>196</v>
      </c>
    </row>
    <row r="2240" spans="1:28" x14ac:dyDescent="0.25">
      <c r="A2240" s="118">
        <v>1</v>
      </c>
      <c r="B2240" s="126"/>
      <c r="C2240" s="403"/>
      <c r="D2240" s="366"/>
      <c r="E2240" s="404"/>
      <c r="F2240" s="365"/>
      <c r="G2240" s="366"/>
      <c r="H2240" s="367"/>
      <c r="I2240" s="127"/>
    </row>
    <row r="2241" spans="1:10" x14ac:dyDescent="0.25">
      <c r="A2241" s="118">
        <v>2</v>
      </c>
      <c r="B2241" s="126"/>
      <c r="C2241" s="403"/>
      <c r="D2241" s="366"/>
      <c r="E2241" s="404"/>
      <c r="F2241" s="365"/>
      <c r="G2241" s="366"/>
      <c r="H2241" s="367"/>
      <c r="I2241" s="127"/>
    </row>
    <row r="2242" spans="1:10" x14ac:dyDescent="0.25">
      <c r="A2242" s="118">
        <v>3</v>
      </c>
      <c r="B2242" s="126"/>
      <c r="C2242" s="403"/>
      <c r="D2242" s="366"/>
      <c r="E2242" s="404"/>
      <c r="F2242" s="365"/>
      <c r="G2242" s="366"/>
      <c r="H2242" s="367"/>
      <c r="I2242" s="127"/>
    </row>
    <row r="2243" spans="1:10" ht="15.75" thickBot="1" x14ac:dyDescent="0.3">
      <c r="A2243" s="119">
        <v>4</v>
      </c>
      <c r="B2243" s="129"/>
      <c r="C2243" s="368"/>
      <c r="D2243" s="369"/>
      <c r="E2243" s="370"/>
      <c r="F2243" s="371"/>
      <c r="G2243" s="369"/>
      <c r="H2243" s="372"/>
      <c r="I2243" s="130"/>
    </row>
    <row r="2244" spans="1:10" ht="16.5" thickTop="1" thickBot="1" x14ac:dyDescent="0.3">
      <c r="A2244" s="120" t="s">
        <v>197</v>
      </c>
      <c r="B2244" s="121" t="str">
        <f>IF(C2168="","",IF(SUM(B2240:B2243)=0,"",SUM(B2240:B2243)))</f>
        <v/>
      </c>
      <c r="C2244" s="373" t="str">
        <f>IF(C2168="","",IF(SUM(C2240:C2243)=0,"",SUM(C2240:C2243)))</f>
        <v/>
      </c>
      <c r="D2244" s="373" t="str">
        <f t="shared" ref="D2244" si="543">IF(E2168="","",IF(SUM(D2240:D2243)=0,"",SUM(D2240:D2243)))</f>
        <v/>
      </c>
      <c r="E2244" s="374" t="str">
        <f t="shared" ref="E2244" si="544">IF(F2168="","",IF(SUM(E2240:E2243)=0,"",SUM(E2240:E2243)))</f>
        <v/>
      </c>
      <c r="F2244" s="375" t="str">
        <f>IF(C2168="","",IF(SUM(F2240:F2243)=0,"",SUM(F2240:F2243)))</f>
        <v/>
      </c>
      <c r="G2244" s="373" t="str">
        <f t="shared" ref="G2244" si="545">IF(H2168="","",IF(SUM(G2240:G2243)=0,"",SUM(G2240:G2243)))</f>
        <v/>
      </c>
      <c r="H2244" s="373" t="str">
        <f t="shared" ref="H2244" si="546">IF(I2168="","",IF(SUM(H2240:H2243)=0,"",SUM(H2240:H2243)))</f>
        <v/>
      </c>
      <c r="I2244" s="122" t="str">
        <f>IF(C2168="","",IF(SUM(I2240:I2243)=0,"",SUM(I2240:I2243)))</f>
        <v/>
      </c>
    </row>
    <row r="2245" spans="1:10" ht="15.75" thickTop="1" x14ac:dyDescent="0.25"/>
    <row r="2248" spans="1:10" x14ac:dyDescent="0.25">
      <c r="A2248" s="416"/>
      <c r="B2248" s="416"/>
      <c r="G2248" s="123"/>
      <c r="H2248" s="123"/>
      <c r="I2248" s="123"/>
      <c r="J2248" s="123"/>
    </row>
    <row r="2249" spans="1:10" x14ac:dyDescent="0.25">
      <c r="A2249" s="415" t="str">
        <f>IF(DATOS!$F$9="","",DATOS!$F$9)</f>
        <v/>
      </c>
      <c r="B2249" s="415"/>
      <c r="G2249" s="415" t="str">
        <f>IF(DATOS!$F$10="","",DATOS!$F$10)</f>
        <v/>
      </c>
      <c r="H2249" s="415"/>
      <c r="I2249" s="415"/>
      <c r="J2249" s="415"/>
    </row>
    <row r="2250" spans="1:10" x14ac:dyDescent="0.25">
      <c r="A2250" s="415" t="s">
        <v>143</v>
      </c>
      <c r="B2250" s="415"/>
      <c r="G2250" s="415" t="s">
        <v>142</v>
      </c>
      <c r="H2250" s="415"/>
      <c r="I2250" s="415"/>
      <c r="J2250" s="415"/>
    </row>
    <row r="2251" spans="1:10" ht="17.25" x14ac:dyDescent="0.3">
      <c r="A2251" s="285" t="str">
        <f>"INFORME DE PROGRESO DEL APRENDIZAJE DEL ESTUDIANTE - "&amp;DATOS!$B$6</f>
        <v>INFORME DE PROGRESO DEL APRENDIZAJE DEL ESTUDIANTE - 2019</v>
      </c>
      <c r="B2251" s="285"/>
      <c r="C2251" s="285"/>
      <c r="D2251" s="285"/>
      <c r="E2251" s="285"/>
      <c r="F2251" s="285"/>
      <c r="G2251" s="285"/>
      <c r="H2251" s="285"/>
      <c r="I2251" s="285"/>
      <c r="J2251" s="285"/>
    </row>
    <row r="2252" spans="1:10" ht="4.5" customHeight="1" thickBot="1" x14ac:dyDescent="0.3"/>
    <row r="2253" spans="1:10" ht="15.75" thickTop="1" x14ac:dyDescent="0.25">
      <c r="A2253" s="292"/>
      <c r="B2253" s="62" t="s">
        <v>45</v>
      </c>
      <c r="C2253" s="314" t="str">
        <f>IF(DATOS!$B$4="","",DATOS!$B$4)</f>
        <v>Apurímac</v>
      </c>
      <c r="D2253" s="314"/>
      <c r="E2253" s="314"/>
      <c r="F2253" s="314"/>
      <c r="G2253" s="313" t="s">
        <v>47</v>
      </c>
      <c r="H2253" s="313"/>
      <c r="I2253" s="63" t="str">
        <f>IF(DATOS!$B$5="","",DATOS!$B$5)</f>
        <v/>
      </c>
      <c r="J2253" s="295" t="s">
        <v>520</v>
      </c>
    </row>
    <row r="2254" spans="1:10" x14ac:dyDescent="0.25">
      <c r="A2254" s="293"/>
      <c r="B2254" s="64" t="s">
        <v>46</v>
      </c>
      <c r="C2254" s="311" t="str">
        <f>IF(DATOS!$B$7="","",UPPER(DATOS!$B$7))</f>
        <v/>
      </c>
      <c r="D2254" s="311"/>
      <c r="E2254" s="311"/>
      <c r="F2254" s="311"/>
      <c r="G2254" s="311"/>
      <c r="H2254" s="311"/>
      <c r="I2254" s="312"/>
      <c r="J2254" s="296"/>
    </row>
    <row r="2255" spans="1:10" x14ac:dyDescent="0.25">
      <c r="A2255" s="293"/>
      <c r="B2255" s="64" t="s">
        <v>49</v>
      </c>
      <c r="C2255" s="315" t="str">
        <f>IF(DATOS!$B$8="","",DATOS!$B$8)</f>
        <v/>
      </c>
      <c r="D2255" s="315"/>
      <c r="E2255" s="315"/>
      <c r="F2255" s="315"/>
      <c r="G2255" s="286" t="s">
        <v>100</v>
      </c>
      <c r="H2255" s="287"/>
      <c r="I2255" s="65" t="str">
        <f>IF(DATOS!$B$9="","",DATOS!$B$9)</f>
        <v/>
      </c>
      <c r="J2255" s="296"/>
    </row>
    <row r="2256" spans="1:10" x14ac:dyDescent="0.25">
      <c r="A2256" s="293"/>
      <c r="B2256" s="64" t="s">
        <v>60</v>
      </c>
      <c r="C2256" s="311" t="str">
        <f>IF(DATOS!$B$10="","",DATOS!$B$10)</f>
        <v/>
      </c>
      <c r="D2256" s="311"/>
      <c r="E2256" s="311"/>
      <c r="F2256" s="311"/>
      <c r="G2256" s="317" t="s">
        <v>50</v>
      </c>
      <c r="H2256" s="317"/>
      <c r="I2256" s="65" t="str">
        <f>IF(DATOS!$B$11="","",DATOS!$B$11)</f>
        <v/>
      </c>
      <c r="J2256" s="296"/>
    </row>
    <row r="2257" spans="1:32" x14ac:dyDescent="0.25">
      <c r="A2257" s="293"/>
      <c r="B2257" s="64" t="s">
        <v>59</v>
      </c>
      <c r="C2257" s="316" t="str">
        <f>IF(ISERROR(VLOOKUP(C2258,DATOS!$B$17:$C$61,2,FALSE)),"No encontrado",IF(VLOOKUP(C2258,DATOS!$B$17:$C$61,2,FALSE)=0,"No encontrado",VLOOKUP(C2258,DATOS!$B$17:$C$61,2,FALSE)))</f>
        <v>No encontrado</v>
      </c>
      <c r="D2257" s="316"/>
      <c r="E2257" s="316"/>
      <c r="F2257" s="316"/>
      <c r="G2257" s="298"/>
      <c r="H2257" s="299"/>
      <c r="I2257" s="300"/>
      <c r="J2257" s="296"/>
    </row>
    <row r="2258" spans="1:32" ht="28.5" customHeight="1" thickBot="1" x14ac:dyDescent="0.3">
      <c r="A2258" s="294"/>
      <c r="B2258" s="66" t="s">
        <v>58</v>
      </c>
      <c r="C2258" s="309" t="str">
        <f>IF(INDEX(alumnos,AE2258,AF2258)=0,"",INDEX(alumnos,AE2258,AF2258))</f>
        <v>PAREDES YACO, Jhael Alejandro</v>
      </c>
      <c r="D2258" s="309"/>
      <c r="E2258" s="309"/>
      <c r="F2258" s="309"/>
      <c r="G2258" s="309"/>
      <c r="H2258" s="309"/>
      <c r="I2258" s="310"/>
      <c r="J2258" s="297"/>
      <c r="AE2258" s="14">
        <f>AE2168+1</f>
        <v>26</v>
      </c>
      <c r="AF2258" s="14">
        <v>2</v>
      </c>
    </row>
    <row r="2259" spans="1:32" ht="5.25" customHeight="1" thickTop="1" thickBot="1" x14ac:dyDescent="0.3"/>
    <row r="2260" spans="1:32" ht="27" customHeight="1" thickTop="1" x14ac:dyDescent="0.25">
      <c r="A2260" s="318" t="s">
        <v>0</v>
      </c>
      <c r="B2260" s="328" t="s">
        <v>1</v>
      </c>
      <c r="C2260" s="329"/>
      <c r="D2260" s="325" t="s">
        <v>139</v>
      </c>
      <c r="E2260" s="326"/>
      <c r="F2260" s="326"/>
      <c r="G2260" s="327"/>
      <c r="H2260" s="320" t="s">
        <v>2</v>
      </c>
      <c r="I2260" s="301" t="s">
        <v>3</v>
      </c>
      <c r="J2260" s="302"/>
      <c r="K2260" s="67"/>
    </row>
    <row r="2261" spans="1:32" ht="15" customHeight="1" thickBot="1" x14ac:dyDescent="0.3">
      <c r="A2261" s="319"/>
      <c r="B2261" s="330"/>
      <c r="C2261" s="331"/>
      <c r="D2261" s="68">
        <v>1</v>
      </c>
      <c r="E2261" s="68">
        <v>2</v>
      </c>
      <c r="F2261" s="68">
        <v>3</v>
      </c>
      <c r="G2261" s="68">
        <v>4</v>
      </c>
      <c r="H2261" s="321"/>
      <c r="I2261" s="303"/>
      <c r="J2261" s="304"/>
      <c r="K2261" s="67"/>
    </row>
    <row r="2262" spans="1:32" ht="17.25" customHeight="1" thickTop="1" x14ac:dyDescent="0.25">
      <c r="A2262" s="322" t="s">
        <v>8</v>
      </c>
      <c r="B2262" s="334" t="s">
        <v>26</v>
      </c>
      <c r="C2262" s="334"/>
      <c r="D2262" s="69" t="str">
        <f t="shared" ref="D2262:H2266" si="547">IF(ISERROR(VLOOKUP($AB2262,matematica,W2262,FALSE)),"",IF(VLOOKUP($AB2262,matematica,W2262,FALSE)=0,"",VLOOKUP($AB2262,matematica,W2262,FALSE)))</f>
        <v/>
      </c>
      <c r="E2262" s="69" t="str">
        <f t="shared" si="547"/>
        <v/>
      </c>
      <c r="F2262" s="69" t="str">
        <f t="shared" si="547"/>
        <v/>
      </c>
      <c r="G2262" s="69" t="str">
        <f t="shared" si="547"/>
        <v/>
      </c>
      <c r="H2262" s="343" t="str">
        <f t="shared" ca="1" si="547"/>
        <v/>
      </c>
      <c r="I2262" s="337"/>
      <c r="J2262" s="338"/>
      <c r="W2262" s="14">
        <v>3</v>
      </c>
      <c r="X2262" s="14">
        <v>9</v>
      </c>
      <c r="Y2262" s="14">
        <v>15</v>
      </c>
      <c r="Z2262" s="14">
        <v>21</v>
      </c>
      <c r="AA2262" s="14">
        <v>31</v>
      </c>
      <c r="AB2262" s="14" t="str">
        <f>IF(C2258="","",C2258)</f>
        <v>PAREDES YACO, Jhael Alejandro</v>
      </c>
    </row>
    <row r="2263" spans="1:32" ht="27.75" customHeight="1" x14ac:dyDescent="0.25">
      <c r="A2263" s="323"/>
      <c r="B2263" s="335" t="s">
        <v>27</v>
      </c>
      <c r="C2263" s="335"/>
      <c r="D2263" s="70" t="str">
        <f t="shared" si="547"/>
        <v/>
      </c>
      <c r="E2263" s="70" t="str">
        <f t="shared" si="547"/>
        <v/>
      </c>
      <c r="F2263" s="70" t="str">
        <f t="shared" si="547"/>
        <v/>
      </c>
      <c r="G2263" s="70" t="str">
        <f t="shared" si="547"/>
        <v/>
      </c>
      <c r="H2263" s="344" t="str">
        <f t="shared" si="547"/>
        <v/>
      </c>
      <c r="I2263" s="339"/>
      <c r="J2263" s="340"/>
      <c r="M2263" s="14" t="str">
        <f>IF(INDEX(alumnos,35,2)=0,"",INDEX(alumnos,35,2))</f>
        <v/>
      </c>
      <c r="W2263" s="14">
        <v>4</v>
      </c>
      <c r="X2263" s="14">
        <v>10</v>
      </c>
      <c r="Y2263" s="14">
        <v>16</v>
      </c>
      <c r="Z2263" s="14">
        <v>22</v>
      </c>
      <c r="AB2263" s="14" t="str">
        <f>IF(C2258="","",C2258)</f>
        <v>PAREDES YACO, Jhael Alejandro</v>
      </c>
    </row>
    <row r="2264" spans="1:32" ht="26.25" customHeight="1" x14ac:dyDescent="0.25">
      <c r="A2264" s="323"/>
      <c r="B2264" s="335" t="s">
        <v>28</v>
      </c>
      <c r="C2264" s="335"/>
      <c r="D2264" s="70" t="str">
        <f t="shared" si="547"/>
        <v/>
      </c>
      <c r="E2264" s="70" t="str">
        <f t="shared" si="547"/>
        <v/>
      </c>
      <c r="F2264" s="70" t="str">
        <f t="shared" si="547"/>
        <v/>
      </c>
      <c r="G2264" s="70" t="str">
        <f t="shared" si="547"/>
        <v/>
      </c>
      <c r="H2264" s="344" t="str">
        <f t="shared" si="547"/>
        <v/>
      </c>
      <c r="I2264" s="339"/>
      <c r="J2264" s="340"/>
      <c r="W2264" s="14">
        <v>5</v>
      </c>
      <c r="X2264" s="14">
        <v>11</v>
      </c>
      <c r="Y2264" s="14">
        <v>17</v>
      </c>
      <c r="Z2264" s="14">
        <v>23</v>
      </c>
      <c r="AB2264" s="14" t="str">
        <f>IF(C2258="","",C2258)</f>
        <v>PAREDES YACO, Jhael Alejandro</v>
      </c>
    </row>
    <row r="2265" spans="1:32" ht="24.75" customHeight="1" x14ac:dyDescent="0.25">
      <c r="A2265" s="323"/>
      <c r="B2265" s="335" t="s">
        <v>29</v>
      </c>
      <c r="C2265" s="335"/>
      <c r="D2265" s="70" t="str">
        <f t="shared" si="547"/>
        <v/>
      </c>
      <c r="E2265" s="70" t="str">
        <f t="shared" si="547"/>
        <v/>
      </c>
      <c r="F2265" s="70" t="str">
        <f t="shared" si="547"/>
        <v/>
      </c>
      <c r="G2265" s="70" t="str">
        <f t="shared" si="547"/>
        <v/>
      </c>
      <c r="H2265" s="344" t="str">
        <f t="shared" si="547"/>
        <v/>
      </c>
      <c r="I2265" s="339"/>
      <c r="J2265" s="340"/>
      <c r="W2265" s="14">
        <v>6</v>
      </c>
      <c r="X2265" s="14">
        <v>12</v>
      </c>
      <c r="Y2265" s="14">
        <v>18</v>
      </c>
      <c r="Z2265" s="14">
        <v>24</v>
      </c>
      <c r="AB2265" s="14" t="str">
        <f>IF(C2258="","",C2258)</f>
        <v>PAREDES YACO, Jhael Alejandro</v>
      </c>
    </row>
    <row r="2266" spans="1:32" ht="16.5" customHeight="1" thickBot="1" x14ac:dyDescent="0.3">
      <c r="A2266" s="324"/>
      <c r="B2266" s="336" t="s">
        <v>188</v>
      </c>
      <c r="C2266" s="336"/>
      <c r="D2266" s="71" t="str">
        <f t="shared" si="547"/>
        <v/>
      </c>
      <c r="E2266" s="71" t="str">
        <f t="shared" si="547"/>
        <v/>
      </c>
      <c r="F2266" s="71" t="str">
        <f t="shared" si="547"/>
        <v/>
      </c>
      <c r="G2266" s="71" t="str">
        <f t="shared" si="547"/>
        <v/>
      </c>
      <c r="H2266" s="345" t="str">
        <f t="shared" si="547"/>
        <v/>
      </c>
      <c r="I2266" s="341"/>
      <c r="J2266" s="342"/>
      <c r="W2266" s="14">
        <v>7</v>
      </c>
      <c r="X2266" s="14">
        <v>13</v>
      </c>
      <c r="Y2266" s="14">
        <v>19</v>
      </c>
      <c r="Z2266" s="14">
        <v>25</v>
      </c>
      <c r="AB2266" s="14" t="str">
        <f>IF(C2258="","",C2258)</f>
        <v>PAREDES YACO, Jhael Alejandro</v>
      </c>
    </row>
    <row r="2267" spans="1:32" ht="1.5" customHeight="1" thickTop="1" thickBot="1" x14ac:dyDescent="0.3">
      <c r="A2267" s="72"/>
      <c r="B2267" s="73"/>
      <c r="C2267" s="74"/>
      <c r="D2267" s="74"/>
      <c r="E2267" s="74"/>
      <c r="F2267" s="74"/>
      <c r="G2267" s="74"/>
      <c r="H2267" s="75"/>
      <c r="I2267" s="124"/>
      <c r="J2267" s="124"/>
    </row>
    <row r="2268" spans="1:32" ht="28.5" customHeight="1" thickTop="1" x14ac:dyDescent="0.25">
      <c r="A2268" s="322" t="s">
        <v>151</v>
      </c>
      <c r="B2268" s="334" t="s">
        <v>191</v>
      </c>
      <c r="C2268" s="334" t="str">
        <f t="shared" ref="C2268:C2270" si="548">IF(ISERROR(VLOOKUP($C$8,comunicacion,W2268,FALSE)),"",IF(VLOOKUP($C$8,comunicacion,W2268,FALSE)=0,"",VLOOKUP($C$8,comunicacion,W2268,FALSE)))</f>
        <v/>
      </c>
      <c r="D2268" s="76" t="str">
        <f t="shared" ref="D2268:H2271" si="549">IF(ISERROR(VLOOKUP($AB2268,comunicacion,W2268,FALSE)),"",IF(VLOOKUP($AB2268,comunicacion,W2268,FALSE)=0,"",VLOOKUP($AB2268,comunicacion,W2268,FALSE)))</f>
        <v/>
      </c>
      <c r="E2268" s="76" t="str">
        <f t="shared" si="549"/>
        <v/>
      </c>
      <c r="F2268" s="76" t="str">
        <f t="shared" si="549"/>
        <v/>
      </c>
      <c r="G2268" s="69" t="str">
        <f t="shared" si="549"/>
        <v/>
      </c>
      <c r="H2268" s="346" t="str">
        <f t="shared" ca="1" si="549"/>
        <v/>
      </c>
      <c r="I2268" s="349"/>
      <c r="J2268" s="350"/>
      <c r="W2268" s="14">
        <v>3</v>
      </c>
      <c r="X2268" s="14">
        <v>9</v>
      </c>
      <c r="Y2268" s="14">
        <v>15</v>
      </c>
      <c r="Z2268" s="14">
        <v>21</v>
      </c>
      <c r="AA2268" s="14">
        <v>31</v>
      </c>
      <c r="AB2268" s="14" t="str">
        <f>IF(C2258="","",C2258)</f>
        <v>PAREDES YACO, Jhael Alejandro</v>
      </c>
    </row>
    <row r="2269" spans="1:32" ht="28.5" customHeight="1" x14ac:dyDescent="0.25">
      <c r="A2269" s="323"/>
      <c r="B2269" s="335" t="s">
        <v>190</v>
      </c>
      <c r="C2269" s="335" t="str">
        <f t="shared" si="548"/>
        <v/>
      </c>
      <c r="D2269" s="77" t="str">
        <f t="shared" si="549"/>
        <v/>
      </c>
      <c r="E2269" s="77" t="str">
        <f t="shared" si="549"/>
        <v/>
      </c>
      <c r="F2269" s="77" t="str">
        <f t="shared" si="549"/>
        <v/>
      </c>
      <c r="G2269" s="70" t="str">
        <f t="shared" si="549"/>
        <v/>
      </c>
      <c r="H2269" s="347" t="str">
        <f t="shared" si="549"/>
        <v/>
      </c>
      <c r="I2269" s="351"/>
      <c r="J2269" s="352"/>
      <c r="W2269" s="14">
        <v>4</v>
      </c>
      <c r="X2269" s="14">
        <v>10</v>
      </c>
      <c r="Y2269" s="14">
        <v>16</v>
      </c>
      <c r="Z2269" s="14">
        <v>22</v>
      </c>
      <c r="AB2269" s="14" t="str">
        <f>IF(C2258="","",C2258)</f>
        <v>PAREDES YACO, Jhael Alejandro</v>
      </c>
    </row>
    <row r="2270" spans="1:32" ht="28.5" customHeight="1" x14ac:dyDescent="0.25">
      <c r="A2270" s="323"/>
      <c r="B2270" s="335" t="s">
        <v>189</v>
      </c>
      <c r="C2270" s="335" t="str">
        <f t="shared" si="548"/>
        <v/>
      </c>
      <c r="D2270" s="77" t="str">
        <f t="shared" si="549"/>
        <v/>
      </c>
      <c r="E2270" s="77" t="str">
        <f t="shared" si="549"/>
        <v/>
      </c>
      <c r="F2270" s="77" t="str">
        <f t="shared" si="549"/>
        <v/>
      </c>
      <c r="G2270" s="70" t="str">
        <f t="shared" si="549"/>
        <v/>
      </c>
      <c r="H2270" s="347" t="str">
        <f t="shared" si="549"/>
        <v/>
      </c>
      <c r="I2270" s="351"/>
      <c r="J2270" s="352"/>
      <c r="W2270" s="14">
        <v>5</v>
      </c>
      <c r="X2270" s="14">
        <v>11</v>
      </c>
      <c r="Y2270" s="14">
        <v>17</v>
      </c>
      <c r="Z2270" s="14">
        <v>23</v>
      </c>
      <c r="AB2270" s="14" t="str">
        <f>IF(C2258="","",C2258)</f>
        <v>PAREDES YACO, Jhael Alejandro</v>
      </c>
    </row>
    <row r="2271" spans="1:32" ht="16.5" customHeight="1" thickBot="1" x14ac:dyDescent="0.3">
      <c r="A2271" s="324"/>
      <c r="B2271" s="336" t="s">
        <v>188</v>
      </c>
      <c r="C2271" s="336"/>
      <c r="D2271" s="71" t="str">
        <f t="shared" si="549"/>
        <v/>
      </c>
      <c r="E2271" s="71" t="str">
        <f t="shared" si="549"/>
        <v/>
      </c>
      <c r="F2271" s="71" t="str">
        <f t="shared" si="549"/>
        <v/>
      </c>
      <c r="G2271" s="71" t="str">
        <f t="shared" si="549"/>
        <v/>
      </c>
      <c r="H2271" s="348" t="str">
        <f t="shared" si="549"/>
        <v/>
      </c>
      <c r="I2271" s="353"/>
      <c r="J2271" s="354"/>
      <c r="W2271" s="14">
        <v>7</v>
      </c>
      <c r="X2271" s="14">
        <v>13</v>
      </c>
      <c r="Y2271" s="14">
        <v>19</v>
      </c>
      <c r="Z2271" s="14">
        <v>25</v>
      </c>
      <c r="AB2271" s="14" t="str">
        <f>IF(C2258="","",C2258)</f>
        <v>PAREDES YACO, Jhael Alejandro</v>
      </c>
    </row>
    <row r="2272" spans="1:32" ht="2.25" customHeight="1" thickTop="1" thickBot="1" x14ac:dyDescent="0.3">
      <c r="A2272" s="72"/>
      <c r="B2272" s="73"/>
      <c r="C2272" s="78"/>
      <c r="D2272" s="78"/>
      <c r="E2272" s="78"/>
      <c r="F2272" s="78"/>
      <c r="G2272" s="78"/>
      <c r="H2272" s="75"/>
      <c r="I2272" s="124"/>
      <c r="J2272" s="124"/>
    </row>
    <row r="2273" spans="1:28" ht="28.5" customHeight="1" thickTop="1" x14ac:dyDescent="0.25">
      <c r="A2273" s="322" t="s">
        <v>150</v>
      </c>
      <c r="B2273" s="334" t="s">
        <v>30</v>
      </c>
      <c r="C2273" s="334" t="str">
        <f t="shared" ref="C2273:C2275" si="550">IF(ISERROR(VLOOKUP($C$8,ingles,W2273,FALSE)),"",IF(VLOOKUP($C$8,ingles,W2273,FALSE)=0,"",VLOOKUP($C$8,ingles,W2273,FALSE)))</f>
        <v/>
      </c>
      <c r="D2273" s="76" t="str">
        <f t="shared" ref="D2273:H2276" si="551">IF(ISERROR(VLOOKUP($AB2273,ingles,W2273,FALSE)),"",IF(VLOOKUP($AB2273,ingles,W2273,FALSE)=0,"",VLOOKUP($AB2273,ingles,W2273,FALSE)))</f>
        <v/>
      </c>
      <c r="E2273" s="76" t="str">
        <f t="shared" si="551"/>
        <v/>
      </c>
      <c r="F2273" s="76" t="str">
        <f t="shared" si="551"/>
        <v/>
      </c>
      <c r="G2273" s="69" t="str">
        <f t="shared" si="551"/>
        <v/>
      </c>
      <c r="H2273" s="346" t="str">
        <f t="shared" ca="1" si="551"/>
        <v/>
      </c>
      <c r="I2273" s="349"/>
      <c r="J2273" s="350"/>
      <c r="W2273" s="14">
        <v>3</v>
      </c>
      <c r="X2273" s="14">
        <v>9</v>
      </c>
      <c r="Y2273" s="14">
        <v>15</v>
      </c>
      <c r="Z2273" s="14">
        <v>21</v>
      </c>
      <c r="AA2273" s="14">
        <v>31</v>
      </c>
      <c r="AB2273" s="14" t="str">
        <f>IF(C2258="","",C2258)</f>
        <v>PAREDES YACO, Jhael Alejandro</v>
      </c>
    </row>
    <row r="2274" spans="1:28" ht="28.5" customHeight="1" x14ac:dyDescent="0.25">
      <c r="A2274" s="323"/>
      <c r="B2274" s="335" t="s">
        <v>31</v>
      </c>
      <c r="C2274" s="335" t="str">
        <f t="shared" si="550"/>
        <v/>
      </c>
      <c r="D2274" s="77" t="str">
        <f t="shared" si="551"/>
        <v/>
      </c>
      <c r="E2274" s="77" t="str">
        <f t="shared" si="551"/>
        <v/>
      </c>
      <c r="F2274" s="77" t="str">
        <f t="shared" si="551"/>
        <v/>
      </c>
      <c r="G2274" s="70" t="str">
        <f t="shared" si="551"/>
        <v/>
      </c>
      <c r="H2274" s="347" t="str">
        <f t="shared" si="551"/>
        <v/>
      </c>
      <c r="I2274" s="351"/>
      <c r="J2274" s="352"/>
      <c r="W2274" s="14">
        <v>4</v>
      </c>
      <c r="X2274" s="14">
        <v>10</v>
      </c>
      <c r="Y2274" s="14">
        <v>16</v>
      </c>
      <c r="Z2274" s="14">
        <v>22</v>
      </c>
      <c r="AB2274" s="14" t="str">
        <f>IF(C2258="","",C2258)</f>
        <v>PAREDES YACO, Jhael Alejandro</v>
      </c>
    </row>
    <row r="2275" spans="1:28" ht="28.5" customHeight="1" x14ac:dyDescent="0.25">
      <c r="A2275" s="323"/>
      <c r="B2275" s="335" t="s">
        <v>32</v>
      </c>
      <c r="C2275" s="335" t="str">
        <f t="shared" si="550"/>
        <v/>
      </c>
      <c r="D2275" s="77" t="str">
        <f t="shared" si="551"/>
        <v/>
      </c>
      <c r="E2275" s="77" t="str">
        <f t="shared" si="551"/>
        <v/>
      </c>
      <c r="F2275" s="77" t="str">
        <f t="shared" si="551"/>
        <v/>
      </c>
      <c r="G2275" s="70" t="str">
        <f t="shared" si="551"/>
        <v/>
      </c>
      <c r="H2275" s="347" t="str">
        <f t="shared" si="551"/>
        <v/>
      </c>
      <c r="I2275" s="351"/>
      <c r="J2275" s="352"/>
      <c r="W2275" s="14">
        <v>5</v>
      </c>
      <c r="X2275" s="14">
        <v>11</v>
      </c>
      <c r="Y2275" s="14">
        <v>17</v>
      </c>
      <c r="Z2275" s="14">
        <v>23</v>
      </c>
      <c r="AB2275" s="14" t="str">
        <f>IF(C2258="","",C2258)</f>
        <v>PAREDES YACO, Jhael Alejandro</v>
      </c>
    </row>
    <row r="2276" spans="1:28" ht="16.5" customHeight="1" thickBot="1" x14ac:dyDescent="0.3">
      <c r="A2276" s="324"/>
      <c r="B2276" s="336" t="s">
        <v>188</v>
      </c>
      <c r="C2276" s="336"/>
      <c r="D2276" s="71" t="str">
        <f t="shared" si="551"/>
        <v/>
      </c>
      <c r="E2276" s="71" t="str">
        <f t="shared" si="551"/>
        <v/>
      </c>
      <c r="F2276" s="71" t="str">
        <f t="shared" si="551"/>
        <v/>
      </c>
      <c r="G2276" s="71" t="str">
        <f t="shared" si="551"/>
        <v/>
      </c>
      <c r="H2276" s="348" t="str">
        <f t="shared" si="551"/>
        <v/>
      </c>
      <c r="I2276" s="353"/>
      <c r="J2276" s="354"/>
      <c r="W2276" s="14">
        <v>7</v>
      </c>
      <c r="X2276" s="14">
        <v>13</v>
      </c>
      <c r="Y2276" s="14">
        <v>19</v>
      </c>
      <c r="Z2276" s="14">
        <v>25</v>
      </c>
      <c r="AB2276" s="14" t="str">
        <f>IF(C2258="","",C2258)</f>
        <v>PAREDES YACO, Jhael Alejandro</v>
      </c>
    </row>
    <row r="2277" spans="1:28" ht="2.25" customHeight="1" thickTop="1" thickBot="1" x14ac:dyDescent="0.3">
      <c r="A2277" s="72"/>
      <c r="B2277" s="73"/>
      <c r="C2277" s="78"/>
      <c r="D2277" s="78"/>
      <c r="E2277" s="78"/>
      <c r="F2277" s="78"/>
      <c r="G2277" s="78"/>
      <c r="H2277" s="75"/>
      <c r="I2277" s="124"/>
      <c r="J2277" s="124"/>
    </row>
    <row r="2278" spans="1:28" ht="27" customHeight="1" thickTop="1" x14ac:dyDescent="0.25">
      <c r="A2278" s="322" t="s">
        <v>7</v>
      </c>
      <c r="B2278" s="334" t="s">
        <v>33</v>
      </c>
      <c r="C2278" s="334" t="str">
        <f t="shared" ref="C2278" si="552">IF(ISERROR(VLOOKUP($C$8,arte,W2278,FALSE)),"",IF(VLOOKUP($C$8,arte,W2278,FALSE)=0,"",VLOOKUP($C$8,arte,W2278,FALSE)))</f>
        <v/>
      </c>
      <c r="D2278" s="76" t="str">
        <f t="shared" ref="D2278:H2280" si="553">IF(ISERROR(VLOOKUP($AB2278,arte,W2278,FALSE)),"",IF(VLOOKUP($AB2278,arte,W2278,FALSE)=0,"",VLOOKUP($AB2278,arte,W2278,FALSE)))</f>
        <v/>
      </c>
      <c r="E2278" s="76" t="str">
        <f t="shared" si="553"/>
        <v/>
      </c>
      <c r="F2278" s="76" t="str">
        <f t="shared" si="553"/>
        <v/>
      </c>
      <c r="G2278" s="69" t="str">
        <f t="shared" si="553"/>
        <v/>
      </c>
      <c r="H2278" s="343" t="str">
        <f t="shared" ca="1" si="553"/>
        <v/>
      </c>
      <c r="I2278" s="337"/>
      <c r="J2278" s="338"/>
      <c r="W2278" s="14">
        <v>3</v>
      </c>
      <c r="X2278" s="14">
        <v>9</v>
      </c>
      <c r="Y2278" s="14">
        <v>15</v>
      </c>
      <c r="Z2278" s="14">
        <v>21</v>
      </c>
      <c r="AA2278" s="14">
        <v>31</v>
      </c>
      <c r="AB2278" s="14" t="str">
        <f>IF(C2258="","",C2258)</f>
        <v>PAREDES YACO, Jhael Alejandro</v>
      </c>
    </row>
    <row r="2279" spans="1:28" ht="27" customHeight="1" x14ac:dyDescent="0.25">
      <c r="A2279" s="323"/>
      <c r="B2279" s="335" t="s">
        <v>34</v>
      </c>
      <c r="C2279" s="335" t="str">
        <f>IF(ISERROR(VLOOKUP($C$8,arte,W2279,FALSE)),"",IF(VLOOKUP($C$8,arte,W2279,FALSE)=0,"",VLOOKUP($C$8,arte,W2279,FALSE)))</f>
        <v/>
      </c>
      <c r="D2279" s="77" t="str">
        <f t="shared" si="553"/>
        <v/>
      </c>
      <c r="E2279" s="77" t="str">
        <f t="shared" si="553"/>
        <v/>
      </c>
      <c r="F2279" s="77" t="str">
        <f t="shared" si="553"/>
        <v/>
      </c>
      <c r="G2279" s="70" t="str">
        <f t="shared" si="553"/>
        <v/>
      </c>
      <c r="H2279" s="344" t="str">
        <f t="shared" si="553"/>
        <v/>
      </c>
      <c r="I2279" s="339"/>
      <c r="J2279" s="340"/>
      <c r="W2279" s="14">
        <v>4</v>
      </c>
      <c r="X2279" s="14">
        <v>10</v>
      </c>
      <c r="Y2279" s="14">
        <v>16</v>
      </c>
      <c r="Z2279" s="14">
        <v>22</v>
      </c>
      <c r="AB2279" s="14" t="str">
        <f>IF(C2258="","",C2258)</f>
        <v>PAREDES YACO, Jhael Alejandro</v>
      </c>
    </row>
    <row r="2280" spans="1:28" ht="16.5" customHeight="1" thickBot="1" x14ac:dyDescent="0.3">
      <c r="A2280" s="324"/>
      <c r="B2280" s="336" t="s">
        <v>188</v>
      </c>
      <c r="C2280" s="336"/>
      <c r="D2280" s="71" t="str">
        <f t="shared" si="553"/>
        <v/>
      </c>
      <c r="E2280" s="71" t="str">
        <f t="shared" si="553"/>
        <v/>
      </c>
      <c r="F2280" s="71" t="str">
        <f t="shared" si="553"/>
        <v/>
      </c>
      <c r="G2280" s="71" t="str">
        <f t="shared" si="553"/>
        <v/>
      </c>
      <c r="H2280" s="345" t="str">
        <f t="shared" si="553"/>
        <v/>
      </c>
      <c r="I2280" s="341"/>
      <c r="J2280" s="342"/>
      <c r="W2280" s="14">
        <v>7</v>
      </c>
      <c r="X2280" s="14">
        <v>13</v>
      </c>
      <c r="Y2280" s="14">
        <v>19</v>
      </c>
      <c r="Z2280" s="14">
        <v>25</v>
      </c>
      <c r="AB2280" s="14" t="str">
        <f>IF(C2258="","",C2258)</f>
        <v>PAREDES YACO, Jhael Alejandro</v>
      </c>
    </row>
    <row r="2281" spans="1:28" ht="2.25" customHeight="1" thickTop="1" thickBot="1" x14ac:dyDescent="0.3">
      <c r="A2281" s="72"/>
      <c r="B2281" s="73"/>
      <c r="C2281" s="79"/>
      <c r="D2281" s="74"/>
      <c r="E2281" s="74"/>
      <c r="F2281" s="74"/>
      <c r="G2281" s="74"/>
      <c r="H2281" s="80" t="str">
        <f>IF(ISERROR(VLOOKUP($C$8,ingles,AA2281,FALSE)),"",IF(VLOOKUP($C$8,ingles,AA2281,FALSE)=0,"",VLOOKUP($C$8,ingles,AA2281,FALSE)))</f>
        <v/>
      </c>
      <c r="I2281" s="124"/>
      <c r="J2281" s="124"/>
    </row>
    <row r="2282" spans="1:28" ht="21" customHeight="1" thickTop="1" x14ac:dyDescent="0.25">
      <c r="A2282" s="322" t="s">
        <v>5</v>
      </c>
      <c r="B2282" s="334" t="s">
        <v>35</v>
      </c>
      <c r="C2282" s="334" t="str">
        <f t="shared" ref="C2282:C2284" si="554">IF(ISERROR(VLOOKUP($C$8,sociales,W2282,FALSE)),"",IF(VLOOKUP($C$8,sociales,W2282,FALSE)=0,"",VLOOKUP($C$8,sociales,W2282,FALSE)))</f>
        <v/>
      </c>
      <c r="D2282" s="76" t="str">
        <f t="shared" ref="D2282:H2285" si="555">IF(ISERROR(VLOOKUP($AB2282,sociales,W2282,FALSE)),"",IF(VLOOKUP($AB2282,sociales,W2282,FALSE)=0,"",VLOOKUP($AB2282,sociales,W2282,FALSE)))</f>
        <v/>
      </c>
      <c r="E2282" s="76" t="str">
        <f t="shared" si="555"/>
        <v/>
      </c>
      <c r="F2282" s="76" t="str">
        <f t="shared" si="555"/>
        <v/>
      </c>
      <c r="G2282" s="69" t="str">
        <f t="shared" si="555"/>
        <v/>
      </c>
      <c r="H2282" s="346" t="str">
        <f t="shared" ca="1" si="555"/>
        <v/>
      </c>
      <c r="I2282" s="349"/>
      <c r="J2282" s="350"/>
      <c r="W2282" s="14">
        <v>3</v>
      </c>
      <c r="X2282" s="14">
        <v>9</v>
      </c>
      <c r="Y2282" s="14">
        <v>15</v>
      </c>
      <c r="Z2282" s="14">
        <v>21</v>
      </c>
      <c r="AA2282" s="14">
        <v>31</v>
      </c>
      <c r="AB2282" s="14" t="str">
        <f>IF(C2258="","",C2258)</f>
        <v>PAREDES YACO, Jhael Alejandro</v>
      </c>
    </row>
    <row r="2283" spans="1:28" ht="27" customHeight="1" x14ac:dyDescent="0.25">
      <c r="A2283" s="323"/>
      <c r="B2283" s="335" t="s">
        <v>36</v>
      </c>
      <c r="C2283" s="335" t="str">
        <f t="shared" si="554"/>
        <v/>
      </c>
      <c r="D2283" s="77" t="str">
        <f t="shared" si="555"/>
        <v/>
      </c>
      <c r="E2283" s="77" t="str">
        <f t="shared" si="555"/>
        <v/>
      </c>
      <c r="F2283" s="77" t="str">
        <f t="shared" si="555"/>
        <v/>
      </c>
      <c r="G2283" s="70" t="str">
        <f t="shared" si="555"/>
        <v/>
      </c>
      <c r="H2283" s="347" t="str">
        <f t="shared" si="555"/>
        <v/>
      </c>
      <c r="I2283" s="351"/>
      <c r="J2283" s="352"/>
      <c r="W2283" s="14">
        <v>4</v>
      </c>
      <c r="X2283" s="14">
        <v>10</v>
      </c>
      <c r="Y2283" s="14">
        <v>16</v>
      </c>
      <c r="Z2283" s="14">
        <v>22</v>
      </c>
      <c r="AB2283" s="14" t="str">
        <f>IF(C2258="","",C2258)</f>
        <v>PAREDES YACO, Jhael Alejandro</v>
      </c>
    </row>
    <row r="2284" spans="1:28" ht="27" customHeight="1" x14ac:dyDescent="0.25">
      <c r="A2284" s="323"/>
      <c r="B2284" s="335" t="s">
        <v>37</v>
      </c>
      <c r="C2284" s="335" t="str">
        <f t="shared" si="554"/>
        <v/>
      </c>
      <c r="D2284" s="77" t="str">
        <f t="shared" si="555"/>
        <v/>
      </c>
      <c r="E2284" s="77" t="str">
        <f t="shared" si="555"/>
        <v/>
      </c>
      <c r="F2284" s="77" t="str">
        <f t="shared" si="555"/>
        <v/>
      </c>
      <c r="G2284" s="70" t="str">
        <f t="shared" si="555"/>
        <v/>
      </c>
      <c r="H2284" s="347" t="str">
        <f t="shared" si="555"/>
        <v/>
      </c>
      <c r="I2284" s="351"/>
      <c r="J2284" s="352"/>
      <c r="W2284" s="14">
        <v>5</v>
      </c>
      <c r="X2284" s="14">
        <v>11</v>
      </c>
      <c r="Y2284" s="14">
        <v>17</v>
      </c>
      <c r="Z2284" s="14">
        <v>23</v>
      </c>
      <c r="AB2284" s="14" t="str">
        <f>IF(C2258="","",C2258)</f>
        <v>PAREDES YACO, Jhael Alejandro</v>
      </c>
    </row>
    <row r="2285" spans="1:28" ht="16.5" customHeight="1" thickBot="1" x14ac:dyDescent="0.3">
      <c r="A2285" s="324"/>
      <c r="B2285" s="336" t="s">
        <v>188</v>
      </c>
      <c r="C2285" s="336"/>
      <c r="D2285" s="71" t="str">
        <f t="shared" si="555"/>
        <v/>
      </c>
      <c r="E2285" s="71" t="str">
        <f t="shared" si="555"/>
        <v/>
      </c>
      <c r="F2285" s="71" t="str">
        <f t="shared" si="555"/>
        <v/>
      </c>
      <c r="G2285" s="71" t="str">
        <f t="shared" si="555"/>
        <v/>
      </c>
      <c r="H2285" s="348" t="str">
        <f t="shared" si="555"/>
        <v/>
      </c>
      <c r="I2285" s="353"/>
      <c r="J2285" s="354"/>
      <c r="W2285" s="14">
        <v>7</v>
      </c>
      <c r="X2285" s="14">
        <v>13</v>
      </c>
      <c r="Y2285" s="14">
        <v>19</v>
      </c>
      <c r="Z2285" s="14">
        <v>25</v>
      </c>
      <c r="AB2285" s="14" t="str">
        <f>IF(C2258="","",C2258)</f>
        <v>PAREDES YACO, Jhael Alejandro</v>
      </c>
    </row>
    <row r="2286" spans="1:28" ht="2.25" customHeight="1" thickTop="1" thickBot="1" x14ac:dyDescent="0.3">
      <c r="A2286" s="72"/>
      <c r="B2286" s="73"/>
      <c r="C2286" s="78"/>
      <c r="D2286" s="78"/>
      <c r="E2286" s="78"/>
      <c r="F2286" s="78"/>
      <c r="G2286" s="78"/>
      <c r="H2286" s="75"/>
      <c r="I2286" s="124"/>
      <c r="J2286" s="124"/>
    </row>
    <row r="2287" spans="1:28" ht="16.5" customHeight="1" thickTop="1" x14ac:dyDescent="0.25">
      <c r="A2287" s="355" t="s">
        <v>4</v>
      </c>
      <c r="B2287" s="334" t="s">
        <v>24</v>
      </c>
      <c r="C2287" s="334" t="str">
        <f t="shared" ref="C2287:C2288" si="556">IF(ISERROR(VLOOKUP($C$8,desarrollo,W2287,FALSE)),"",IF(VLOOKUP($C$8,desarrollo,W2287,FALSE)=0,"",VLOOKUP($C$8,desarrollo,W2287,FALSE)))</f>
        <v/>
      </c>
      <c r="D2287" s="76" t="str">
        <f t="shared" ref="D2287:H2289" si="557">IF(ISERROR(VLOOKUP($AB2287,desarrollo,W2287,FALSE)),"",IF(VLOOKUP($AB2287,desarrollo,W2287,FALSE)=0,"",VLOOKUP($AB2287,desarrollo,W2287,FALSE)))</f>
        <v/>
      </c>
      <c r="E2287" s="76" t="str">
        <f t="shared" si="557"/>
        <v/>
      </c>
      <c r="F2287" s="76" t="str">
        <f t="shared" si="557"/>
        <v/>
      </c>
      <c r="G2287" s="69" t="str">
        <f t="shared" si="557"/>
        <v/>
      </c>
      <c r="H2287" s="343" t="str">
        <f t="shared" ca="1" si="557"/>
        <v/>
      </c>
      <c r="I2287" s="337"/>
      <c r="J2287" s="338"/>
      <c r="W2287" s="14">
        <v>3</v>
      </c>
      <c r="X2287" s="14">
        <v>9</v>
      </c>
      <c r="Y2287" s="14">
        <v>15</v>
      </c>
      <c r="Z2287" s="14">
        <v>21</v>
      </c>
      <c r="AA2287" s="14">
        <v>31</v>
      </c>
      <c r="AB2287" s="14" t="str">
        <f>IF(C2258="","",C2258)</f>
        <v>PAREDES YACO, Jhael Alejandro</v>
      </c>
    </row>
    <row r="2288" spans="1:28" ht="27" customHeight="1" x14ac:dyDescent="0.25">
      <c r="A2288" s="356"/>
      <c r="B2288" s="335" t="s">
        <v>25</v>
      </c>
      <c r="C2288" s="335" t="str">
        <f t="shared" si="556"/>
        <v/>
      </c>
      <c r="D2288" s="77" t="str">
        <f t="shared" si="557"/>
        <v/>
      </c>
      <c r="E2288" s="77" t="str">
        <f t="shared" si="557"/>
        <v/>
      </c>
      <c r="F2288" s="77" t="str">
        <f t="shared" si="557"/>
        <v/>
      </c>
      <c r="G2288" s="70" t="str">
        <f t="shared" si="557"/>
        <v/>
      </c>
      <c r="H2288" s="344" t="str">
        <f t="shared" si="557"/>
        <v/>
      </c>
      <c r="I2288" s="339"/>
      <c r="J2288" s="340"/>
      <c r="W2288" s="14">
        <v>4</v>
      </c>
      <c r="X2288" s="14">
        <v>10</v>
      </c>
      <c r="Y2288" s="14">
        <v>16</v>
      </c>
      <c r="Z2288" s="14">
        <v>22</v>
      </c>
      <c r="AB2288" s="14" t="str">
        <f>IF(C2258="","",C2258)</f>
        <v>PAREDES YACO, Jhael Alejandro</v>
      </c>
    </row>
    <row r="2289" spans="1:28" ht="16.5" customHeight="1" thickBot="1" x14ac:dyDescent="0.3">
      <c r="A2289" s="357"/>
      <c r="B2289" s="336" t="s">
        <v>188</v>
      </c>
      <c r="C2289" s="336"/>
      <c r="D2289" s="71" t="str">
        <f t="shared" si="557"/>
        <v/>
      </c>
      <c r="E2289" s="71" t="str">
        <f t="shared" si="557"/>
        <v/>
      </c>
      <c r="F2289" s="71" t="str">
        <f t="shared" si="557"/>
        <v/>
      </c>
      <c r="G2289" s="71" t="str">
        <f t="shared" si="557"/>
        <v/>
      </c>
      <c r="H2289" s="345" t="str">
        <f t="shared" si="557"/>
        <v/>
      </c>
      <c r="I2289" s="341"/>
      <c r="J2289" s="342"/>
      <c r="W2289" s="14">
        <v>7</v>
      </c>
      <c r="X2289" s="14">
        <v>13</v>
      </c>
      <c r="Y2289" s="14">
        <v>19</v>
      </c>
      <c r="Z2289" s="14">
        <v>25</v>
      </c>
      <c r="AB2289" s="14" t="str">
        <f>IF(C2258="","",C2258)</f>
        <v>PAREDES YACO, Jhael Alejandro</v>
      </c>
    </row>
    <row r="2290" spans="1:28" ht="2.25" customHeight="1" thickTop="1" thickBot="1" x14ac:dyDescent="0.3">
      <c r="A2290" s="81"/>
      <c r="B2290" s="73"/>
      <c r="C2290" s="78"/>
      <c r="D2290" s="78"/>
      <c r="E2290" s="78"/>
      <c r="F2290" s="78"/>
      <c r="G2290" s="78"/>
      <c r="H2290" s="82"/>
      <c r="I2290" s="124"/>
      <c r="J2290" s="124"/>
    </row>
    <row r="2291" spans="1:28" ht="24" customHeight="1" thickTop="1" x14ac:dyDescent="0.25">
      <c r="A2291" s="322" t="s">
        <v>6</v>
      </c>
      <c r="B2291" s="334" t="s">
        <v>52</v>
      </c>
      <c r="C2291" s="334" t="str">
        <f t="shared" ref="C2291:C2293" si="558">IF(ISERROR(VLOOKUP($C$8,fisica,W2291,FALSE)),"",IF(VLOOKUP($C$8,fisica,W2291,FALSE)=0,"",VLOOKUP($C$8,fisica,W2291,FALSE)))</f>
        <v/>
      </c>
      <c r="D2291" s="76" t="str">
        <f t="shared" ref="D2291:H2294" si="559">IF(ISERROR(VLOOKUP($AB2291,fisica,W2291,FALSE)),"",IF(VLOOKUP($AB2291,fisica,W2291,FALSE)=0,"",VLOOKUP($AB2291,fisica,W2291,FALSE)))</f>
        <v/>
      </c>
      <c r="E2291" s="76" t="str">
        <f t="shared" si="559"/>
        <v/>
      </c>
      <c r="F2291" s="76" t="str">
        <f t="shared" si="559"/>
        <v/>
      </c>
      <c r="G2291" s="69" t="str">
        <f t="shared" si="559"/>
        <v/>
      </c>
      <c r="H2291" s="346" t="str">
        <f t="shared" ca="1" si="559"/>
        <v/>
      </c>
      <c r="I2291" s="349"/>
      <c r="J2291" s="350"/>
      <c r="W2291" s="14">
        <v>3</v>
      </c>
      <c r="X2291" s="14">
        <v>9</v>
      </c>
      <c r="Y2291" s="14">
        <v>15</v>
      </c>
      <c r="Z2291" s="14">
        <v>21</v>
      </c>
      <c r="AA2291" s="14">
        <v>31</v>
      </c>
      <c r="AB2291" s="14" t="str">
        <f>IF(C2258="","",C2258)</f>
        <v>PAREDES YACO, Jhael Alejandro</v>
      </c>
    </row>
    <row r="2292" spans="1:28" ht="18.75" customHeight="1" x14ac:dyDescent="0.25">
      <c r="A2292" s="323"/>
      <c r="B2292" s="335" t="s">
        <v>38</v>
      </c>
      <c r="C2292" s="335" t="str">
        <f t="shared" si="558"/>
        <v/>
      </c>
      <c r="D2292" s="77" t="str">
        <f t="shared" si="559"/>
        <v/>
      </c>
      <c r="E2292" s="77" t="str">
        <f t="shared" si="559"/>
        <v/>
      </c>
      <c r="F2292" s="77" t="str">
        <f t="shared" si="559"/>
        <v/>
      </c>
      <c r="G2292" s="70" t="str">
        <f t="shared" si="559"/>
        <v/>
      </c>
      <c r="H2292" s="347" t="str">
        <f t="shared" si="559"/>
        <v/>
      </c>
      <c r="I2292" s="351"/>
      <c r="J2292" s="352"/>
      <c r="W2292" s="14">
        <v>4</v>
      </c>
      <c r="X2292" s="14">
        <v>10</v>
      </c>
      <c r="Y2292" s="14">
        <v>16</v>
      </c>
      <c r="Z2292" s="14">
        <v>22</v>
      </c>
      <c r="AB2292" s="14" t="str">
        <f>IF(C2258="","",C2258)</f>
        <v>PAREDES YACO, Jhael Alejandro</v>
      </c>
    </row>
    <row r="2293" spans="1:28" ht="27" customHeight="1" x14ac:dyDescent="0.25">
      <c r="A2293" s="323"/>
      <c r="B2293" s="335" t="s">
        <v>39</v>
      </c>
      <c r="C2293" s="335" t="str">
        <f t="shared" si="558"/>
        <v/>
      </c>
      <c r="D2293" s="77" t="str">
        <f t="shared" si="559"/>
        <v/>
      </c>
      <c r="E2293" s="77" t="str">
        <f t="shared" si="559"/>
        <v/>
      </c>
      <c r="F2293" s="77" t="str">
        <f t="shared" si="559"/>
        <v/>
      </c>
      <c r="G2293" s="70" t="str">
        <f t="shared" si="559"/>
        <v/>
      </c>
      <c r="H2293" s="347" t="str">
        <f t="shared" si="559"/>
        <v/>
      </c>
      <c r="I2293" s="351"/>
      <c r="J2293" s="352"/>
      <c r="W2293" s="14">
        <v>5</v>
      </c>
      <c r="X2293" s="14">
        <v>11</v>
      </c>
      <c r="Y2293" s="14">
        <v>17</v>
      </c>
      <c r="Z2293" s="14">
        <v>23</v>
      </c>
      <c r="AB2293" s="14" t="str">
        <f>IF(C2258="","",C2258)</f>
        <v>PAREDES YACO, Jhael Alejandro</v>
      </c>
    </row>
    <row r="2294" spans="1:28" ht="16.5" customHeight="1" thickBot="1" x14ac:dyDescent="0.3">
      <c r="A2294" s="324"/>
      <c r="B2294" s="336" t="s">
        <v>188</v>
      </c>
      <c r="C2294" s="336"/>
      <c r="D2294" s="71" t="str">
        <f t="shared" si="559"/>
        <v/>
      </c>
      <c r="E2294" s="71" t="str">
        <f t="shared" si="559"/>
        <v/>
      </c>
      <c r="F2294" s="71" t="str">
        <f t="shared" si="559"/>
        <v/>
      </c>
      <c r="G2294" s="71" t="str">
        <f t="shared" si="559"/>
        <v/>
      </c>
      <c r="H2294" s="348" t="str">
        <f t="shared" si="559"/>
        <v/>
      </c>
      <c r="I2294" s="353"/>
      <c r="J2294" s="354"/>
      <c r="W2294" s="14">
        <v>7</v>
      </c>
      <c r="X2294" s="14">
        <v>13</v>
      </c>
      <c r="Y2294" s="14">
        <v>19</v>
      </c>
      <c r="Z2294" s="14">
        <v>25</v>
      </c>
      <c r="AB2294" s="14" t="str">
        <f>IF(C2258="","",C2258)</f>
        <v>PAREDES YACO, Jhael Alejandro</v>
      </c>
    </row>
    <row r="2295" spans="1:28" ht="2.25" customHeight="1" thickTop="1" thickBot="1" x14ac:dyDescent="0.3">
      <c r="A2295" s="72"/>
      <c r="B2295" s="73"/>
      <c r="C2295" s="78"/>
      <c r="D2295" s="78"/>
      <c r="E2295" s="78"/>
      <c r="F2295" s="78"/>
      <c r="G2295" s="78"/>
      <c r="H2295" s="82"/>
      <c r="I2295" s="124"/>
      <c r="J2295" s="124"/>
    </row>
    <row r="2296" spans="1:28" ht="36" customHeight="1" thickTop="1" x14ac:dyDescent="0.25">
      <c r="A2296" s="322" t="s">
        <v>11</v>
      </c>
      <c r="B2296" s="334" t="s">
        <v>40</v>
      </c>
      <c r="C2296" s="334" t="str">
        <f t="shared" ref="C2296:C2297" si="560">IF(ISERROR(VLOOKUP($C$8,religion,W2296,FALSE)),"",IF(VLOOKUP($C$8,religion,W2296,FALSE)=0,"",VLOOKUP($C$8,religion,W2296,FALSE)))</f>
        <v/>
      </c>
      <c r="D2296" s="76" t="str">
        <f t="shared" ref="D2296:H2298" si="561">IF(ISERROR(VLOOKUP($AB2296,religion,W2296,FALSE)),"",IF(VLOOKUP($AB2296,religion,W2296,FALSE)=0,"",VLOOKUP($AB2296,religion,W2296,FALSE)))</f>
        <v/>
      </c>
      <c r="E2296" s="76" t="str">
        <f t="shared" si="561"/>
        <v/>
      </c>
      <c r="F2296" s="76" t="str">
        <f t="shared" si="561"/>
        <v/>
      </c>
      <c r="G2296" s="69" t="str">
        <f t="shared" si="561"/>
        <v/>
      </c>
      <c r="H2296" s="343" t="str">
        <f t="shared" ca="1" si="561"/>
        <v/>
      </c>
      <c r="I2296" s="337"/>
      <c r="J2296" s="338"/>
      <c r="W2296" s="14">
        <v>3</v>
      </c>
      <c r="X2296" s="14">
        <v>9</v>
      </c>
      <c r="Y2296" s="14">
        <v>15</v>
      </c>
      <c r="Z2296" s="14">
        <v>21</v>
      </c>
      <c r="AA2296" s="14">
        <v>31</v>
      </c>
      <c r="AB2296" s="14" t="str">
        <f>IF(C2258="","",C2258)</f>
        <v>PAREDES YACO, Jhael Alejandro</v>
      </c>
    </row>
    <row r="2297" spans="1:28" ht="27" customHeight="1" x14ac:dyDescent="0.25">
      <c r="A2297" s="323"/>
      <c r="B2297" s="335" t="s">
        <v>41</v>
      </c>
      <c r="C2297" s="335" t="str">
        <f t="shared" si="560"/>
        <v/>
      </c>
      <c r="D2297" s="77" t="str">
        <f t="shared" si="561"/>
        <v/>
      </c>
      <c r="E2297" s="77" t="str">
        <f t="shared" si="561"/>
        <v/>
      </c>
      <c r="F2297" s="77" t="str">
        <f t="shared" si="561"/>
        <v/>
      </c>
      <c r="G2297" s="70" t="str">
        <f t="shared" si="561"/>
        <v/>
      </c>
      <c r="H2297" s="344" t="str">
        <f t="shared" si="561"/>
        <v/>
      </c>
      <c r="I2297" s="339"/>
      <c r="J2297" s="340"/>
      <c r="W2297" s="14">
        <v>4</v>
      </c>
      <c r="X2297" s="14">
        <v>10</v>
      </c>
      <c r="Y2297" s="14">
        <v>16</v>
      </c>
      <c r="Z2297" s="14">
        <v>22</v>
      </c>
      <c r="AB2297" s="14" t="str">
        <f>IF(C2258="","",C2258)</f>
        <v>PAREDES YACO, Jhael Alejandro</v>
      </c>
    </row>
    <row r="2298" spans="1:28" ht="16.5" customHeight="1" thickBot="1" x14ac:dyDescent="0.3">
      <c r="A2298" s="324"/>
      <c r="B2298" s="336" t="s">
        <v>188</v>
      </c>
      <c r="C2298" s="336"/>
      <c r="D2298" s="71" t="str">
        <f t="shared" si="561"/>
        <v/>
      </c>
      <c r="E2298" s="71" t="str">
        <f t="shared" si="561"/>
        <v/>
      </c>
      <c r="F2298" s="71" t="str">
        <f t="shared" si="561"/>
        <v/>
      </c>
      <c r="G2298" s="71" t="str">
        <f t="shared" si="561"/>
        <v/>
      </c>
      <c r="H2298" s="345" t="str">
        <f t="shared" si="561"/>
        <v/>
      </c>
      <c r="I2298" s="341"/>
      <c r="J2298" s="342"/>
      <c r="W2298" s="14">
        <v>7</v>
      </c>
      <c r="X2298" s="14">
        <v>13</v>
      </c>
      <c r="Y2298" s="14">
        <v>19</v>
      </c>
      <c r="Z2298" s="14">
        <v>25</v>
      </c>
      <c r="AB2298" s="14" t="str">
        <f>IF(C2258="","",C2258)</f>
        <v>PAREDES YACO, Jhael Alejandro</v>
      </c>
    </row>
    <row r="2299" spans="1:28" ht="2.25" customHeight="1" thickTop="1" thickBot="1" x14ac:dyDescent="0.3">
      <c r="A2299" s="72"/>
      <c r="B2299" s="73"/>
      <c r="C2299" s="78"/>
      <c r="D2299" s="78"/>
      <c r="E2299" s="78"/>
      <c r="F2299" s="78"/>
      <c r="G2299" s="78"/>
      <c r="H2299" s="82"/>
      <c r="I2299" s="124"/>
      <c r="J2299" s="124"/>
    </row>
    <row r="2300" spans="1:28" ht="28.5" customHeight="1" thickTop="1" x14ac:dyDescent="0.25">
      <c r="A2300" s="322" t="s">
        <v>10</v>
      </c>
      <c r="B2300" s="334" t="s">
        <v>42</v>
      </c>
      <c r="C2300" s="334" t="str">
        <f t="shared" ref="C2300:C2302" si="562">IF(ISERROR(VLOOKUP($C$8,ciencia,W2300,FALSE)),"",IF(VLOOKUP($C$8,ciencia,W2300,FALSE)=0,"",VLOOKUP($C$8,ciencia,W2300,FALSE)))</f>
        <v/>
      </c>
      <c r="D2300" s="76" t="str">
        <f t="shared" ref="D2300:H2303" si="563">IF(ISERROR(VLOOKUP($AB2300,ciencia,W2300,FALSE)),"",IF(VLOOKUP($AB2300,ciencia,W2300,FALSE)=0,"",VLOOKUP($AB2300,ciencia,W2300,FALSE)))</f>
        <v/>
      </c>
      <c r="E2300" s="76" t="str">
        <f t="shared" si="563"/>
        <v/>
      </c>
      <c r="F2300" s="76" t="str">
        <f t="shared" si="563"/>
        <v/>
      </c>
      <c r="G2300" s="69" t="str">
        <f t="shared" si="563"/>
        <v/>
      </c>
      <c r="H2300" s="346" t="str">
        <f t="shared" ca="1" si="563"/>
        <v/>
      </c>
      <c r="I2300" s="349"/>
      <c r="J2300" s="350"/>
      <c r="W2300" s="14">
        <v>3</v>
      </c>
      <c r="X2300" s="14">
        <v>9</v>
      </c>
      <c r="Y2300" s="14">
        <v>15</v>
      </c>
      <c r="Z2300" s="14">
        <v>21</v>
      </c>
      <c r="AA2300" s="14">
        <v>31</v>
      </c>
      <c r="AB2300" s="14" t="str">
        <f>IF(C2258="","",C2258)</f>
        <v>PAREDES YACO, Jhael Alejandro</v>
      </c>
    </row>
    <row r="2301" spans="1:28" ht="47.25" customHeight="1" x14ac:dyDescent="0.25">
      <c r="A2301" s="323"/>
      <c r="B2301" s="335" t="s">
        <v>9</v>
      </c>
      <c r="C2301" s="335" t="str">
        <f t="shared" si="562"/>
        <v/>
      </c>
      <c r="D2301" s="77" t="str">
        <f t="shared" si="563"/>
        <v/>
      </c>
      <c r="E2301" s="77" t="str">
        <f t="shared" si="563"/>
        <v/>
      </c>
      <c r="F2301" s="77" t="str">
        <f t="shared" si="563"/>
        <v/>
      </c>
      <c r="G2301" s="70" t="str">
        <f t="shared" si="563"/>
        <v/>
      </c>
      <c r="H2301" s="347" t="str">
        <f t="shared" si="563"/>
        <v/>
      </c>
      <c r="I2301" s="351"/>
      <c r="J2301" s="352"/>
      <c r="W2301" s="14">
        <v>4</v>
      </c>
      <c r="X2301" s="14">
        <v>10</v>
      </c>
      <c r="Y2301" s="14">
        <v>16</v>
      </c>
      <c r="Z2301" s="14">
        <v>22</v>
      </c>
      <c r="AB2301" s="14" t="str">
        <f>IF(C2258="","",C2258)</f>
        <v>PAREDES YACO, Jhael Alejandro</v>
      </c>
    </row>
    <row r="2302" spans="1:28" ht="36.75" customHeight="1" x14ac:dyDescent="0.25">
      <c r="A2302" s="323"/>
      <c r="B2302" s="335" t="s">
        <v>43</v>
      </c>
      <c r="C2302" s="335" t="str">
        <f t="shared" si="562"/>
        <v/>
      </c>
      <c r="D2302" s="77" t="str">
        <f t="shared" si="563"/>
        <v/>
      </c>
      <c r="E2302" s="77" t="str">
        <f t="shared" si="563"/>
        <v/>
      </c>
      <c r="F2302" s="77" t="str">
        <f t="shared" si="563"/>
        <v/>
      </c>
      <c r="G2302" s="70" t="str">
        <f t="shared" si="563"/>
        <v/>
      </c>
      <c r="H2302" s="347" t="str">
        <f t="shared" si="563"/>
        <v/>
      </c>
      <c r="I2302" s="351"/>
      <c r="J2302" s="352"/>
      <c r="W2302" s="14">
        <v>5</v>
      </c>
      <c r="X2302" s="14">
        <v>11</v>
      </c>
      <c r="Y2302" s="14">
        <v>17</v>
      </c>
      <c r="Z2302" s="14">
        <v>23</v>
      </c>
      <c r="AB2302" s="14" t="str">
        <f>IF(C2258="","",C2258)</f>
        <v>PAREDES YACO, Jhael Alejandro</v>
      </c>
    </row>
    <row r="2303" spans="1:28" ht="16.5" customHeight="1" thickBot="1" x14ac:dyDescent="0.3">
      <c r="A2303" s="324"/>
      <c r="B2303" s="336" t="s">
        <v>188</v>
      </c>
      <c r="C2303" s="336"/>
      <c r="D2303" s="71" t="str">
        <f t="shared" si="563"/>
        <v/>
      </c>
      <c r="E2303" s="71" t="str">
        <f t="shared" si="563"/>
        <v/>
      </c>
      <c r="F2303" s="71" t="str">
        <f t="shared" si="563"/>
        <v/>
      </c>
      <c r="G2303" s="71" t="str">
        <f t="shared" si="563"/>
        <v/>
      </c>
      <c r="H2303" s="348" t="str">
        <f t="shared" si="563"/>
        <v/>
      </c>
      <c r="I2303" s="353"/>
      <c r="J2303" s="354"/>
      <c r="W2303" s="14">
        <v>7</v>
      </c>
      <c r="X2303" s="14">
        <v>13</v>
      </c>
      <c r="Y2303" s="14">
        <v>19</v>
      </c>
      <c r="Z2303" s="14">
        <v>25</v>
      </c>
      <c r="AB2303" s="14" t="str">
        <f>IF(C2258="","",C2258)</f>
        <v>PAREDES YACO, Jhael Alejandro</v>
      </c>
    </row>
    <row r="2304" spans="1:28" ht="2.25" customHeight="1" thickTop="1" thickBot="1" x14ac:dyDescent="0.3">
      <c r="A2304" s="72"/>
      <c r="B2304" s="73"/>
      <c r="C2304" s="78"/>
      <c r="D2304" s="78"/>
      <c r="E2304" s="78"/>
      <c r="F2304" s="78"/>
      <c r="G2304" s="78"/>
      <c r="H2304" s="82"/>
      <c r="I2304" s="124"/>
      <c r="J2304" s="124"/>
    </row>
    <row r="2305" spans="1:28" ht="44.25" customHeight="1" thickTop="1" thickBot="1" x14ac:dyDescent="0.3">
      <c r="A2305" s="83" t="s">
        <v>12</v>
      </c>
      <c r="B2305" s="376" t="s">
        <v>44</v>
      </c>
      <c r="C2305" s="377"/>
      <c r="D2305" s="84" t="str">
        <f>IF(ISERROR(VLOOKUP($AB2305,trabajo,W2305,FALSE)),"",IF(VLOOKUP($AB2305,trabajo,W2305,FALSE)=0,"",VLOOKUP($AB2305,trabajo,W2305,FALSE)))</f>
        <v/>
      </c>
      <c r="E2305" s="84" t="str">
        <f>IF(ISERROR(VLOOKUP($AB2305,trabajo,X2305,FALSE)),"",IF(VLOOKUP($AB2305,trabajo,X2305,FALSE)=0,"",VLOOKUP($AB2305,trabajo,X2305,FALSE)))</f>
        <v/>
      </c>
      <c r="F2305" s="84" t="str">
        <f>IF(ISERROR(VLOOKUP($AB2305,trabajo,Y2305,FALSE)),"",IF(VLOOKUP($AB2305,trabajo,Y2305,FALSE)=0,"",VLOOKUP($AB2305,trabajo,Y2305,FALSE)))</f>
        <v/>
      </c>
      <c r="G2305" s="85" t="str">
        <f>IF(ISERROR(VLOOKUP($AB2305,trabajo,Z2305,FALSE)),"",IF(VLOOKUP($AB2305,trabajo,Z2305,FALSE)=0,"",VLOOKUP($AB2305,trabajo,Z2305,FALSE)))</f>
        <v/>
      </c>
      <c r="H2305" s="86" t="str">
        <f ca="1">IF(ISERROR(VLOOKUP($AB2305,trabajo,AA2305,FALSE)),"",IF(VLOOKUP($AB2305,trabajo,AA2305,FALSE)=0,"",VLOOKUP($AB2305,trabajo,AA2305,FALSE)))</f>
        <v/>
      </c>
      <c r="I2305" s="332"/>
      <c r="J2305" s="333"/>
      <c r="W2305" s="14">
        <v>3</v>
      </c>
      <c r="X2305" s="14">
        <v>9</v>
      </c>
      <c r="Y2305" s="14">
        <v>15</v>
      </c>
      <c r="Z2305" s="14">
        <v>21</v>
      </c>
      <c r="AA2305" s="14">
        <v>31</v>
      </c>
      <c r="AB2305" s="14" t="str">
        <f>IF(C2258="","",C2258)</f>
        <v>PAREDES YACO, Jhael Alejandro</v>
      </c>
    </row>
    <row r="2306" spans="1:28" ht="9.75" customHeight="1" thickTop="1" thickBot="1" x14ac:dyDescent="0.3">
      <c r="A2306" s="87"/>
      <c r="B2306" s="73"/>
      <c r="C2306" s="79"/>
      <c r="D2306" s="79"/>
      <c r="E2306" s="79"/>
      <c r="F2306" s="79"/>
      <c r="G2306" s="79"/>
      <c r="I2306" s="88"/>
      <c r="J2306" s="88"/>
    </row>
    <row r="2307" spans="1:28" ht="18.75" customHeight="1" thickTop="1" x14ac:dyDescent="0.25">
      <c r="A2307" s="389" t="s">
        <v>14</v>
      </c>
      <c r="B2307" s="390"/>
      <c r="C2307" s="391"/>
      <c r="D2307" s="386" t="s">
        <v>53</v>
      </c>
      <c r="E2307" s="387"/>
      <c r="F2307" s="387"/>
      <c r="G2307" s="388"/>
      <c r="H2307" s="384" t="s">
        <v>2</v>
      </c>
      <c r="I2307" s="288" t="s">
        <v>17</v>
      </c>
      <c r="J2307" s="289"/>
    </row>
    <row r="2308" spans="1:28" ht="18.75" customHeight="1" thickBot="1" x14ac:dyDescent="0.3">
      <c r="A2308" s="392"/>
      <c r="B2308" s="393"/>
      <c r="C2308" s="394"/>
      <c r="D2308" s="89">
        <v>1</v>
      </c>
      <c r="E2308" s="89">
        <v>2</v>
      </c>
      <c r="F2308" s="89">
        <v>3</v>
      </c>
      <c r="G2308" s="90">
        <v>4</v>
      </c>
      <c r="H2308" s="385"/>
      <c r="I2308" s="290"/>
      <c r="J2308" s="291"/>
    </row>
    <row r="2309" spans="1:28" ht="22.5" customHeight="1" thickTop="1" x14ac:dyDescent="0.25">
      <c r="A2309" s="378" t="s">
        <v>15</v>
      </c>
      <c r="B2309" s="379"/>
      <c r="C2309" s="380"/>
      <c r="D2309" s="91" t="str">
        <f>IF(ISERROR(VLOOKUP($AB2309,autonomo,W2309,FALSE)),"",IF(VLOOKUP($AB2309,autonomo,W2309,FALSE)=0,"",VLOOKUP($AB2309,autonomo,W2309,FALSE)))</f>
        <v/>
      </c>
      <c r="E2309" s="91" t="str">
        <f>IF(ISERROR(VLOOKUP($AB2309,autonomo,X2309,FALSE)),"",IF(VLOOKUP($AB2309,autonomo,X2309,FALSE)=0,"",VLOOKUP($AB2309,autonomo,X2309,FALSE)))</f>
        <v/>
      </c>
      <c r="F2309" s="91" t="str">
        <f>IF(ISERROR(VLOOKUP($AB2309,autonomo,Y2309,FALSE)),"",IF(VLOOKUP($AB2309,autonomo,Y2309,FALSE)=0,"",VLOOKUP($AB2309,autonomo,Y2309,FALSE)))</f>
        <v/>
      </c>
      <c r="G2309" s="92" t="str">
        <f>IF(ISERROR(VLOOKUP($AB2309,autonomo,Z2309,FALSE)),"",IF(VLOOKUP($AB2309,autonomo,Z2309,FALSE)=0,"",VLOOKUP($AB2309,autonomo,Z2309,FALSE)))</f>
        <v/>
      </c>
      <c r="H2309" s="93" t="str">
        <f ca="1">IF(ISERROR(VLOOKUP($AB2309,autonomo,AA2309,FALSE)),"",IF(VLOOKUP($AB2309,autonomo,AA2309,FALSE)=0,"",VLOOKUP($AB2309,autonomo,AA2309,FALSE)))</f>
        <v/>
      </c>
      <c r="I2309" s="305"/>
      <c r="J2309" s="306"/>
      <c r="W2309" s="14">
        <v>3</v>
      </c>
      <c r="X2309" s="14">
        <v>9</v>
      </c>
      <c r="Y2309" s="14">
        <v>15</v>
      </c>
      <c r="Z2309" s="14">
        <v>21</v>
      </c>
      <c r="AA2309" s="14">
        <v>31</v>
      </c>
      <c r="AB2309" s="14" t="str">
        <f>IF(C2258="","",C2258)</f>
        <v>PAREDES YACO, Jhael Alejandro</v>
      </c>
    </row>
    <row r="2310" spans="1:28" ht="24" customHeight="1" thickBot="1" x14ac:dyDescent="0.3">
      <c r="A2310" s="381" t="s">
        <v>16</v>
      </c>
      <c r="B2310" s="382"/>
      <c r="C2310" s="383"/>
      <c r="D2310" s="94" t="str">
        <f>IF(ISERROR(VLOOKUP($AB2310,tic,W2310,FALSE)),"",IF(VLOOKUP($AB2310,tic,W2310,FALSE)=0,"",VLOOKUP($AB2310,tic,W2310,FALSE)))</f>
        <v/>
      </c>
      <c r="E2310" s="94" t="str">
        <f>IF(ISERROR(VLOOKUP($AB2310,tic,X2310,FALSE)),"",IF(VLOOKUP($AB2310,tic,X2310,FALSE)=0,"",VLOOKUP($AB2310,tic,X2310,FALSE)))</f>
        <v/>
      </c>
      <c r="F2310" s="94" t="str">
        <f>IF(ISERROR(VLOOKUP($AB2310,tic,Y2310,FALSE)),"",IF(VLOOKUP($AB2310,tic,Y2310,FALSE)=0,"",VLOOKUP($AB2310,tic,Y2310,FALSE)))</f>
        <v/>
      </c>
      <c r="G2310" s="95" t="str">
        <f>IF(ISERROR(VLOOKUP($AB2310,tic,Z2310,FALSE)),"",IF(VLOOKUP($AB2310,tic,Z2310,FALSE)=0,"",VLOOKUP($AB2310,tic,Z2310,FALSE)))</f>
        <v/>
      </c>
      <c r="H2310" s="96" t="str">
        <f ca="1">IF(ISERROR(VLOOKUP($AB2310,tic,AA2310,FALSE)),"",IF(VLOOKUP($AB2310,tic,AA2310,FALSE)=0,"",VLOOKUP($AB2310,tic,AA2310,FALSE)))</f>
        <v/>
      </c>
      <c r="I2310" s="307"/>
      <c r="J2310" s="308"/>
      <c r="W2310" s="14">
        <v>3</v>
      </c>
      <c r="X2310" s="14">
        <v>9</v>
      </c>
      <c r="Y2310" s="14">
        <v>15</v>
      </c>
      <c r="Z2310" s="14">
        <v>21</v>
      </c>
      <c r="AA2310" s="14">
        <v>31</v>
      </c>
      <c r="AB2310" s="14" t="str">
        <f>IF(C2258="","",C2258)</f>
        <v>PAREDES YACO, Jhael Alejandro</v>
      </c>
    </row>
    <row r="2311" spans="1:28" ht="5.25" customHeight="1" thickTop="1" thickBot="1" x14ac:dyDescent="0.3"/>
    <row r="2312" spans="1:28" ht="17.25" customHeight="1" thickBot="1" x14ac:dyDescent="0.3">
      <c r="A2312" s="233" t="s">
        <v>154</v>
      </c>
      <c r="B2312" s="233"/>
      <c r="C2312" s="246" t="str">
        <f>IF(C2258="","",IF(VLOOKUP(C2258,DATOS!$B$17:$F$61,4,FALSE)=0,"",VLOOKUP(C2258,DATOS!$B$17:$F$61,4,FALSE)&amp;" "&amp;VLOOKUP(C2258,DATOS!$B$17:$F$61,5,FALSE)))</f>
        <v/>
      </c>
      <c r="D2312" s="247"/>
      <c r="E2312" s="248"/>
      <c r="F2312" s="233" t="str">
        <f>"N° Áreas desaprobadas "&amp;DATOS!$B$6&amp;" :"</f>
        <v>N° Áreas desaprobadas 2019 :</v>
      </c>
      <c r="G2312" s="233"/>
      <c r="H2312" s="233"/>
      <c r="I2312" s="233"/>
      <c r="J2312" s="97" t="str">
        <f ca="1">IF(C2258="","",IF((DATOS!$W$14-TODAY())&gt;0,"",VLOOKUP(C2258,anual,18,FALSE)))</f>
        <v/>
      </c>
    </row>
    <row r="2313" spans="1:28" ht="3" customHeight="1" thickBot="1" x14ac:dyDescent="0.3">
      <c r="A2313" s="46"/>
      <c r="B2313" s="46"/>
      <c r="C2313" s="98"/>
      <c r="D2313" s="98"/>
      <c r="E2313" s="98"/>
      <c r="F2313" s="46"/>
      <c r="G2313" s="46"/>
      <c r="H2313" s="46"/>
      <c r="I2313" s="46"/>
    </row>
    <row r="2314" spans="1:28" ht="17.25" customHeight="1" thickBot="1" x14ac:dyDescent="0.3">
      <c r="A2314" s="420" t="str">
        <f>IF(C2258="","",C2258)</f>
        <v>PAREDES YACO, Jhael Alejandro</v>
      </c>
      <c r="B2314" s="420"/>
      <c r="C2314" s="420"/>
      <c r="F2314" s="233" t="s">
        <v>155</v>
      </c>
      <c r="G2314" s="233"/>
      <c r="H2314" s="233"/>
      <c r="I2314" s="395" t="str">
        <f ca="1">IF(C2258="","",IF((DATOS!$W$14-TODAY())&gt;0,"",VLOOKUP(C2258,anual2,20,FALSE)))</f>
        <v/>
      </c>
      <c r="J2314" s="396"/>
    </row>
    <row r="2315" spans="1:28" ht="15.75" thickBot="1" x14ac:dyDescent="0.3">
      <c r="A2315" s="16" t="s">
        <v>54</v>
      </c>
    </row>
    <row r="2316" spans="1:28" ht="16.5" thickTop="1" thickBot="1" x14ac:dyDescent="0.3">
      <c r="A2316" s="99" t="s">
        <v>55</v>
      </c>
      <c r="B2316" s="100" t="s">
        <v>56</v>
      </c>
      <c r="C2316" s="279" t="s">
        <v>152</v>
      </c>
      <c r="D2316" s="280"/>
      <c r="E2316" s="279" t="s">
        <v>57</v>
      </c>
      <c r="F2316" s="281"/>
      <c r="G2316" s="281"/>
      <c r="H2316" s="281"/>
      <c r="I2316" s="281"/>
      <c r="J2316" s="282"/>
    </row>
    <row r="2317" spans="1:28" ht="20.25" customHeight="1" thickTop="1" x14ac:dyDescent="0.25">
      <c r="A2317" s="101">
        <v>1</v>
      </c>
      <c r="B2317" s="102" t="str">
        <f t="shared" ref="B2317:D2320" si="564">IF(ISERROR(VLOOKUP($AB2317,comportamiento,W2317,FALSE)),"",IF(VLOOKUP($AB2317,comportamiento,W2317,FALSE)=0,"",VLOOKUP($AB2317,comportamiento,W2317,FALSE)))</f>
        <v/>
      </c>
      <c r="C2317" s="273" t="str">
        <f t="shared" ca="1" si="564"/>
        <v/>
      </c>
      <c r="D2317" s="274" t="str">
        <f t="shared" si="564"/>
        <v/>
      </c>
      <c r="E2317" s="283"/>
      <c r="F2317" s="283"/>
      <c r="G2317" s="283"/>
      <c r="H2317" s="283"/>
      <c r="I2317" s="283"/>
      <c r="J2317" s="284"/>
      <c r="W2317" s="14">
        <v>7</v>
      </c>
      <c r="X2317" s="14">
        <v>31</v>
      </c>
      <c r="AB2317" s="14" t="str">
        <f>IF(C2258="","",C2258)</f>
        <v>PAREDES YACO, Jhael Alejandro</v>
      </c>
    </row>
    <row r="2318" spans="1:28" ht="20.25" customHeight="1" x14ac:dyDescent="0.25">
      <c r="A2318" s="103">
        <v>2</v>
      </c>
      <c r="B2318" s="104" t="str">
        <f t="shared" si="564"/>
        <v/>
      </c>
      <c r="C2318" s="275" t="str">
        <f t="shared" si="564"/>
        <v/>
      </c>
      <c r="D2318" s="276" t="str">
        <f t="shared" si="564"/>
        <v/>
      </c>
      <c r="E2318" s="269"/>
      <c r="F2318" s="269"/>
      <c r="G2318" s="269"/>
      <c r="H2318" s="269"/>
      <c r="I2318" s="269"/>
      <c r="J2318" s="270"/>
      <c r="W2318" s="14">
        <v>13</v>
      </c>
      <c r="AB2318" s="14" t="str">
        <f>IF(C2258="","",C2258)</f>
        <v>PAREDES YACO, Jhael Alejandro</v>
      </c>
    </row>
    <row r="2319" spans="1:28" ht="20.25" customHeight="1" x14ac:dyDescent="0.25">
      <c r="A2319" s="103">
        <v>3</v>
      </c>
      <c r="B2319" s="104" t="str">
        <f t="shared" si="564"/>
        <v/>
      </c>
      <c r="C2319" s="275" t="str">
        <f t="shared" si="564"/>
        <v/>
      </c>
      <c r="D2319" s="276" t="str">
        <f t="shared" si="564"/>
        <v/>
      </c>
      <c r="E2319" s="269"/>
      <c r="F2319" s="269"/>
      <c r="G2319" s="269"/>
      <c r="H2319" s="269"/>
      <c r="I2319" s="269"/>
      <c r="J2319" s="270"/>
      <c r="W2319" s="14">
        <v>19</v>
      </c>
      <c r="AB2319" s="14" t="str">
        <f>IF(C2258="","",C2258)</f>
        <v>PAREDES YACO, Jhael Alejandro</v>
      </c>
    </row>
    <row r="2320" spans="1:28" ht="20.25" customHeight="1" thickBot="1" x14ac:dyDescent="0.3">
      <c r="A2320" s="105">
        <v>4</v>
      </c>
      <c r="B2320" s="106" t="str">
        <f t="shared" si="564"/>
        <v/>
      </c>
      <c r="C2320" s="277" t="str">
        <f t="shared" si="564"/>
        <v/>
      </c>
      <c r="D2320" s="278" t="str">
        <f t="shared" si="564"/>
        <v/>
      </c>
      <c r="E2320" s="271"/>
      <c r="F2320" s="271"/>
      <c r="G2320" s="271"/>
      <c r="H2320" s="271"/>
      <c r="I2320" s="271"/>
      <c r="J2320" s="272"/>
      <c r="W2320" s="14">
        <v>25</v>
      </c>
      <c r="AB2320" s="14" t="str">
        <f>IF(C2258="","",C2258)</f>
        <v>PAREDES YACO, Jhael Alejandro</v>
      </c>
    </row>
    <row r="2321" spans="1:23" ht="6.75" customHeight="1" thickTop="1" thickBot="1" x14ac:dyDescent="0.3">
      <c r="W2321" s="14">
        <v>7</v>
      </c>
    </row>
    <row r="2322" spans="1:23" ht="14.25" customHeight="1" thickTop="1" thickBot="1" x14ac:dyDescent="0.3">
      <c r="B2322" s="358" t="s">
        <v>208</v>
      </c>
      <c r="C2322" s="359"/>
      <c r="D2322" s="359" t="s">
        <v>209</v>
      </c>
      <c r="E2322" s="359"/>
      <c r="F2322" s="360"/>
    </row>
    <row r="2323" spans="1:23" ht="14.25" customHeight="1" thickTop="1" x14ac:dyDescent="0.25">
      <c r="B2323" s="107" t="str">
        <f>IF(DATOS!$B$12="","",IF(DATOS!$B$12="Bimestre","I Bimestre","I Trimestre"))</f>
        <v>I Trimestre</v>
      </c>
      <c r="C2323" s="108" t="str">
        <f>IF(C2258="","",VLOOKUP(C2258,periodo1,20,FALSE)&amp;"°")</f>
        <v>500°</v>
      </c>
      <c r="D2323" s="221">
        <f>IF(C2258="","",VLOOKUP(C2258,periodo1,18,FALSE))</f>
        <v>0</v>
      </c>
      <c r="E2323" s="221"/>
      <c r="F2323" s="361"/>
      <c r="H2323" s="406" t="str">
        <f>"Orden de mérito año escolar "&amp;DATOS!$B$6&amp;":"</f>
        <v>Orden de mérito año escolar 2019:</v>
      </c>
      <c r="I2323" s="407"/>
      <c r="J2323" s="412" t="str">
        <f ca="1">IF(C2258="","",IF((DATOS!$W$14-TODAY())&gt;0,"",VLOOKUP(C2258,anual,20,FALSE)&amp;"°"))</f>
        <v/>
      </c>
    </row>
    <row r="2324" spans="1:23" ht="14.25" customHeight="1" x14ac:dyDescent="0.25">
      <c r="B2324" s="109" t="str">
        <f>IF(DATOS!$B$12="","",IF(DATOS!$B$12="Bimestre","II Bimestre","II Trimestre"))</f>
        <v>II Trimestre</v>
      </c>
      <c r="C2324" s="110" t="str">
        <f ca="1">IF(C2258="","",IF((DATOS!$X$14-TODAY())&gt;0,"",VLOOKUP(C2258,periodo2,20,FALSE)&amp;"°"))</f>
        <v/>
      </c>
      <c r="D2324" s="225" t="str">
        <f ca="1">IF(C2258="","",IF(C2324="","",VLOOKUP(C2258,periodo2,18,FALSE)))</f>
        <v/>
      </c>
      <c r="E2324" s="225"/>
      <c r="F2324" s="362"/>
      <c r="H2324" s="408"/>
      <c r="I2324" s="409"/>
      <c r="J2324" s="413"/>
    </row>
    <row r="2325" spans="1:23" ht="14.25" customHeight="1" thickBot="1" x14ac:dyDescent="0.3">
      <c r="A2325" s="111"/>
      <c r="B2325" s="112" t="str">
        <f>IF(DATOS!$B$12="","",IF(DATOS!$B$12="Bimestre","III Bimestre","III Trimestre"))</f>
        <v>III Trimestre</v>
      </c>
      <c r="C2325" s="113" t="str">
        <f ca="1">IF(C2258="","",IF((DATOS!$Y$14-TODAY())&gt;0,"",VLOOKUP(C2258,periodo3,20,FALSE)&amp;"°"))</f>
        <v/>
      </c>
      <c r="D2325" s="363" t="str">
        <f ca="1">IF(C2258="","",IF(C2325="","",VLOOKUP(C2258,periodo3,18,FALSE)))</f>
        <v/>
      </c>
      <c r="E2325" s="363"/>
      <c r="F2325" s="364"/>
      <c r="G2325" s="111"/>
      <c r="H2325" s="410"/>
      <c r="I2325" s="411"/>
      <c r="J2325" s="414"/>
    </row>
    <row r="2326" spans="1:23" ht="14.25" customHeight="1" thickTop="1" thickBot="1" x14ac:dyDescent="0.3">
      <c r="B2326" s="114" t="str">
        <f>IF(DATOS!$B$12="","",IF(DATOS!$B$12="Bimestre","IV Bimestre",""))</f>
        <v/>
      </c>
      <c r="C2326" s="115" t="str">
        <f ca="1">IF(C2258="","",IF((DATOS!$W$14-TODAY())&gt;0,"",VLOOKUP(C2258,periodo4,20,FALSE)&amp;"°"))</f>
        <v/>
      </c>
      <c r="D2326" s="214" t="str">
        <f ca="1">IF(C2258="","",IF(C2326="","",VLOOKUP(C2258,periodo4,18,FALSE)))</f>
        <v/>
      </c>
      <c r="E2326" s="214"/>
      <c r="F2326" s="405"/>
    </row>
    <row r="2327" spans="1:23" ht="16.5" thickTop="1" thickBot="1" x14ac:dyDescent="0.3">
      <c r="A2327" s="16" t="s">
        <v>192</v>
      </c>
    </row>
    <row r="2328" spans="1:23" ht="15.75" thickTop="1" x14ac:dyDescent="0.25">
      <c r="A2328" s="397" t="s">
        <v>55</v>
      </c>
      <c r="B2328" s="399" t="s">
        <v>193</v>
      </c>
      <c r="C2328" s="288"/>
      <c r="D2328" s="288"/>
      <c r="E2328" s="289"/>
      <c r="F2328" s="399" t="s">
        <v>194</v>
      </c>
      <c r="G2328" s="288"/>
      <c r="H2328" s="288"/>
      <c r="I2328" s="289"/>
    </row>
    <row r="2329" spans="1:23" x14ac:dyDescent="0.25">
      <c r="A2329" s="398"/>
      <c r="B2329" s="116" t="s">
        <v>195</v>
      </c>
      <c r="C2329" s="400" t="s">
        <v>196</v>
      </c>
      <c r="D2329" s="400"/>
      <c r="E2329" s="401"/>
      <c r="F2329" s="402" t="s">
        <v>195</v>
      </c>
      <c r="G2329" s="400"/>
      <c r="H2329" s="400"/>
      <c r="I2329" s="117" t="s">
        <v>196</v>
      </c>
    </row>
    <row r="2330" spans="1:23" x14ac:dyDescent="0.25">
      <c r="A2330" s="118">
        <v>1</v>
      </c>
      <c r="B2330" s="126"/>
      <c r="C2330" s="403"/>
      <c r="D2330" s="366"/>
      <c r="E2330" s="404"/>
      <c r="F2330" s="365"/>
      <c r="G2330" s="366"/>
      <c r="H2330" s="367"/>
      <c r="I2330" s="127"/>
    </row>
    <row r="2331" spans="1:23" x14ac:dyDescent="0.25">
      <c r="A2331" s="118">
        <v>2</v>
      </c>
      <c r="B2331" s="126"/>
      <c r="C2331" s="403"/>
      <c r="D2331" s="366"/>
      <c r="E2331" s="404"/>
      <c r="F2331" s="365"/>
      <c r="G2331" s="366"/>
      <c r="H2331" s="367"/>
      <c r="I2331" s="127"/>
    </row>
    <row r="2332" spans="1:23" x14ac:dyDescent="0.25">
      <c r="A2332" s="118">
        <v>3</v>
      </c>
      <c r="B2332" s="126"/>
      <c r="C2332" s="403"/>
      <c r="D2332" s="366"/>
      <c r="E2332" s="404"/>
      <c r="F2332" s="365"/>
      <c r="G2332" s="366"/>
      <c r="H2332" s="367"/>
      <c r="I2332" s="127"/>
    </row>
    <row r="2333" spans="1:23" ht="15.75" thickBot="1" x14ac:dyDescent="0.3">
      <c r="A2333" s="119">
        <v>4</v>
      </c>
      <c r="B2333" s="129"/>
      <c r="C2333" s="368"/>
      <c r="D2333" s="369"/>
      <c r="E2333" s="370"/>
      <c r="F2333" s="371"/>
      <c r="G2333" s="369"/>
      <c r="H2333" s="372"/>
      <c r="I2333" s="130"/>
    </row>
    <row r="2334" spans="1:23" ht="16.5" thickTop="1" thickBot="1" x14ac:dyDescent="0.3">
      <c r="A2334" s="120" t="s">
        <v>197</v>
      </c>
      <c r="B2334" s="121" t="str">
        <f>IF(C2258="","",IF(SUM(B2330:B2333)=0,"",SUM(B2330:B2333)))</f>
        <v/>
      </c>
      <c r="C2334" s="373" t="str">
        <f>IF(C2258="","",IF(SUM(C2330:C2333)=0,"",SUM(C2330:C2333)))</f>
        <v/>
      </c>
      <c r="D2334" s="373" t="str">
        <f t="shared" ref="D2334" si="565">IF(E2258="","",IF(SUM(D2330:D2333)=0,"",SUM(D2330:D2333)))</f>
        <v/>
      </c>
      <c r="E2334" s="374" t="str">
        <f t="shared" ref="E2334" si="566">IF(F2258="","",IF(SUM(E2330:E2333)=0,"",SUM(E2330:E2333)))</f>
        <v/>
      </c>
      <c r="F2334" s="375" t="str">
        <f>IF(C2258="","",IF(SUM(F2330:F2333)=0,"",SUM(F2330:F2333)))</f>
        <v/>
      </c>
      <c r="G2334" s="373" t="str">
        <f t="shared" ref="G2334" si="567">IF(H2258="","",IF(SUM(G2330:G2333)=0,"",SUM(G2330:G2333)))</f>
        <v/>
      </c>
      <c r="H2334" s="373" t="str">
        <f t="shared" ref="H2334" si="568">IF(I2258="","",IF(SUM(H2330:H2333)=0,"",SUM(H2330:H2333)))</f>
        <v/>
      </c>
      <c r="I2334" s="122" t="str">
        <f>IF(C2258="","",IF(SUM(I2330:I2333)=0,"",SUM(I2330:I2333)))</f>
        <v/>
      </c>
    </row>
    <row r="2335" spans="1:23" ht="15.75" thickTop="1" x14ac:dyDescent="0.25"/>
    <row r="2338" spans="1:32" x14ac:dyDescent="0.25">
      <c r="A2338" s="416"/>
      <c r="B2338" s="416"/>
      <c r="G2338" s="123"/>
      <c r="H2338" s="123"/>
      <c r="I2338" s="123"/>
      <c r="J2338" s="123"/>
    </row>
    <row r="2339" spans="1:32" x14ac:dyDescent="0.25">
      <c r="A2339" s="415" t="str">
        <f>IF(DATOS!$F$9="","",DATOS!$F$9)</f>
        <v/>
      </c>
      <c r="B2339" s="415"/>
      <c r="G2339" s="415" t="str">
        <f>IF(DATOS!$F$10="","",DATOS!$F$10)</f>
        <v/>
      </c>
      <c r="H2339" s="415"/>
      <c r="I2339" s="415"/>
      <c r="J2339" s="415"/>
    </row>
    <row r="2340" spans="1:32" x14ac:dyDescent="0.25">
      <c r="A2340" s="415" t="s">
        <v>143</v>
      </c>
      <c r="B2340" s="415"/>
      <c r="G2340" s="415" t="s">
        <v>142</v>
      </c>
      <c r="H2340" s="415"/>
      <c r="I2340" s="415"/>
      <c r="J2340" s="415"/>
    </row>
    <row r="2341" spans="1:32" ht="17.25" x14ac:dyDescent="0.3">
      <c r="A2341" s="285" t="str">
        <f>"INFORME DE PROGRESO DEL APRENDIZAJE DEL ESTUDIANTE - "&amp;DATOS!$B$6</f>
        <v>INFORME DE PROGRESO DEL APRENDIZAJE DEL ESTUDIANTE - 2019</v>
      </c>
      <c r="B2341" s="285"/>
      <c r="C2341" s="285"/>
      <c r="D2341" s="285"/>
      <c r="E2341" s="285"/>
      <c r="F2341" s="285"/>
      <c r="G2341" s="285"/>
      <c r="H2341" s="285"/>
      <c r="I2341" s="285"/>
      <c r="J2341" s="285"/>
    </row>
    <row r="2342" spans="1:32" ht="4.5" customHeight="1" thickBot="1" x14ac:dyDescent="0.3"/>
    <row r="2343" spans="1:32" ht="15.75" thickTop="1" x14ac:dyDescent="0.25">
      <c r="A2343" s="292"/>
      <c r="B2343" s="62" t="s">
        <v>45</v>
      </c>
      <c r="C2343" s="314" t="str">
        <f>IF(DATOS!$B$4="","",DATOS!$B$4)</f>
        <v>Apurímac</v>
      </c>
      <c r="D2343" s="314"/>
      <c r="E2343" s="314"/>
      <c r="F2343" s="314"/>
      <c r="G2343" s="313" t="s">
        <v>47</v>
      </c>
      <c r="H2343" s="313"/>
      <c r="I2343" s="63" t="str">
        <f>IF(DATOS!$B$5="","",DATOS!$B$5)</f>
        <v/>
      </c>
      <c r="J2343" s="295" t="s">
        <v>520</v>
      </c>
    </row>
    <row r="2344" spans="1:32" x14ac:dyDescent="0.25">
      <c r="A2344" s="293"/>
      <c r="B2344" s="64" t="s">
        <v>46</v>
      </c>
      <c r="C2344" s="311" t="str">
        <f>IF(DATOS!$B$7="","",UPPER(DATOS!$B$7))</f>
        <v/>
      </c>
      <c r="D2344" s="311"/>
      <c r="E2344" s="311"/>
      <c r="F2344" s="311"/>
      <c r="G2344" s="311"/>
      <c r="H2344" s="311"/>
      <c r="I2344" s="312"/>
      <c r="J2344" s="296"/>
    </row>
    <row r="2345" spans="1:32" x14ac:dyDescent="0.25">
      <c r="A2345" s="293"/>
      <c r="B2345" s="64" t="s">
        <v>49</v>
      </c>
      <c r="C2345" s="315" t="str">
        <f>IF(DATOS!$B$8="","",DATOS!$B$8)</f>
        <v/>
      </c>
      <c r="D2345" s="315"/>
      <c r="E2345" s="315"/>
      <c r="F2345" s="315"/>
      <c r="G2345" s="286" t="s">
        <v>100</v>
      </c>
      <c r="H2345" s="287"/>
      <c r="I2345" s="65" t="str">
        <f>IF(DATOS!$B$9="","",DATOS!$B$9)</f>
        <v/>
      </c>
      <c r="J2345" s="296"/>
    </row>
    <row r="2346" spans="1:32" x14ac:dyDescent="0.25">
      <c r="A2346" s="293"/>
      <c r="B2346" s="64" t="s">
        <v>60</v>
      </c>
      <c r="C2346" s="311" t="str">
        <f>IF(DATOS!$B$10="","",DATOS!$B$10)</f>
        <v/>
      </c>
      <c r="D2346" s="311"/>
      <c r="E2346" s="311"/>
      <c r="F2346" s="311"/>
      <c r="G2346" s="317" t="s">
        <v>50</v>
      </c>
      <c r="H2346" s="317"/>
      <c r="I2346" s="65" t="str">
        <f>IF(DATOS!$B$11="","",DATOS!$B$11)</f>
        <v/>
      </c>
      <c r="J2346" s="296"/>
    </row>
    <row r="2347" spans="1:32" x14ac:dyDescent="0.25">
      <c r="A2347" s="293"/>
      <c r="B2347" s="64" t="s">
        <v>59</v>
      </c>
      <c r="C2347" s="316" t="str">
        <f>IF(ISERROR(VLOOKUP(C2348,DATOS!$B$17:$C$61,2,FALSE)),"No encontrado",IF(VLOOKUP(C2348,DATOS!$B$17:$C$61,2,FALSE)=0,"No encontrado",VLOOKUP(C2348,DATOS!$B$17:$C$61,2,FALSE)))</f>
        <v>No encontrado</v>
      </c>
      <c r="D2347" s="316"/>
      <c r="E2347" s="316"/>
      <c r="F2347" s="316"/>
      <c r="G2347" s="298"/>
      <c r="H2347" s="299"/>
      <c r="I2347" s="300"/>
      <c r="J2347" s="296"/>
    </row>
    <row r="2348" spans="1:32" ht="28.5" customHeight="1" thickBot="1" x14ac:dyDescent="0.3">
      <c r="A2348" s="294"/>
      <c r="B2348" s="66" t="s">
        <v>58</v>
      </c>
      <c r="C2348" s="309" t="str">
        <f>IF(INDEX(alumnos,AE2348,AF2348)=0,"",INDEX(alumnos,AE2348,AF2348))</f>
        <v>PEDRAZA PORRAS, Milagros</v>
      </c>
      <c r="D2348" s="309"/>
      <c r="E2348" s="309"/>
      <c r="F2348" s="309"/>
      <c r="G2348" s="309"/>
      <c r="H2348" s="309"/>
      <c r="I2348" s="310"/>
      <c r="J2348" s="297"/>
      <c r="AE2348" s="14">
        <f>AE2258+1</f>
        <v>27</v>
      </c>
      <c r="AF2348" s="14">
        <v>2</v>
      </c>
    </row>
    <row r="2349" spans="1:32" ht="5.25" customHeight="1" thickTop="1" thickBot="1" x14ac:dyDescent="0.3"/>
    <row r="2350" spans="1:32" ht="27" customHeight="1" thickTop="1" x14ac:dyDescent="0.25">
      <c r="A2350" s="318" t="s">
        <v>0</v>
      </c>
      <c r="B2350" s="328" t="s">
        <v>1</v>
      </c>
      <c r="C2350" s="329"/>
      <c r="D2350" s="325" t="s">
        <v>139</v>
      </c>
      <c r="E2350" s="326"/>
      <c r="F2350" s="326"/>
      <c r="G2350" s="327"/>
      <c r="H2350" s="320" t="s">
        <v>2</v>
      </c>
      <c r="I2350" s="301" t="s">
        <v>3</v>
      </c>
      <c r="J2350" s="302"/>
      <c r="K2350" s="67"/>
    </row>
    <row r="2351" spans="1:32" ht="15" customHeight="1" thickBot="1" x14ac:dyDescent="0.3">
      <c r="A2351" s="319"/>
      <c r="B2351" s="330"/>
      <c r="C2351" s="331"/>
      <c r="D2351" s="68">
        <v>1</v>
      </c>
      <c r="E2351" s="68">
        <v>2</v>
      </c>
      <c r="F2351" s="68">
        <v>3</v>
      </c>
      <c r="G2351" s="68">
        <v>4</v>
      </c>
      <c r="H2351" s="321"/>
      <c r="I2351" s="303"/>
      <c r="J2351" s="304"/>
      <c r="K2351" s="67"/>
    </row>
    <row r="2352" spans="1:32" ht="17.25" customHeight="1" thickTop="1" x14ac:dyDescent="0.25">
      <c r="A2352" s="322" t="s">
        <v>8</v>
      </c>
      <c r="B2352" s="334" t="s">
        <v>26</v>
      </c>
      <c r="C2352" s="334"/>
      <c r="D2352" s="69" t="str">
        <f t="shared" ref="D2352:H2356" si="569">IF(ISERROR(VLOOKUP($AB2352,matematica,W2352,FALSE)),"",IF(VLOOKUP($AB2352,matematica,W2352,FALSE)=0,"",VLOOKUP($AB2352,matematica,W2352,FALSE)))</f>
        <v/>
      </c>
      <c r="E2352" s="69" t="str">
        <f t="shared" si="569"/>
        <v/>
      </c>
      <c r="F2352" s="69" t="str">
        <f t="shared" si="569"/>
        <v/>
      </c>
      <c r="G2352" s="69" t="str">
        <f t="shared" si="569"/>
        <v/>
      </c>
      <c r="H2352" s="343" t="str">
        <f t="shared" ca="1" si="569"/>
        <v/>
      </c>
      <c r="I2352" s="337"/>
      <c r="J2352" s="338"/>
      <c r="W2352" s="14">
        <v>3</v>
      </c>
      <c r="X2352" s="14">
        <v>9</v>
      </c>
      <c r="Y2352" s="14">
        <v>15</v>
      </c>
      <c r="Z2352" s="14">
        <v>21</v>
      </c>
      <c r="AA2352" s="14">
        <v>31</v>
      </c>
      <c r="AB2352" s="14" t="str">
        <f>IF(C2348="","",C2348)</f>
        <v>PEDRAZA PORRAS, Milagros</v>
      </c>
    </row>
    <row r="2353" spans="1:28" ht="27.75" customHeight="1" x14ac:dyDescent="0.25">
      <c r="A2353" s="323"/>
      <c r="B2353" s="335" t="s">
        <v>27</v>
      </c>
      <c r="C2353" s="335"/>
      <c r="D2353" s="70" t="str">
        <f t="shared" si="569"/>
        <v/>
      </c>
      <c r="E2353" s="70" t="str">
        <f t="shared" si="569"/>
        <v/>
      </c>
      <c r="F2353" s="70" t="str">
        <f t="shared" si="569"/>
        <v/>
      </c>
      <c r="G2353" s="70" t="str">
        <f t="shared" si="569"/>
        <v/>
      </c>
      <c r="H2353" s="344" t="str">
        <f t="shared" si="569"/>
        <v/>
      </c>
      <c r="I2353" s="339"/>
      <c r="J2353" s="340"/>
      <c r="M2353" s="14" t="str">
        <f>IF(INDEX(alumnos,35,2)=0,"",INDEX(alumnos,35,2))</f>
        <v/>
      </c>
      <c r="W2353" s="14">
        <v>4</v>
      </c>
      <c r="X2353" s="14">
        <v>10</v>
      </c>
      <c r="Y2353" s="14">
        <v>16</v>
      </c>
      <c r="Z2353" s="14">
        <v>22</v>
      </c>
      <c r="AB2353" s="14" t="str">
        <f>IF(C2348="","",C2348)</f>
        <v>PEDRAZA PORRAS, Milagros</v>
      </c>
    </row>
    <row r="2354" spans="1:28" ht="26.25" customHeight="1" x14ac:dyDescent="0.25">
      <c r="A2354" s="323"/>
      <c r="B2354" s="335" t="s">
        <v>28</v>
      </c>
      <c r="C2354" s="335"/>
      <c r="D2354" s="70" t="str">
        <f t="shared" si="569"/>
        <v/>
      </c>
      <c r="E2354" s="70" t="str">
        <f t="shared" si="569"/>
        <v/>
      </c>
      <c r="F2354" s="70" t="str">
        <f t="shared" si="569"/>
        <v/>
      </c>
      <c r="G2354" s="70" t="str">
        <f t="shared" si="569"/>
        <v/>
      </c>
      <c r="H2354" s="344" t="str">
        <f t="shared" si="569"/>
        <v/>
      </c>
      <c r="I2354" s="339"/>
      <c r="J2354" s="340"/>
      <c r="W2354" s="14">
        <v>5</v>
      </c>
      <c r="X2354" s="14">
        <v>11</v>
      </c>
      <c r="Y2354" s="14">
        <v>17</v>
      </c>
      <c r="Z2354" s="14">
        <v>23</v>
      </c>
      <c r="AB2354" s="14" t="str">
        <f>IF(C2348="","",C2348)</f>
        <v>PEDRAZA PORRAS, Milagros</v>
      </c>
    </row>
    <row r="2355" spans="1:28" ht="24.75" customHeight="1" x14ac:dyDescent="0.25">
      <c r="A2355" s="323"/>
      <c r="B2355" s="335" t="s">
        <v>29</v>
      </c>
      <c r="C2355" s="335"/>
      <c r="D2355" s="70" t="str">
        <f t="shared" si="569"/>
        <v/>
      </c>
      <c r="E2355" s="70" t="str">
        <f t="shared" si="569"/>
        <v/>
      </c>
      <c r="F2355" s="70" t="str">
        <f t="shared" si="569"/>
        <v/>
      </c>
      <c r="G2355" s="70" t="str">
        <f t="shared" si="569"/>
        <v/>
      </c>
      <c r="H2355" s="344" t="str">
        <f t="shared" si="569"/>
        <v/>
      </c>
      <c r="I2355" s="339"/>
      <c r="J2355" s="340"/>
      <c r="W2355" s="14">
        <v>6</v>
      </c>
      <c r="X2355" s="14">
        <v>12</v>
      </c>
      <c r="Y2355" s="14">
        <v>18</v>
      </c>
      <c r="Z2355" s="14">
        <v>24</v>
      </c>
      <c r="AB2355" s="14" t="str">
        <f>IF(C2348="","",C2348)</f>
        <v>PEDRAZA PORRAS, Milagros</v>
      </c>
    </row>
    <row r="2356" spans="1:28" ht="16.5" customHeight="1" thickBot="1" x14ac:dyDescent="0.3">
      <c r="A2356" s="324"/>
      <c r="B2356" s="336" t="s">
        <v>188</v>
      </c>
      <c r="C2356" s="336"/>
      <c r="D2356" s="71" t="str">
        <f t="shared" si="569"/>
        <v/>
      </c>
      <c r="E2356" s="71" t="str">
        <f t="shared" si="569"/>
        <v/>
      </c>
      <c r="F2356" s="71" t="str">
        <f t="shared" si="569"/>
        <v/>
      </c>
      <c r="G2356" s="71" t="str">
        <f t="shared" si="569"/>
        <v/>
      </c>
      <c r="H2356" s="345" t="str">
        <f t="shared" si="569"/>
        <v/>
      </c>
      <c r="I2356" s="341"/>
      <c r="J2356" s="342"/>
      <c r="W2356" s="14">
        <v>7</v>
      </c>
      <c r="X2356" s="14">
        <v>13</v>
      </c>
      <c r="Y2356" s="14">
        <v>19</v>
      </c>
      <c r="Z2356" s="14">
        <v>25</v>
      </c>
      <c r="AB2356" s="14" t="str">
        <f>IF(C2348="","",C2348)</f>
        <v>PEDRAZA PORRAS, Milagros</v>
      </c>
    </row>
    <row r="2357" spans="1:28" ht="1.5" customHeight="1" thickTop="1" thickBot="1" x14ac:dyDescent="0.3">
      <c r="A2357" s="72"/>
      <c r="B2357" s="73"/>
      <c r="C2357" s="74"/>
      <c r="D2357" s="74"/>
      <c r="E2357" s="74"/>
      <c r="F2357" s="74"/>
      <c r="G2357" s="74"/>
      <c r="H2357" s="75"/>
      <c r="I2357" s="124"/>
      <c r="J2357" s="124"/>
    </row>
    <row r="2358" spans="1:28" ht="28.5" customHeight="1" thickTop="1" x14ac:dyDescent="0.25">
      <c r="A2358" s="322" t="s">
        <v>151</v>
      </c>
      <c r="B2358" s="334" t="s">
        <v>191</v>
      </c>
      <c r="C2358" s="334" t="str">
        <f t="shared" ref="C2358:C2360" si="570">IF(ISERROR(VLOOKUP($C$8,comunicacion,W2358,FALSE)),"",IF(VLOOKUP($C$8,comunicacion,W2358,FALSE)=0,"",VLOOKUP($C$8,comunicacion,W2358,FALSE)))</f>
        <v/>
      </c>
      <c r="D2358" s="76" t="str">
        <f t="shared" ref="D2358:H2361" si="571">IF(ISERROR(VLOOKUP($AB2358,comunicacion,W2358,FALSE)),"",IF(VLOOKUP($AB2358,comunicacion,W2358,FALSE)=0,"",VLOOKUP($AB2358,comunicacion,W2358,FALSE)))</f>
        <v/>
      </c>
      <c r="E2358" s="76" t="str">
        <f t="shared" si="571"/>
        <v/>
      </c>
      <c r="F2358" s="76" t="str">
        <f t="shared" si="571"/>
        <v/>
      </c>
      <c r="G2358" s="69" t="str">
        <f t="shared" si="571"/>
        <v/>
      </c>
      <c r="H2358" s="346" t="str">
        <f t="shared" ca="1" si="571"/>
        <v/>
      </c>
      <c r="I2358" s="349"/>
      <c r="J2358" s="350"/>
      <c r="W2358" s="14">
        <v>3</v>
      </c>
      <c r="X2358" s="14">
        <v>9</v>
      </c>
      <c r="Y2358" s="14">
        <v>15</v>
      </c>
      <c r="Z2358" s="14">
        <v>21</v>
      </c>
      <c r="AA2358" s="14">
        <v>31</v>
      </c>
      <c r="AB2358" s="14" t="str">
        <f>IF(C2348="","",C2348)</f>
        <v>PEDRAZA PORRAS, Milagros</v>
      </c>
    </row>
    <row r="2359" spans="1:28" ht="28.5" customHeight="1" x14ac:dyDescent="0.25">
      <c r="A2359" s="323"/>
      <c r="B2359" s="335" t="s">
        <v>190</v>
      </c>
      <c r="C2359" s="335" t="str">
        <f t="shared" si="570"/>
        <v/>
      </c>
      <c r="D2359" s="77" t="str">
        <f t="shared" si="571"/>
        <v/>
      </c>
      <c r="E2359" s="77" t="str">
        <f t="shared" si="571"/>
        <v/>
      </c>
      <c r="F2359" s="77" t="str">
        <f t="shared" si="571"/>
        <v/>
      </c>
      <c r="G2359" s="70" t="str">
        <f t="shared" si="571"/>
        <v/>
      </c>
      <c r="H2359" s="347" t="str">
        <f t="shared" si="571"/>
        <v/>
      </c>
      <c r="I2359" s="351"/>
      <c r="J2359" s="352"/>
      <c r="W2359" s="14">
        <v>4</v>
      </c>
      <c r="X2359" s="14">
        <v>10</v>
      </c>
      <c r="Y2359" s="14">
        <v>16</v>
      </c>
      <c r="Z2359" s="14">
        <v>22</v>
      </c>
      <c r="AB2359" s="14" t="str">
        <f>IF(C2348="","",C2348)</f>
        <v>PEDRAZA PORRAS, Milagros</v>
      </c>
    </row>
    <row r="2360" spans="1:28" ht="28.5" customHeight="1" x14ac:dyDescent="0.25">
      <c r="A2360" s="323"/>
      <c r="B2360" s="335" t="s">
        <v>189</v>
      </c>
      <c r="C2360" s="335" t="str">
        <f t="shared" si="570"/>
        <v/>
      </c>
      <c r="D2360" s="77" t="str">
        <f t="shared" si="571"/>
        <v/>
      </c>
      <c r="E2360" s="77" t="str">
        <f t="shared" si="571"/>
        <v/>
      </c>
      <c r="F2360" s="77" t="str">
        <f t="shared" si="571"/>
        <v/>
      </c>
      <c r="G2360" s="70" t="str">
        <f t="shared" si="571"/>
        <v/>
      </c>
      <c r="H2360" s="347" t="str">
        <f t="shared" si="571"/>
        <v/>
      </c>
      <c r="I2360" s="351"/>
      <c r="J2360" s="352"/>
      <c r="W2360" s="14">
        <v>5</v>
      </c>
      <c r="X2360" s="14">
        <v>11</v>
      </c>
      <c r="Y2360" s="14">
        <v>17</v>
      </c>
      <c r="Z2360" s="14">
        <v>23</v>
      </c>
      <c r="AB2360" s="14" t="str">
        <f>IF(C2348="","",C2348)</f>
        <v>PEDRAZA PORRAS, Milagros</v>
      </c>
    </row>
    <row r="2361" spans="1:28" ht="16.5" customHeight="1" thickBot="1" x14ac:dyDescent="0.3">
      <c r="A2361" s="324"/>
      <c r="B2361" s="336" t="s">
        <v>188</v>
      </c>
      <c r="C2361" s="336"/>
      <c r="D2361" s="71" t="str">
        <f t="shared" si="571"/>
        <v/>
      </c>
      <c r="E2361" s="71" t="str">
        <f t="shared" si="571"/>
        <v/>
      </c>
      <c r="F2361" s="71" t="str">
        <f t="shared" si="571"/>
        <v/>
      </c>
      <c r="G2361" s="71" t="str">
        <f t="shared" si="571"/>
        <v/>
      </c>
      <c r="H2361" s="348" t="str">
        <f t="shared" si="571"/>
        <v/>
      </c>
      <c r="I2361" s="353"/>
      <c r="J2361" s="354"/>
      <c r="W2361" s="14">
        <v>7</v>
      </c>
      <c r="X2361" s="14">
        <v>13</v>
      </c>
      <c r="Y2361" s="14">
        <v>19</v>
      </c>
      <c r="Z2361" s="14">
        <v>25</v>
      </c>
      <c r="AB2361" s="14" t="str">
        <f>IF(C2348="","",C2348)</f>
        <v>PEDRAZA PORRAS, Milagros</v>
      </c>
    </row>
    <row r="2362" spans="1:28" ht="2.25" customHeight="1" thickTop="1" thickBot="1" x14ac:dyDescent="0.3">
      <c r="A2362" s="72"/>
      <c r="B2362" s="73"/>
      <c r="C2362" s="78"/>
      <c r="D2362" s="78"/>
      <c r="E2362" s="78"/>
      <c r="F2362" s="78"/>
      <c r="G2362" s="78"/>
      <c r="H2362" s="75"/>
      <c r="I2362" s="124"/>
      <c r="J2362" s="124"/>
    </row>
    <row r="2363" spans="1:28" ht="28.5" customHeight="1" thickTop="1" x14ac:dyDescent="0.25">
      <c r="A2363" s="322" t="s">
        <v>150</v>
      </c>
      <c r="B2363" s="334" t="s">
        <v>30</v>
      </c>
      <c r="C2363" s="334" t="str">
        <f t="shared" ref="C2363:C2365" si="572">IF(ISERROR(VLOOKUP($C$8,ingles,W2363,FALSE)),"",IF(VLOOKUP($C$8,ingles,W2363,FALSE)=0,"",VLOOKUP($C$8,ingles,W2363,FALSE)))</f>
        <v/>
      </c>
      <c r="D2363" s="76" t="str">
        <f t="shared" ref="D2363:H2366" si="573">IF(ISERROR(VLOOKUP($AB2363,ingles,W2363,FALSE)),"",IF(VLOOKUP($AB2363,ingles,W2363,FALSE)=0,"",VLOOKUP($AB2363,ingles,W2363,FALSE)))</f>
        <v/>
      </c>
      <c r="E2363" s="76" t="str">
        <f t="shared" si="573"/>
        <v/>
      </c>
      <c r="F2363" s="76" t="str">
        <f t="shared" si="573"/>
        <v/>
      </c>
      <c r="G2363" s="69" t="str">
        <f t="shared" si="573"/>
        <v/>
      </c>
      <c r="H2363" s="346" t="str">
        <f t="shared" ca="1" si="573"/>
        <v/>
      </c>
      <c r="I2363" s="349"/>
      <c r="J2363" s="350"/>
      <c r="W2363" s="14">
        <v>3</v>
      </c>
      <c r="X2363" s="14">
        <v>9</v>
      </c>
      <c r="Y2363" s="14">
        <v>15</v>
      </c>
      <c r="Z2363" s="14">
        <v>21</v>
      </c>
      <c r="AA2363" s="14">
        <v>31</v>
      </c>
      <c r="AB2363" s="14" t="str">
        <f>IF(C2348="","",C2348)</f>
        <v>PEDRAZA PORRAS, Milagros</v>
      </c>
    </row>
    <row r="2364" spans="1:28" ht="28.5" customHeight="1" x14ac:dyDescent="0.25">
      <c r="A2364" s="323"/>
      <c r="B2364" s="335" t="s">
        <v>31</v>
      </c>
      <c r="C2364" s="335" t="str">
        <f t="shared" si="572"/>
        <v/>
      </c>
      <c r="D2364" s="77" t="str">
        <f t="shared" si="573"/>
        <v/>
      </c>
      <c r="E2364" s="77" t="str">
        <f t="shared" si="573"/>
        <v/>
      </c>
      <c r="F2364" s="77" t="str">
        <f t="shared" si="573"/>
        <v/>
      </c>
      <c r="G2364" s="70" t="str">
        <f t="shared" si="573"/>
        <v/>
      </c>
      <c r="H2364" s="347" t="str">
        <f t="shared" si="573"/>
        <v/>
      </c>
      <c r="I2364" s="351"/>
      <c r="J2364" s="352"/>
      <c r="W2364" s="14">
        <v>4</v>
      </c>
      <c r="X2364" s="14">
        <v>10</v>
      </c>
      <c r="Y2364" s="14">
        <v>16</v>
      </c>
      <c r="Z2364" s="14">
        <v>22</v>
      </c>
      <c r="AB2364" s="14" t="str">
        <f>IF(C2348="","",C2348)</f>
        <v>PEDRAZA PORRAS, Milagros</v>
      </c>
    </row>
    <row r="2365" spans="1:28" ht="28.5" customHeight="1" x14ac:dyDescent="0.25">
      <c r="A2365" s="323"/>
      <c r="B2365" s="335" t="s">
        <v>32</v>
      </c>
      <c r="C2365" s="335" t="str">
        <f t="shared" si="572"/>
        <v/>
      </c>
      <c r="D2365" s="77" t="str">
        <f t="shared" si="573"/>
        <v/>
      </c>
      <c r="E2365" s="77" t="str">
        <f t="shared" si="573"/>
        <v/>
      </c>
      <c r="F2365" s="77" t="str">
        <f t="shared" si="573"/>
        <v/>
      </c>
      <c r="G2365" s="70" t="str">
        <f t="shared" si="573"/>
        <v/>
      </c>
      <c r="H2365" s="347" t="str">
        <f t="shared" si="573"/>
        <v/>
      </c>
      <c r="I2365" s="351"/>
      <c r="J2365" s="352"/>
      <c r="W2365" s="14">
        <v>5</v>
      </c>
      <c r="X2365" s="14">
        <v>11</v>
      </c>
      <c r="Y2365" s="14">
        <v>17</v>
      </c>
      <c r="Z2365" s="14">
        <v>23</v>
      </c>
      <c r="AB2365" s="14" t="str">
        <f>IF(C2348="","",C2348)</f>
        <v>PEDRAZA PORRAS, Milagros</v>
      </c>
    </row>
    <row r="2366" spans="1:28" ht="16.5" customHeight="1" thickBot="1" x14ac:dyDescent="0.3">
      <c r="A2366" s="324"/>
      <c r="B2366" s="336" t="s">
        <v>188</v>
      </c>
      <c r="C2366" s="336"/>
      <c r="D2366" s="71" t="str">
        <f t="shared" si="573"/>
        <v/>
      </c>
      <c r="E2366" s="71" t="str">
        <f t="shared" si="573"/>
        <v/>
      </c>
      <c r="F2366" s="71" t="str">
        <f t="shared" si="573"/>
        <v/>
      </c>
      <c r="G2366" s="71" t="str">
        <f t="shared" si="573"/>
        <v/>
      </c>
      <c r="H2366" s="348" t="str">
        <f t="shared" si="573"/>
        <v/>
      </c>
      <c r="I2366" s="353"/>
      <c r="J2366" s="354"/>
      <c r="W2366" s="14">
        <v>7</v>
      </c>
      <c r="X2366" s="14">
        <v>13</v>
      </c>
      <c r="Y2366" s="14">
        <v>19</v>
      </c>
      <c r="Z2366" s="14">
        <v>25</v>
      </c>
      <c r="AB2366" s="14" t="str">
        <f>IF(C2348="","",C2348)</f>
        <v>PEDRAZA PORRAS, Milagros</v>
      </c>
    </row>
    <row r="2367" spans="1:28" ht="2.25" customHeight="1" thickTop="1" thickBot="1" x14ac:dyDescent="0.3">
      <c r="A2367" s="72"/>
      <c r="B2367" s="73"/>
      <c r="C2367" s="78"/>
      <c r="D2367" s="78"/>
      <c r="E2367" s="78"/>
      <c r="F2367" s="78"/>
      <c r="G2367" s="78"/>
      <c r="H2367" s="75"/>
      <c r="I2367" s="124"/>
      <c r="J2367" s="124"/>
    </row>
    <row r="2368" spans="1:28" ht="27" customHeight="1" thickTop="1" x14ac:dyDescent="0.25">
      <c r="A2368" s="322" t="s">
        <v>7</v>
      </c>
      <c r="B2368" s="334" t="s">
        <v>33</v>
      </c>
      <c r="C2368" s="334" t="str">
        <f t="shared" ref="C2368" si="574">IF(ISERROR(VLOOKUP($C$8,arte,W2368,FALSE)),"",IF(VLOOKUP($C$8,arte,W2368,FALSE)=0,"",VLOOKUP($C$8,arte,W2368,FALSE)))</f>
        <v/>
      </c>
      <c r="D2368" s="76" t="str">
        <f t="shared" ref="D2368:H2370" si="575">IF(ISERROR(VLOOKUP($AB2368,arte,W2368,FALSE)),"",IF(VLOOKUP($AB2368,arte,W2368,FALSE)=0,"",VLOOKUP($AB2368,arte,W2368,FALSE)))</f>
        <v/>
      </c>
      <c r="E2368" s="76" t="str">
        <f t="shared" si="575"/>
        <v/>
      </c>
      <c r="F2368" s="76" t="str">
        <f t="shared" si="575"/>
        <v/>
      </c>
      <c r="G2368" s="69" t="str">
        <f t="shared" si="575"/>
        <v/>
      </c>
      <c r="H2368" s="343" t="str">
        <f t="shared" ca="1" si="575"/>
        <v/>
      </c>
      <c r="I2368" s="337"/>
      <c r="J2368" s="338"/>
      <c r="W2368" s="14">
        <v>3</v>
      </c>
      <c r="X2368" s="14">
        <v>9</v>
      </c>
      <c r="Y2368" s="14">
        <v>15</v>
      </c>
      <c r="Z2368" s="14">
        <v>21</v>
      </c>
      <c r="AA2368" s="14">
        <v>31</v>
      </c>
      <c r="AB2368" s="14" t="str">
        <f>IF(C2348="","",C2348)</f>
        <v>PEDRAZA PORRAS, Milagros</v>
      </c>
    </row>
    <row r="2369" spans="1:28" ht="27" customHeight="1" x14ac:dyDescent="0.25">
      <c r="A2369" s="323"/>
      <c r="B2369" s="335" t="s">
        <v>34</v>
      </c>
      <c r="C2369" s="335" t="str">
        <f>IF(ISERROR(VLOOKUP($C$8,arte,W2369,FALSE)),"",IF(VLOOKUP($C$8,arte,W2369,FALSE)=0,"",VLOOKUP($C$8,arte,W2369,FALSE)))</f>
        <v/>
      </c>
      <c r="D2369" s="77" t="str">
        <f t="shared" si="575"/>
        <v/>
      </c>
      <c r="E2369" s="77" t="str">
        <f t="shared" si="575"/>
        <v/>
      </c>
      <c r="F2369" s="77" t="str">
        <f t="shared" si="575"/>
        <v/>
      </c>
      <c r="G2369" s="70" t="str">
        <f t="shared" si="575"/>
        <v/>
      </c>
      <c r="H2369" s="344" t="str">
        <f t="shared" si="575"/>
        <v/>
      </c>
      <c r="I2369" s="339"/>
      <c r="J2369" s="340"/>
      <c r="W2369" s="14">
        <v>4</v>
      </c>
      <c r="X2369" s="14">
        <v>10</v>
      </c>
      <c r="Y2369" s="14">
        <v>16</v>
      </c>
      <c r="Z2369" s="14">
        <v>22</v>
      </c>
      <c r="AB2369" s="14" t="str">
        <f>IF(C2348="","",C2348)</f>
        <v>PEDRAZA PORRAS, Milagros</v>
      </c>
    </row>
    <row r="2370" spans="1:28" ht="16.5" customHeight="1" thickBot="1" x14ac:dyDescent="0.3">
      <c r="A2370" s="324"/>
      <c r="B2370" s="336" t="s">
        <v>188</v>
      </c>
      <c r="C2370" s="336"/>
      <c r="D2370" s="71" t="str">
        <f t="shared" si="575"/>
        <v/>
      </c>
      <c r="E2370" s="71" t="str">
        <f t="shared" si="575"/>
        <v/>
      </c>
      <c r="F2370" s="71" t="str">
        <f t="shared" si="575"/>
        <v/>
      </c>
      <c r="G2370" s="71" t="str">
        <f t="shared" si="575"/>
        <v/>
      </c>
      <c r="H2370" s="345" t="str">
        <f t="shared" si="575"/>
        <v/>
      </c>
      <c r="I2370" s="341"/>
      <c r="J2370" s="342"/>
      <c r="W2370" s="14">
        <v>7</v>
      </c>
      <c r="X2370" s="14">
        <v>13</v>
      </c>
      <c r="Y2370" s="14">
        <v>19</v>
      </c>
      <c r="Z2370" s="14">
        <v>25</v>
      </c>
      <c r="AB2370" s="14" t="str">
        <f>IF(C2348="","",C2348)</f>
        <v>PEDRAZA PORRAS, Milagros</v>
      </c>
    </row>
    <row r="2371" spans="1:28" ht="2.25" customHeight="1" thickTop="1" thickBot="1" x14ac:dyDescent="0.3">
      <c r="A2371" s="72"/>
      <c r="B2371" s="73"/>
      <c r="C2371" s="79"/>
      <c r="D2371" s="74"/>
      <c r="E2371" s="74"/>
      <c r="F2371" s="74"/>
      <c r="G2371" s="74"/>
      <c r="H2371" s="80" t="str">
        <f>IF(ISERROR(VLOOKUP($C$8,ingles,AA2371,FALSE)),"",IF(VLOOKUP($C$8,ingles,AA2371,FALSE)=0,"",VLOOKUP($C$8,ingles,AA2371,FALSE)))</f>
        <v/>
      </c>
      <c r="I2371" s="124"/>
      <c r="J2371" s="124"/>
    </row>
    <row r="2372" spans="1:28" ht="21" customHeight="1" thickTop="1" x14ac:dyDescent="0.25">
      <c r="A2372" s="322" t="s">
        <v>5</v>
      </c>
      <c r="B2372" s="334" t="s">
        <v>35</v>
      </c>
      <c r="C2372" s="334" t="str">
        <f t="shared" ref="C2372:C2374" si="576">IF(ISERROR(VLOOKUP($C$8,sociales,W2372,FALSE)),"",IF(VLOOKUP($C$8,sociales,W2372,FALSE)=0,"",VLOOKUP($C$8,sociales,W2372,FALSE)))</f>
        <v/>
      </c>
      <c r="D2372" s="76" t="str">
        <f t="shared" ref="D2372:H2375" si="577">IF(ISERROR(VLOOKUP($AB2372,sociales,W2372,FALSE)),"",IF(VLOOKUP($AB2372,sociales,W2372,FALSE)=0,"",VLOOKUP($AB2372,sociales,W2372,FALSE)))</f>
        <v/>
      </c>
      <c r="E2372" s="76" t="str">
        <f t="shared" si="577"/>
        <v/>
      </c>
      <c r="F2372" s="76" t="str">
        <f t="shared" si="577"/>
        <v/>
      </c>
      <c r="G2372" s="69" t="str">
        <f t="shared" si="577"/>
        <v/>
      </c>
      <c r="H2372" s="346" t="str">
        <f t="shared" ca="1" si="577"/>
        <v/>
      </c>
      <c r="I2372" s="349"/>
      <c r="J2372" s="350"/>
      <c r="W2372" s="14">
        <v>3</v>
      </c>
      <c r="X2372" s="14">
        <v>9</v>
      </c>
      <c r="Y2372" s="14">
        <v>15</v>
      </c>
      <c r="Z2372" s="14">
        <v>21</v>
      </c>
      <c r="AA2372" s="14">
        <v>31</v>
      </c>
      <c r="AB2372" s="14" t="str">
        <f>IF(C2348="","",C2348)</f>
        <v>PEDRAZA PORRAS, Milagros</v>
      </c>
    </row>
    <row r="2373" spans="1:28" ht="27" customHeight="1" x14ac:dyDescent="0.25">
      <c r="A2373" s="323"/>
      <c r="B2373" s="335" t="s">
        <v>36</v>
      </c>
      <c r="C2373" s="335" t="str">
        <f t="shared" si="576"/>
        <v/>
      </c>
      <c r="D2373" s="77" t="str">
        <f t="shared" si="577"/>
        <v/>
      </c>
      <c r="E2373" s="77" t="str">
        <f t="shared" si="577"/>
        <v/>
      </c>
      <c r="F2373" s="77" t="str">
        <f t="shared" si="577"/>
        <v/>
      </c>
      <c r="G2373" s="70" t="str">
        <f t="shared" si="577"/>
        <v/>
      </c>
      <c r="H2373" s="347" t="str">
        <f t="shared" si="577"/>
        <v/>
      </c>
      <c r="I2373" s="351"/>
      <c r="J2373" s="352"/>
      <c r="W2373" s="14">
        <v>4</v>
      </c>
      <c r="X2373" s="14">
        <v>10</v>
      </c>
      <c r="Y2373" s="14">
        <v>16</v>
      </c>
      <c r="Z2373" s="14">
        <v>22</v>
      </c>
      <c r="AB2373" s="14" t="str">
        <f>IF(C2348="","",C2348)</f>
        <v>PEDRAZA PORRAS, Milagros</v>
      </c>
    </row>
    <row r="2374" spans="1:28" ht="27" customHeight="1" x14ac:dyDescent="0.25">
      <c r="A2374" s="323"/>
      <c r="B2374" s="335" t="s">
        <v>37</v>
      </c>
      <c r="C2374" s="335" t="str">
        <f t="shared" si="576"/>
        <v/>
      </c>
      <c r="D2374" s="77" t="str">
        <f t="shared" si="577"/>
        <v/>
      </c>
      <c r="E2374" s="77" t="str">
        <f t="shared" si="577"/>
        <v/>
      </c>
      <c r="F2374" s="77" t="str">
        <f t="shared" si="577"/>
        <v/>
      </c>
      <c r="G2374" s="70" t="str">
        <f t="shared" si="577"/>
        <v/>
      </c>
      <c r="H2374" s="347" t="str">
        <f t="shared" si="577"/>
        <v/>
      </c>
      <c r="I2374" s="351"/>
      <c r="J2374" s="352"/>
      <c r="W2374" s="14">
        <v>5</v>
      </c>
      <c r="X2374" s="14">
        <v>11</v>
      </c>
      <c r="Y2374" s="14">
        <v>17</v>
      </c>
      <c r="Z2374" s="14">
        <v>23</v>
      </c>
      <c r="AB2374" s="14" t="str">
        <f>IF(C2348="","",C2348)</f>
        <v>PEDRAZA PORRAS, Milagros</v>
      </c>
    </row>
    <row r="2375" spans="1:28" ht="16.5" customHeight="1" thickBot="1" x14ac:dyDescent="0.3">
      <c r="A2375" s="324"/>
      <c r="B2375" s="336" t="s">
        <v>188</v>
      </c>
      <c r="C2375" s="336"/>
      <c r="D2375" s="71" t="str">
        <f t="shared" si="577"/>
        <v/>
      </c>
      <c r="E2375" s="71" t="str">
        <f t="shared" si="577"/>
        <v/>
      </c>
      <c r="F2375" s="71" t="str">
        <f t="shared" si="577"/>
        <v/>
      </c>
      <c r="G2375" s="71" t="str">
        <f t="shared" si="577"/>
        <v/>
      </c>
      <c r="H2375" s="348" t="str">
        <f t="shared" si="577"/>
        <v/>
      </c>
      <c r="I2375" s="353"/>
      <c r="J2375" s="354"/>
      <c r="W2375" s="14">
        <v>7</v>
      </c>
      <c r="X2375" s="14">
        <v>13</v>
      </c>
      <c r="Y2375" s="14">
        <v>19</v>
      </c>
      <c r="Z2375" s="14">
        <v>25</v>
      </c>
      <c r="AB2375" s="14" t="str">
        <f>IF(C2348="","",C2348)</f>
        <v>PEDRAZA PORRAS, Milagros</v>
      </c>
    </row>
    <row r="2376" spans="1:28" ht="2.25" customHeight="1" thickTop="1" thickBot="1" x14ac:dyDescent="0.3">
      <c r="A2376" s="72"/>
      <c r="B2376" s="73"/>
      <c r="C2376" s="78"/>
      <c r="D2376" s="78"/>
      <c r="E2376" s="78"/>
      <c r="F2376" s="78"/>
      <c r="G2376" s="78"/>
      <c r="H2376" s="75"/>
      <c r="I2376" s="124"/>
      <c r="J2376" s="124"/>
    </row>
    <row r="2377" spans="1:28" ht="16.5" customHeight="1" thickTop="1" x14ac:dyDescent="0.25">
      <c r="A2377" s="355" t="s">
        <v>4</v>
      </c>
      <c r="B2377" s="334" t="s">
        <v>24</v>
      </c>
      <c r="C2377" s="334" t="str">
        <f t="shared" ref="C2377:C2378" si="578">IF(ISERROR(VLOOKUP($C$8,desarrollo,W2377,FALSE)),"",IF(VLOOKUP($C$8,desarrollo,W2377,FALSE)=0,"",VLOOKUP($C$8,desarrollo,W2377,FALSE)))</f>
        <v/>
      </c>
      <c r="D2377" s="76" t="str">
        <f t="shared" ref="D2377:H2379" si="579">IF(ISERROR(VLOOKUP($AB2377,desarrollo,W2377,FALSE)),"",IF(VLOOKUP($AB2377,desarrollo,W2377,FALSE)=0,"",VLOOKUP($AB2377,desarrollo,W2377,FALSE)))</f>
        <v/>
      </c>
      <c r="E2377" s="76" t="str">
        <f t="shared" si="579"/>
        <v/>
      </c>
      <c r="F2377" s="76" t="str">
        <f t="shared" si="579"/>
        <v/>
      </c>
      <c r="G2377" s="69" t="str">
        <f t="shared" si="579"/>
        <v/>
      </c>
      <c r="H2377" s="343" t="str">
        <f t="shared" ca="1" si="579"/>
        <v/>
      </c>
      <c r="I2377" s="337"/>
      <c r="J2377" s="338"/>
      <c r="W2377" s="14">
        <v>3</v>
      </c>
      <c r="X2377" s="14">
        <v>9</v>
      </c>
      <c r="Y2377" s="14">
        <v>15</v>
      </c>
      <c r="Z2377" s="14">
        <v>21</v>
      </c>
      <c r="AA2377" s="14">
        <v>31</v>
      </c>
      <c r="AB2377" s="14" t="str">
        <f>IF(C2348="","",C2348)</f>
        <v>PEDRAZA PORRAS, Milagros</v>
      </c>
    </row>
    <row r="2378" spans="1:28" ht="27" customHeight="1" x14ac:dyDescent="0.25">
      <c r="A2378" s="356"/>
      <c r="B2378" s="335" t="s">
        <v>25</v>
      </c>
      <c r="C2378" s="335" t="str">
        <f t="shared" si="578"/>
        <v/>
      </c>
      <c r="D2378" s="77" t="str">
        <f t="shared" si="579"/>
        <v/>
      </c>
      <c r="E2378" s="77" t="str">
        <f t="shared" si="579"/>
        <v/>
      </c>
      <c r="F2378" s="77" t="str">
        <f t="shared" si="579"/>
        <v/>
      </c>
      <c r="G2378" s="70" t="str">
        <f t="shared" si="579"/>
        <v/>
      </c>
      <c r="H2378" s="344" t="str">
        <f t="shared" si="579"/>
        <v/>
      </c>
      <c r="I2378" s="339"/>
      <c r="J2378" s="340"/>
      <c r="W2378" s="14">
        <v>4</v>
      </c>
      <c r="X2378" s="14">
        <v>10</v>
      </c>
      <c r="Y2378" s="14">
        <v>16</v>
      </c>
      <c r="Z2378" s="14">
        <v>22</v>
      </c>
      <c r="AB2378" s="14" t="str">
        <f>IF(C2348="","",C2348)</f>
        <v>PEDRAZA PORRAS, Milagros</v>
      </c>
    </row>
    <row r="2379" spans="1:28" ht="16.5" customHeight="1" thickBot="1" x14ac:dyDescent="0.3">
      <c r="A2379" s="357"/>
      <c r="B2379" s="336" t="s">
        <v>188</v>
      </c>
      <c r="C2379" s="336"/>
      <c r="D2379" s="71" t="str">
        <f t="shared" si="579"/>
        <v/>
      </c>
      <c r="E2379" s="71" t="str">
        <f t="shared" si="579"/>
        <v/>
      </c>
      <c r="F2379" s="71" t="str">
        <f t="shared" si="579"/>
        <v/>
      </c>
      <c r="G2379" s="71" t="str">
        <f t="shared" si="579"/>
        <v/>
      </c>
      <c r="H2379" s="345" t="str">
        <f t="shared" si="579"/>
        <v/>
      </c>
      <c r="I2379" s="341"/>
      <c r="J2379" s="342"/>
      <c r="W2379" s="14">
        <v>7</v>
      </c>
      <c r="X2379" s="14">
        <v>13</v>
      </c>
      <c r="Y2379" s="14">
        <v>19</v>
      </c>
      <c r="Z2379" s="14">
        <v>25</v>
      </c>
      <c r="AB2379" s="14" t="str">
        <f>IF(C2348="","",C2348)</f>
        <v>PEDRAZA PORRAS, Milagros</v>
      </c>
    </row>
    <row r="2380" spans="1:28" ht="2.25" customHeight="1" thickTop="1" thickBot="1" x14ac:dyDescent="0.3">
      <c r="A2380" s="81"/>
      <c r="B2380" s="73"/>
      <c r="C2380" s="78"/>
      <c r="D2380" s="78"/>
      <c r="E2380" s="78"/>
      <c r="F2380" s="78"/>
      <c r="G2380" s="78"/>
      <c r="H2380" s="82"/>
      <c r="I2380" s="124"/>
      <c r="J2380" s="124"/>
    </row>
    <row r="2381" spans="1:28" ht="24" customHeight="1" thickTop="1" x14ac:dyDescent="0.25">
      <c r="A2381" s="322" t="s">
        <v>6</v>
      </c>
      <c r="B2381" s="334" t="s">
        <v>52</v>
      </c>
      <c r="C2381" s="334" t="str">
        <f t="shared" ref="C2381:C2383" si="580">IF(ISERROR(VLOOKUP($C$8,fisica,W2381,FALSE)),"",IF(VLOOKUP($C$8,fisica,W2381,FALSE)=0,"",VLOOKUP($C$8,fisica,W2381,FALSE)))</f>
        <v/>
      </c>
      <c r="D2381" s="76" t="str">
        <f t="shared" ref="D2381:H2384" si="581">IF(ISERROR(VLOOKUP($AB2381,fisica,W2381,FALSE)),"",IF(VLOOKUP($AB2381,fisica,W2381,FALSE)=0,"",VLOOKUP($AB2381,fisica,W2381,FALSE)))</f>
        <v/>
      </c>
      <c r="E2381" s="76" t="str">
        <f t="shared" si="581"/>
        <v/>
      </c>
      <c r="F2381" s="76" t="str">
        <f t="shared" si="581"/>
        <v/>
      </c>
      <c r="G2381" s="69" t="str">
        <f t="shared" si="581"/>
        <v/>
      </c>
      <c r="H2381" s="346" t="str">
        <f t="shared" ca="1" si="581"/>
        <v/>
      </c>
      <c r="I2381" s="349"/>
      <c r="J2381" s="350"/>
      <c r="W2381" s="14">
        <v>3</v>
      </c>
      <c r="X2381" s="14">
        <v>9</v>
      </c>
      <c r="Y2381" s="14">
        <v>15</v>
      </c>
      <c r="Z2381" s="14">
        <v>21</v>
      </c>
      <c r="AA2381" s="14">
        <v>31</v>
      </c>
      <c r="AB2381" s="14" t="str">
        <f>IF(C2348="","",C2348)</f>
        <v>PEDRAZA PORRAS, Milagros</v>
      </c>
    </row>
    <row r="2382" spans="1:28" ht="18.75" customHeight="1" x14ac:dyDescent="0.25">
      <c r="A2382" s="323"/>
      <c r="B2382" s="335" t="s">
        <v>38</v>
      </c>
      <c r="C2382" s="335" t="str">
        <f t="shared" si="580"/>
        <v/>
      </c>
      <c r="D2382" s="77" t="str">
        <f t="shared" si="581"/>
        <v/>
      </c>
      <c r="E2382" s="77" t="str">
        <f t="shared" si="581"/>
        <v/>
      </c>
      <c r="F2382" s="77" t="str">
        <f t="shared" si="581"/>
        <v/>
      </c>
      <c r="G2382" s="70" t="str">
        <f t="shared" si="581"/>
        <v/>
      </c>
      <c r="H2382" s="347" t="str">
        <f t="shared" si="581"/>
        <v/>
      </c>
      <c r="I2382" s="351"/>
      <c r="J2382" s="352"/>
      <c r="W2382" s="14">
        <v>4</v>
      </c>
      <c r="X2382" s="14">
        <v>10</v>
      </c>
      <c r="Y2382" s="14">
        <v>16</v>
      </c>
      <c r="Z2382" s="14">
        <v>22</v>
      </c>
      <c r="AB2382" s="14" t="str">
        <f>IF(C2348="","",C2348)</f>
        <v>PEDRAZA PORRAS, Milagros</v>
      </c>
    </row>
    <row r="2383" spans="1:28" ht="27" customHeight="1" x14ac:dyDescent="0.25">
      <c r="A2383" s="323"/>
      <c r="B2383" s="335" t="s">
        <v>39</v>
      </c>
      <c r="C2383" s="335" t="str">
        <f t="shared" si="580"/>
        <v/>
      </c>
      <c r="D2383" s="77" t="str">
        <f t="shared" si="581"/>
        <v/>
      </c>
      <c r="E2383" s="77" t="str">
        <f t="shared" si="581"/>
        <v/>
      </c>
      <c r="F2383" s="77" t="str">
        <f t="shared" si="581"/>
        <v/>
      </c>
      <c r="G2383" s="70" t="str">
        <f t="shared" si="581"/>
        <v/>
      </c>
      <c r="H2383" s="347" t="str">
        <f t="shared" si="581"/>
        <v/>
      </c>
      <c r="I2383" s="351"/>
      <c r="J2383" s="352"/>
      <c r="W2383" s="14">
        <v>5</v>
      </c>
      <c r="X2383" s="14">
        <v>11</v>
      </c>
      <c r="Y2383" s="14">
        <v>17</v>
      </c>
      <c r="Z2383" s="14">
        <v>23</v>
      </c>
      <c r="AB2383" s="14" t="str">
        <f>IF(C2348="","",C2348)</f>
        <v>PEDRAZA PORRAS, Milagros</v>
      </c>
    </row>
    <row r="2384" spans="1:28" ht="16.5" customHeight="1" thickBot="1" x14ac:dyDescent="0.3">
      <c r="A2384" s="324"/>
      <c r="B2384" s="336" t="s">
        <v>188</v>
      </c>
      <c r="C2384" s="336"/>
      <c r="D2384" s="71" t="str">
        <f t="shared" si="581"/>
        <v/>
      </c>
      <c r="E2384" s="71" t="str">
        <f t="shared" si="581"/>
        <v/>
      </c>
      <c r="F2384" s="71" t="str">
        <f t="shared" si="581"/>
        <v/>
      </c>
      <c r="G2384" s="71" t="str">
        <f t="shared" si="581"/>
        <v/>
      </c>
      <c r="H2384" s="348" t="str">
        <f t="shared" si="581"/>
        <v/>
      </c>
      <c r="I2384" s="353"/>
      <c r="J2384" s="354"/>
      <c r="W2384" s="14">
        <v>7</v>
      </c>
      <c r="X2384" s="14">
        <v>13</v>
      </c>
      <c r="Y2384" s="14">
        <v>19</v>
      </c>
      <c r="Z2384" s="14">
        <v>25</v>
      </c>
      <c r="AB2384" s="14" t="str">
        <f>IF(C2348="","",C2348)</f>
        <v>PEDRAZA PORRAS, Milagros</v>
      </c>
    </row>
    <row r="2385" spans="1:28" ht="2.25" customHeight="1" thickTop="1" thickBot="1" x14ac:dyDescent="0.3">
      <c r="A2385" s="72"/>
      <c r="B2385" s="73"/>
      <c r="C2385" s="78"/>
      <c r="D2385" s="78"/>
      <c r="E2385" s="78"/>
      <c r="F2385" s="78"/>
      <c r="G2385" s="78"/>
      <c r="H2385" s="82"/>
      <c r="I2385" s="124"/>
      <c r="J2385" s="124"/>
    </row>
    <row r="2386" spans="1:28" ht="36" customHeight="1" thickTop="1" x14ac:dyDescent="0.25">
      <c r="A2386" s="322" t="s">
        <v>11</v>
      </c>
      <c r="B2386" s="334" t="s">
        <v>40</v>
      </c>
      <c r="C2386" s="334" t="str">
        <f t="shared" ref="C2386:C2387" si="582">IF(ISERROR(VLOOKUP($C$8,religion,W2386,FALSE)),"",IF(VLOOKUP($C$8,religion,W2386,FALSE)=0,"",VLOOKUP($C$8,religion,W2386,FALSE)))</f>
        <v/>
      </c>
      <c r="D2386" s="76" t="str">
        <f t="shared" ref="D2386:H2388" si="583">IF(ISERROR(VLOOKUP($AB2386,religion,W2386,FALSE)),"",IF(VLOOKUP($AB2386,religion,W2386,FALSE)=0,"",VLOOKUP($AB2386,religion,W2386,FALSE)))</f>
        <v/>
      </c>
      <c r="E2386" s="76" t="str">
        <f t="shared" si="583"/>
        <v/>
      </c>
      <c r="F2386" s="76" t="str">
        <f t="shared" si="583"/>
        <v/>
      </c>
      <c r="G2386" s="69" t="str">
        <f t="shared" si="583"/>
        <v/>
      </c>
      <c r="H2386" s="343" t="str">
        <f t="shared" ca="1" si="583"/>
        <v/>
      </c>
      <c r="I2386" s="337"/>
      <c r="J2386" s="338"/>
      <c r="W2386" s="14">
        <v>3</v>
      </c>
      <c r="X2386" s="14">
        <v>9</v>
      </c>
      <c r="Y2386" s="14">
        <v>15</v>
      </c>
      <c r="Z2386" s="14">
        <v>21</v>
      </c>
      <c r="AA2386" s="14">
        <v>31</v>
      </c>
      <c r="AB2386" s="14" t="str">
        <f>IF(C2348="","",C2348)</f>
        <v>PEDRAZA PORRAS, Milagros</v>
      </c>
    </row>
    <row r="2387" spans="1:28" ht="27" customHeight="1" x14ac:dyDescent="0.25">
      <c r="A2387" s="323"/>
      <c r="B2387" s="335" t="s">
        <v>41</v>
      </c>
      <c r="C2387" s="335" t="str">
        <f t="shared" si="582"/>
        <v/>
      </c>
      <c r="D2387" s="77" t="str">
        <f t="shared" si="583"/>
        <v/>
      </c>
      <c r="E2387" s="77" t="str">
        <f t="shared" si="583"/>
        <v/>
      </c>
      <c r="F2387" s="77" t="str">
        <f t="shared" si="583"/>
        <v/>
      </c>
      <c r="G2387" s="70" t="str">
        <f t="shared" si="583"/>
        <v/>
      </c>
      <c r="H2387" s="344" t="str">
        <f t="shared" si="583"/>
        <v/>
      </c>
      <c r="I2387" s="339"/>
      <c r="J2387" s="340"/>
      <c r="W2387" s="14">
        <v>4</v>
      </c>
      <c r="X2387" s="14">
        <v>10</v>
      </c>
      <c r="Y2387" s="14">
        <v>16</v>
      </c>
      <c r="Z2387" s="14">
        <v>22</v>
      </c>
      <c r="AB2387" s="14" t="str">
        <f>IF(C2348="","",C2348)</f>
        <v>PEDRAZA PORRAS, Milagros</v>
      </c>
    </row>
    <row r="2388" spans="1:28" ht="16.5" customHeight="1" thickBot="1" x14ac:dyDescent="0.3">
      <c r="A2388" s="324"/>
      <c r="B2388" s="336" t="s">
        <v>188</v>
      </c>
      <c r="C2388" s="336"/>
      <c r="D2388" s="71" t="str">
        <f t="shared" si="583"/>
        <v/>
      </c>
      <c r="E2388" s="71" t="str">
        <f t="shared" si="583"/>
        <v/>
      </c>
      <c r="F2388" s="71" t="str">
        <f t="shared" si="583"/>
        <v/>
      </c>
      <c r="G2388" s="71" t="str">
        <f t="shared" si="583"/>
        <v/>
      </c>
      <c r="H2388" s="345" t="str">
        <f t="shared" si="583"/>
        <v/>
      </c>
      <c r="I2388" s="341"/>
      <c r="J2388" s="342"/>
      <c r="W2388" s="14">
        <v>7</v>
      </c>
      <c r="X2388" s="14">
        <v>13</v>
      </c>
      <c r="Y2388" s="14">
        <v>19</v>
      </c>
      <c r="Z2388" s="14">
        <v>25</v>
      </c>
      <c r="AB2388" s="14" t="str">
        <f>IF(C2348="","",C2348)</f>
        <v>PEDRAZA PORRAS, Milagros</v>
      </c>
    </row>
    <row r="2389" spans="1:28" ht="2.25" customHeight="1" thickTop="1" thickBot="1" x14ac:dyDescent="0.3">
      <c r="A2389" s="72"/>
      <c r="B2389" s="73"/>
      <c r="C2389" s="78"/>
      <c r="D2389" s="78"/>
      <c r="E2389" s="78"/>
      <c r="F2389" s="78"/>
      <c r="G2389" s="78"/>
      <c r="H2389" s="82"/>
      <c r="I2389" s="124"/>
      <c r="J2389" s="124"/>
    </row>
    <row r="2390" spans="1:28" ht="28.5" customHeight="1" thickTop="1" x14ac:dyDescent="0.25">
      <c r="A2390" s="322" t="s">
        <v>10</v>
      </c>
      <c r="B2390" s="334" t="s">
        <v>42</v>
      </c>
      <c r="C2390" s="334" t="str">
        <f t="shared" ref="C2390:C2392" si="584">IF(ISERROR(VLOOKUP($C$8,ciencia,W2390,FALSE)),"",IF(VLOOKUP($C$8,ciencia,W2390,FALSE)=0,"",VLOOKUP($C$8,ciencia,W2390,FALSE)))</f>
        <v/>
      </c>
      <c r="D2390" s="76" t="str">
        <f t="shared" ref="D2390:H2393" si="585">IF(ISERROR(VLOOKUP($AB2390,ciencia,W2390,FALSE)),"",IF(VLOOKUP($AB2390,ciencia,W2390,FALSE)=0,"",VLOOKUP($AB2390,ciencia,W2390,FALSE)))</f>
        <v/>
      </c>
      <c r="E2390" s="76" t="str">
        <f t="shared" si="585"/>
        <v/>
      </c>
      <c r="F2390" s="76" t="str">
        <f t="shared" si="585"/>
        <v/>
      </c>
      <c r="G2390" s="69" t="str">
        <f t="shared" si="585"/>
        <v/>
      </c>
      <c r="H2390" s="346" t="str">
        <f t="shared" ca="1" si="585"/>
        <v/>
      </c>
      <c r="I2390" s="349"/>
      <c r="J2390" s="350"/>
      <c r="W2390" s="14">
        <v>3</v>
      </c>
      <c r="X2390" s="14">
        <v>9</v>
      </c>
      <c r="Y2390" s="14">
        <v>15</v>
      </c>
      <c r="Z2390" s="14">
        <v>21</v>
      </c>
      <c r="AA2390" s="14">
        <v>31</v>
      </c>
      <c r="AB2390" s="14" t="str">
        <f>IF(C2348="","",C2348)</f>
        <v>PEDRAZA PORRAS, Milagros</v>
      </c>
    </row>
    <row r="2391" spans="1:28" ht="47.25" customHeight="1" x14ac:dyDescent="0.25">
      <c r="A2391" s="323"/>
      <c r="B2391" s="335" t="s">
        <v>9</v>
      </c>
      <c r="C2391" s="335" t="str">
        <f t="shared" si="584"/>
        <v/>
      </c>
      <c r="D2391" s="77" t="str">
        <f t="shared" si="585"/>
        <v/>
      </c>
      <c r="E2391" s="77" t="str">
        <f t="shared" si="585"/>
        <v/>
      </c>
      <c r="F2391" s="77" t="str">
        <f t="shared" si="585"/>
        <v/>
      </c>
      <c r="G2391" s="70" t="str">
        <f t="shared" si="585"/>
        <v/>
      </c>
      <c r="H2391" s="347" t="str">
        <f t="shared" si="585"/>
        <v/>
      </c>
      <c r="I2391" s="351"/>
      <c r="J2391" s="352"/>
      <c r="W2391" s="14">
        <v>4</v>
      </c>
      <c r="X2391" s="14">
        <v>10</v>
      </c>
      <c r="Y2391" s="14">
        <v>16</v>
      </c>
      <c r="Z2391" s="14">
        <v>22</v>
      </c>
      <c r="AB2391" s="14" t="str">
        <f>IF(C2348="","",C2348)</f>
        <v>PEDRAZA PORRAS, Milagros</v>
      </c>
    </row>
    <row r="2392" spans="1:28" ht="36.75" customHeight="1" x14ac:dyDescent="0.25">
      <c r="A2392" s="323"/>
      <c r="B2392" s="335" t="s">
        <v>43</v>
      </c>
      <c r="C2392" s="335" t="str">
        <f t="shared" si="584"/>
        <v/>
      </c>
      <c r="D2392" s="77" t="str">
        <f t="shared" si="585"/>
        <v/>
      </c>
      <c r="E2392" s="77" t="str">
        <f t="shared" si="585"/>
        <v/>
      </c>
      <c r="F2392" s="77" t="str">
        <f t="shared" si="585"/>
        <v/>
      </c>
      <c r="G2392" s="70" t="str">
        <f t="shared" si="585"/>
        <v/>
      </c>
      <c r="H2392" s="347" t="str">
        <f t="shared" si="585"/>
        <v/>
      </c>
      <c r="I2392" s="351"/>
      <c r="J2392" s="352"/>
      <c r="W2392" s="14">
        <v>5</v>
      </c>
      <c r="X2392" s="14">
        <v>11</v>
      </c>
      <c r="Y2392" s="14">
        <v>17</v>
      </c>
      <c r="Z2392" s="14">
        <v>23</v>
      </c>
      <c r="AB2392" s="14" t="str">
        <f>IF(C2348="","",C2348)</f>
        <v>PEDRAZA PORRAS, Milagros</v>
      </c>
    </row>
    <row r="2393" spans="1:28" ht="16.5" customHeight="1" thickBot="1" x14ac:dyDescent="0.3">
      <c r="A2393" s="324"/>
      <c r="B2393" s="336" t="s">
        <v>188</v>
      </c>
      <c r="C2393" s="336"/>
      <c r="D2393" s="71" t="str">
        <f t="shared" si="585"/>
        <v/>
      </c>
      <c r="E2393" s="71" t="str">
        <f t="shared" si="585"/>
        <v/>
      </c>
      <c r="F2393" s="71" t="str">
        <f t="shared" si="585"/>
        <v/>
      </c>
      <c r="G2393" s="71" t="str">
        <f t="shared" si="585"/>
        <v/>
      </c>
      <c r="H2393" s="348" t="str">
        <f t="shared" si="585"/>
        <v/>
      </c>
      <c r="I2393" s="353"/>
      <c r="J2393" s="354"/>
      <c r="W2393" s="14">
        <v>7</v>
      </c>
      <c r="X2393" s="14">
        <v>13</v>
      </c>
      <c r="Y2393" s="14">
        <v>19</v>
      </c>
      <c r="Z2393" s="14">
        <v>25</v>
      </c>
      <c r="AB2393" s="14" t="str">
        <f>IF(C2348="","",C2348)</f>
        <v>PEDRAZA PORRAS, Milagros</v>
      </c>
    </row>
    <row r="2394" spans="1:28" ht="2.25" customHeight="1" thickTop="1" thickBot="1" x14ac:dyDescent="0.3">
      <c r="A2394" s="72"/>
      <c r="B2394" s="73"/>
      <c r="C2394" s="78"/>
      <c r="D2394" s="78"/>
      <c r="E2394" s="78"/>
      <c r="F2394" s="78"/>
      <c r="G2394" s="78"/>
      <c r="H2394" s="82"/>
      <c r="I2394" s="124"/>
      <c r="J2394" s="124"/>
    </row>
    <row r="2395" spans="1:28" ht="44.25" customHeight="1" thickTop="1" thickBot="1" x14ac:dyDescent="0.3">
      <c r="A2395" s="83" t="s">
        <v>12</v>
      </c>
      <c r="B2395" s="376" t="s">
        <v>44</v>
      </c>
      <c r="C2395" s="377"/>
      <c r="D2395" s="84" t="str">
        <f>IF(ISERROR(VLOOKUP($AB2395,trabajo,W2395,FALSE)),"",IF(VLOOKUP($AB2395,trabajo,W2395,FALSE)=0,"",VLOOKUP($AB2395,trabajo,W2395,FALSE)))</f>
        <v/>
      </c>
      <c r="E2395" s="84" t="str">
        <f>IF(ISERROR(VLOOKUP($AB2395,trabajo,X2395,FALSE)),"",IF(VLOOKUP($AB2395,trabajo,X2395,FALSE)=0,"",VLOOKUP($AB2395,trabajo,X2395,FALSE)))</f>
        <v/>
      </c>
      <c r="F2395" s="84" t="str">
        <f>IF(ISERROR(VLOOKUP($AB2395,trabajo,Y2395,FALSE)),"",IF(VLOOKUP($AB2395,trabajo,Y2395,FALSE)=0,"",VLOOKUP($AB2395,trabajo,Y2395,FALSE)))</f>
        <v/>
      </c>
      <c r="G2395" s="85" t="str">
        <f>IF(ISERROR(VLOOKUP($AB2395,trabajo,Z2395,FALSE)),"",IF(VLOOKUP($AB2395,trabajo,Z2395,FALSE)=0,"",VLOOKUP($AB2395,trabajo,Z2395,FALSE)))</f>
        <v/>
      </c>
      <c r="H2395" s="86" t="str">
        <f ca="1">IF(ISERROR(VLOOKUP($AB2395,trabajo,AA2395,FALSE)),"",IF(VLOOKUP($AB2395,trabajo,AA2395,FALSE)=0,"",VLOOKUP($AB2395,trabajo,AA2395,FALSE)))</f>
        <v/>
      </c>
      <c r="I2395" s="332"/>
      <c r="J2395" s="333"/>
      <c r="W2395" s="14">
        <v>3</v>
      </c>
      <c r="X2395" s="14">
        <v>9</v>
      </c>
      <c r="Y2395" s="14">
        <v>15</v>
      </c>
      <c r="Z2395" s="14">
        <v>21</v>
      </c>
      <c r="AA2395" s="14">
        <v>31</v>
      </c>
      <c r="AB2395" s="14" t="str">
        <f>IF(C2348="","",C2348)</f>
        <v>PEDRAZA PORRAS, Milagros</v>
      </c>
    </row>
    <row r="2396" spans="1:28" ht="9.75" customHeight="1" thickTop="1" thickBot="1" x14ac:dyDescent="0.3">
      <c r="A2396" s="87"/>
      <c r="B2396" s="73"/>
      <c r="C2396" s="79"/>
      <c r="D2396" s="79"/>
      <c r="E2396" s="79"/>
      <c r="F2396" s="79"/>
      <c r="G2396" s="79"/>
      <c r="I2396" s="88"/>
      <c r="J2396" s="88"/>
    </row>
    <row r="2397" spans="1:28" ht="18.75" customHeight="1" thickTop="1" x14ac:dyDescent="0.25">
      <c r="A2397" s="389" t="s">
        <v>14</v>
      </c>
      <c r="B2397" s="390"/>
      <c r="C2397" s="391"/>
      <c r="D2397" s="386" t="s">
        <v>53</v>
      </c>
      <c r="E2397" s="387"/>
      <c r="F2397" s="387"/>
      <c r="G2397" s="388"/>
      <c r="H2397" s="384" t="s">
        <v>2</v>
      </c>
      <c r="I2397" s="288" t="s">
        <v>17</v>
      </c>
      <c r="J2397" s="289"/>
    </row>
    <row r="2398" spans="1:28" ht="18.75" customHeight="1" thickBot="1" x14ac:dyDescent="0.3">
      <c r="A2398" s="392"/>
      <c r="B2398" s="393"/>
      <c r="C2398" s="394"/>
      <c r="D2398" s="89">
        <v>1</v>
      </c>
      <c r="E2398" s="89">
        <v>2</v>
      </c>
      <c r="F2398" s="89">
        <v>3</v>
      </c>
      <c r="G2398" s="90">
        <v>4</v>
      </c>
      <c r="H2398" s="385"/>
      <c r="I2398" s="290"/>
      <c r="J2398" s="291"/>
    </row>
    <row r="2399" spans="1:28" ht="22.5" customHeight="1" thickTop="1" x14ac:dyDescent="0.25">
      <c r="A2399" s="378" t="s">
        <v>15</v>
      </c>
      <c r="B2399" s="379"/>
      <c r="C2399" s="380"/>
      <c r="D2399" s="91" t="str">
        <f>IF(ISERROR(VLOOKUP($AB2399,autonomo,W2399,FALSE)),"",IF(VLOOKUP($AB2399,autonomo,W2399,FALSE)=0,"",VLOOKUP($AB2399,autonomo,W2399,FALSE)))</f>
        <v/>
      </c>
      <c r="E2399" s="91" t="str">
        <f>IF(ISERROR(VLOOKUP($AB2399,autonomo,X2399,FALSE)),"",IF(VLOOKUP($AB2399,autonomo,X2399,FALSE)=0,"",VLOOKUP($AB2399,autonomo,X2399,FALSE)))</f>
        <v/>
      </c>
      <c r="F2399" s="91" t="str">
        <f>IF(ISERROR(VLOOKUP($AB2399,autonomo,Y2399,FALSE)),"",IF(VLOOKUP($AB2399,autonomo,Y2399,FALSE)=0,"",VLOOKUP($AB2399,autonomo,Y2399,FALSE)))</f>
        <v/>
      </c>
      <c r="G2399" s="92" t="str">
        <f>IF(ISERROR(VLOOKUP($AB2399,autonomo,Z2399,FALSE)),"",IF(VLOOKUP($AB2399,autonomo,Z2399,FALSE)=0,"",VLOOKUP($AB2399,autonomo,Z2399,FALSE)))</f>
        <v/>
      </c>
      <c r="H2399" s="93" t="str">
        <f ca="1">IF(ISERROR(VLOOKUP($AB2399,autonomo,AA2399,FALSE)),"",IF(VLOOKUP($AB2399,autonomo,AA2399,FALSE)=0,"",VLOOKUP($AB2399,autonomo,AA2399,FALSE)))</f>
        <v/>
      </c>
      <c r="I2399" s="305"/>
      <c r="J2399" s="306"/>
      <c r="W2399" s="14">
        <v>3</v>
      </c>
      <c r="X2399" s="14">
        <v>9</v>
      </c>
      <c r="Y2399" s="14">
        <v>15</v>
      </c>
      <c r="Z2399" s="14">
        <v>21</v>
      </c>
      <c r="AA2399" s="14">
        <v>31</v>
      </c>
      <c r="AB2399" s="14" t="str">
        <f>IF(C2348="","",C2348)</f>
        <v>PEDRAZA PORRAS, Milagros</v>
      </c>
    </row>
    <row r="2400" spans="1:28" ht="24" customHeight="1" thickBot="1" x14ac:dyDescent="0.3">
      <c r="A2400" s="381" t="s">
        <v>16</v>
      </c>
      <c r="B2400" s="382"/>
      <c r="C2400" s="383"/>
      <c r="D2400" s="94" t="str">
        <f>IF(ISERROR(VLOOKUP($AB2400,tic,W2400,FALSE)),"",IF(VLOOKUP($AB2400,tic,W2400,FALSE)=0,"",VLOOKUP($AB2400,tic,W2400,FALSE)))</f>
        <v/>
      </c>
      <c r="E2400" s="94" t="str">
        <f>IF(ISERROR(VLOOKUP($AB2400,tic,X2400,FALSE)),"",IF(VLOOKUP($AB2400,tic,X2400,FALSE)=0,"",VLOOKUP($AB2400,tic,X2400,FALSE)))</f>
        <v/>
      </c>
      <c r="F2400" s="94" t="str">
        <f>IF(ISERROR(VLOOKUP($AB2400,tic,Y2400,FALSE)),"",IF(VLOOKUP($AB2400,tic,Y2400,FALSE)=0,"",VLOOKUP($AB2400,tic,Y2400,FALSE)))</f>
        <v/>
      </c>
      <c r="G2400" s="95" t="str">
        <f>IF(ISERROR(VLOOKUP($AB2400,tic,Z2400,FALSE)),"",IF(VLOOKUP($AB2400,tic,Z2400,FALSE)=0,"",VLOOKUP($AB2400,tic,Z2400,FALSE)))</f>
        <v/>
      </c>
      <c r="H2400" s="96" t="str">
        <f ca="1">IF(ISERROR(VLOOKUP($AB2400,tic,AA2400,FALSE)),"",IF(VLOOKUP($AB2400,tic,AA2400,FALSE)=0,"",VLOOKUP($AB2400,tic,AA2400,FALSE)))</f>
        <v/>
      </c>
      <c r="I2400" s="307"/>
      <c r="J2400" s="308"/>
      <c r="W2400" s="14">
        <v>3</v>
      </c>
      <c r="X2400" s="14">
        <v>9</v>
      </c>
      <c r="Y2400" s="14">
        <v>15</v>
      </c>
      <c r="Z2400" s="14">
        <v>21</v>
      </c>
      <c r="AA2400" s="14">
        <v>31</v>
      </c>
      <c r="AB2400" s="14" t="str">
        <f>IF(C2348="","",C2348)</f>
        <v>PEDRAZA PORRAS, Milagros</v>
      </c>
    </row>
    <row r="2401" spans="1:28" ht="5.25" customHeight="1" thickTop="1" thickBot="1" x14ac:dyDescent="0.3"/>
    <row r="2402" spans="1:28" ht="17.25" customHeight="1" thickBot="1" x14ac:dyDescent="0.3">
      <c r="A2402" s="233" t="s">
        <v>154</v>
      </c>
      <c r="B2402" s="233"/>
      <c r="C2402" s="246" t="str">
        <f>IF(C2348="","",IF(VLOOKUP(C2348,DATOS!$B$17:$F$61,4,FALSE)=0,"",VLOOKUP(C2348,DATOS!$B$17:$F$61,4,FALSE)&amp;" "&amp;VLOOKUP(C2348,DATOS!$B$17:$F$61,5,FALSE)))</f>
        <v/>
      </c>
      <c r="D2402" s="247"/>
      <c r="E2402" s="248"/>
      <c r="F2402" s="233" t="str">
        <f>"N° Áreas desaprobadas "&amp;DATOS!$B$6&amp;" :"</f>
        <v>N° Áreas desaprobadas 2019 :</v>
      </c>
      <c r="G2402" s="233"/>
      <c r="H2402" s="233"/>
      <c r="I2402" s="233"/>
      <c r="J2402" s="97" t="str">
        <f ca="1">IF(C2348="","",IF((DATOS!$W$14-TODAY())&gt;0,"",VLOOKUP(C2348,anual,18,FALSE)))</f>
        <v/>
      </c>
    </row>
    <row r="2403" spans="1:28" ht="3" customHeight="1" thickBot="1" x14ac:dyDescent="0.3">
      <c r="A2403" s="46"/>
      <c r="B2403" s="46"/>
      <c r="C2403" s="98"/>
      <c r="D2403" s="98"/>
      <c r="E2403" s="98"/>
      <c r="F2403" s="46"/>
      <c r="G2403" s="46"/>
      <c r="H2403" s="46"/>
      <c r="I2403" s="46"/>
    </row>
    <row r="2404" spans="1:28" ht="17.25" customHeight="1" thickBot="1" x14ac:dyDescent="0.3">
      <c r="A2404" s="420" t="str">
        <f>IF(C2348="","",C2348)</f>
        <v>PEDRAZA PORRAS, Milagros</v>
      </c>
      <c r="B2404" s="420"/>
      <c r="C2404" s="420"/>
      <c r="F2404" s="233" t="s">
        <v>155</v>
      </c>
      <c r="G2404" s="233"/>
      <c r="H2404" s="233"/>
      <c r="I2404" s="395" t="str">
        <f ca="1">IF(C2348="","",IF((DATOS!$W$14-TODAY())&gt;0,"",VLOOKUP(C2348,anual2,20,FALSE)))</f>
        <v/>
      </c>
      <c r="J2404" s="396"/>
    </row>
    <row r="2405" spans="1:28" ht="15.75" thickBot="1" x14ac:dyDescent="0.3">
      <c r="A2405" s="16" t="s">
        <v>54</v>
      </c>
    </row>
    <row r="2406" spans="1:28" ht="16.5" thickTop="1" thickBot="1" x14ac:dyDescent="0.3">
      <c r="A2406" s="99" t="s">
        <v>55</v>
      </c>
      <c r="B2406" s="100" t="s">
        <v>56</v>
      </c>
      <c r="C2406" s="279" t="s">
        <v>152</v>
      </c>
      <c r="D2406" s="280"/>
      <c r="E2406" s="279" t="s">
        <v>57</v>
      </c>
      <c r="F2406" s="281"/>
      <c r="G2406" s="281"/>
      <c r="H2406" s="281"/>
      <c r="I2406" s="281"/>
      <c r="J2406" s="282"/>
    </row>
    <row r="2407" spans="1:28" ht="20.25" customHeight="1" thickTop="1" x14ac:dyDescent="0.25">
      <c r="A2407" s="101">
        <v>1</v>
      </c>
      <c r="B2407" s="102" t="str">
        <f t="shared" ref="B2407:D2410" si="586">IF(ISERROR(VLOOKUP($AB2407,comportamiento,W2407,FALSE)),"",IF(VLOOKUP($AB2407,comportamiento,W2407,FALSE)=0,"",VLOOKUP($AB2407,comportamiento,W2407,FALSE)))</f>
        <v/>
      </c>
      <c r="C2407" s="273" t="str">
        <f t="shared" ca="1" si="586"/>
        <v/>
      </c>
      <c r="D2407" s="274" t="str">
        <f t="shared" si="586"/>
        <v/>
      </c>
      <c r="E2407" s="283"/>
      <c r="F2407" s="283"/>
      <c r="G2407" s="283"/>
      <c r="H2407" s="283"/>
      <c r="I2407" s="283"/>
      <c r="J2407" s="284"/>
      <c r="W2407" s="14">
        <v>7</v>
      </c>
      <c r="X2407" s="14">
        <v>31</v>
      </c>
      <c r="AB2407" s="14" t="str">
        <f>IF(C2348="","",C2348)</f>
        <v>PEDRAZA PORRAS, Milagros</v>
      </c>
    </row>
    <row r="2408" spans="1:28" ht="20.25" customHeight="1" x14ac:dyDescent="0.25">
      <c r="A2408" s="103">
        <v>2</v>
      </c>
      <c r="B2408" s="104" t="str">
        <f t="shared" si="586"/>
        <v/>
      </c>
      <c r="C2408" s="275" t="str">
        <f t="shared" si="586"/>
        <v/>
      </c>
      <c r="D2408" s="276" t="str">
        <f t="shared" si="586"/>
        <v/>
      </c>
      <c r="E2408" s="269"/>
      <c r="F2408" s="269"/>
      <c r="G2408" s="269"/>
      <c r="H2408" s="269"/>
      <c r="I2408" s="269"/>
      <c r="J2408" s="270"/>
      <c r="W2408" s="14">
        <v>13</v>
      </c>
      <c r="AB2408" s="14" t="str">
        <f>IF(C2348="","",C2348)</f>
        <v>PEDRAZA PORRAS, Milagros</v>
      </c>
    </row>
    <row r="2409" spans="1:28" ht="20.25" customHeight="1" x14ac:dyDescent="0.25">
      <c r="A2409" s="103">
        <v>3</v>
      </c>
      <c r="B2409" s="104" t="str">
        <f t="shared" si="586"/>
        <v/>
      </c>
      <c r="C2409" s="275" t="str">
        <f t="shared" si="586"/>
        <v/>
      </c>
      <c r="D2409" s="276" t="str">
        <f t="shared" si="586"/>
        <v/>
      </c>
      <c r="E2409" s="269"/>
      <c r="F2409" s="269"/>
      <c r="G2409" s="269"/>
      <c r="H2409" s="269"/>
      <c r="I2409" s="269"/>
      <c r="J2409" s="270"/>
      <c r="W2409" s="14">
        <v>19</v>
      </c>
      <c r="AB2409" s="14" t="str">
        <f>IF(C2348="","",C2348)</f>
        <v>PEDRAZA PORRAS, Milagros</v>
      </c>
    </row>
    <row r="2410" spans="1:28" ht="20.25" customHeight="1" thickBot="1" x14ac:dyDescent="0.3">
      <c r="A2410" s="105">
        <v>4</v>
      </c>
      <c r="B2410" s="106" t="str">
        <f t="shared" si="586"/>
        <v/>
      </c>
      <c r="C2410" s="277" t="str">
        <f t="shared" si="586"/>
        <v/>
      </c>
      <c r="D2410" s="278" t="str">
        <f t="shared" si="586"/>
        <v/>
      </c>
      <c r="E2410" s="271"/>
      <c r="F2410" s="271"/>
      <c r="G2410" s="271"/>
      <c r="H2410" s="271"/>
      <c r="I2410" s="271"/>
      <c r="J2410" s="272"/>
      <c r="W2410" s="14">
        <v>25</v>
      </c>
      <c r="AB2410" s="14" t="str">
        <f>IF(C2348="","",C2348)</f>
        <v>PEDRAZA PORRAS, Milagros</v>
      </c>
    </row>
    <row r="2411" spans="1:28" ht="6.75" customHeight="1" thickTop="1" thickBot="1" x14ac:dyDescent="0.3">
      <c r="W2411" s="14">
        <v>7</v>
      </c>
    </row>
    <row r="2412" spans="1:28" ht="14.25" customHeight="1" thickTop="1" thickBot="1" x14ac:dyDescent="0.3">
      <c r="B2412" s="358" t="s">
        <v>208</v>
      </c>
      <c r="C2412" s="359"/>
      <c r="D2412" s="359" t="s">
        <v>209</v>
      </c>
      <c r="E2412" s="359"/>
      <c r="F2412" s="360"/>
    </row>
    <row r="2413" spans="1:28" ht="14.25" customHeight="1" thickTop="1" x14ac:dyDescent="0.25">
      <c r="B2413" s="107" t="str">
        <f>IF(DATOS!$B$12="","",IF(DATOS!$B$12="Bimestre","I Bimestre","I Trimestre"))</f>
        <v>I Trimestre</v>
      </c>
      <c r="C2413" s="108" t="str">
        <f>IF(C2348="","",VLOOKUP(C2348,periodo1,20,FALSE)&amp;"°")</f>
        <v>500°</v>
      </c>
      <c r="D2413" s="221">
        <f>IF(C2348="","",VLOOKUP(C2348,periodo1,18,FALSE))</f>
        <v>0</v>
      </c>
      <c r="E2413" s="221"/>
      <c r="F2413" s="361"/>
      <c r="H2413" s="406" t="str">
        <f>"Orden de mérito año escolar "&amp;DATOS!$B$6&amp;":"</f>
        <v>Orden de mérito año escolar 2019:</v>
      </c>
      <c r="I2413" s="407"/>
      <c r="J2413" s="412" t="str">
        <f ca="1">IF(C2348="","",IF((DATOS!$W$14-TODAY())&gt;0,"",VLOOKUP(C2348,anual,20,FALSE)&amp;"°"))</f>
        <v/>
      </c>
    </row>
    <row r="2414" spans="1:28" ht="14.25" customHeight="1" x14ac:dyDescent="0.25">
      <c r="B2414" s="109" t="str">
        <f>IF(DATOS!$B$12="","",IF(DATOS!$B$12="Bimestre","II Bimestre","II Trimestre"))</f>
        <v>II Trimestre</v>
      </c>
      <c r="C2414" s="110" t="str">
        <f ca="1">IF(C2348="","",IF((DATOS!$X$14-TODAY())&gt;0,"",VLOOKUP(C2348,periodo2,20,FALSE)&amp;"°"))</f>
        <v/>
      </c>
      <c r="D2414" s="225" t="str">
        <f ca="1">IF(C2348="","",IF(C2414="","",VLOOKUP(C2348,periodo2,18,FALSE)))</f>
        <v/>
      </c>
      <c r="E2414" s="225"/>
      <c r="F2414" s="362"/>
      <c r="H2414" s="408"/>
      <c r="I2414" s="409"/>
      <c r="J2414" s="413"/>
    </row>
    <row r="2415" spans="1:28" ht="14.25" customHeight="1" thickBot="1" x14ac:dyDescent="0.3">
      <c r="A2415" s="111"/>
      <c r="B2415" s="112" t="str">
        <f>IF(DATOS!$B$12="","",IF(DATOS!$B$12="Bimestre","III Bimestre","III Trimestre"))</f>
        <v>III Trimestre</v>
      </c>
      <c r="C2415" s="113" t="str">
        <f ca="1">IF(C2348="","",IF((DATOS!$Y$14-TODAY())&gt;0,"",VLOOKUP(C2348,periodo3,20,FALSE)&amp;"°"))</f>
        <v/>
      </c>
      <c r="D2415" s="363" t="str">
        <f ca="1">IF(C2348="","",IF(C2415="","",VLOOKUP(C2348,periodo3,18,FALSE)))</f>
        <v/>
      </c>
      <c r="E2415" s="363"/>
      <c r="F2415" s="364"/>
      <c r="G2415" s="111"/>
      <c r="H2415" s="410"/>
      <c r="I2415" s="411"/>
      <c r="J2415" s="414"/>
    </row>
    <row r="2416" spans="1:28" ht="14.25" customHeight="1" thickTop="1" thickBot="1" x14ac:dyDescent="0.3">
      <c r="B2416" s="114" t="str">
        <f>IF(DATOS!$B$12="","",IF(DATOS!$B$12="Bimestre","IV Bimestre",""))</f>
        <v/>
      </c>
      <c r="C2416" s="115" t="str">
        <f ca="1">IF(C2348="","",IF((DATOS!$W$14-TODAY())&gt;0,"",VLOOKUP(C2348,periodo4,20,FALSE)&amp;"°"))</f>
        <v/>
      </c>
      <c r="D2416" s="214" t="str">
        <f ca="1">IF(C2348="","",IF(C2416="","",VLOOKUP(C2348,periodo4,18,FALSE)))</f>
        <v/>
      </c>
      <c r="E2416" s="214"/>
      <c r="F2416" s="405"/>
    </row>
    <row r="2417" spans="1:10" ht="16.5" thickTop="1" thickBot="1" x14ac:dyDescent="0.3">
      <c r="A2417" s="16" t="s">
        <v>192</v>
      </c>
    </row>
    <row r="2418" spans="1:10" ht="15.75" thickTop="1" x14ac:dyDescent="0.25">
      <c r="A2418" s="397" t="s">
        <v>55</v>
      </c>
      <c r="B2418" s="399" t="s">
        <v>193</v>
      </c>
      <c r="C2418" s="288"/>
      <c r="D2418" s="288"/>
      <c r="E2418" s="289"/>
      <c r="F2418" s="399" t="s">
        <v>194</v>
      </c>
      <c r="G2418" s="288"/>
      <c r="H2418" s="288"/>
      <c r="I2418" s="289"/>
    </row>
    <row r="2419" spans="1:10" x14ac:dyDescent="0.25">
      <c r="A2419" s="398"/>
      <c r="B2419" s="116" t="s">
        <v>195</v>
      </c>
      <c r="C2419" s="400" t="s">
        <v>196</v>
      </c>
      <c r="D2419" s="400"/>
      <c r="E2419" s="401"/>
      <c r="F2419" s="402" t="s">
        <v>195</v>
      </c>
      <c r="G2419" s="400"/>
      <c r="H2419" s="400"/>
      <c r="I2419" s="117" t="s">
        <v>196</v>
      </c>
    </row>
    <row r="2420" spans="1:10" x14ac:dyDescent="0.25">
      <c r="A2420" s="118">
        <v>1</v>
      </c>
      <c r="B2420" s="126"/>
      <c r="C2420" s="403"/>
      <c r="D2420" s="366"/>
      <c r="E2420" s="404"/>
      <c r="F2420" s="365"/>
      <c r="G2420" s="366"/>
      <c r="H2420" s="367"/>
      <c r="I2420" s="127"/>
    </row>
    <row r="2421" spans="1:10" x14ac:dyDescent="0.25">
      <c r="A2421" s="118">
        <v>2</v>
      </c>
      <c r="B2421" s="126"/>
      <c r="C2421" s="403"/>
      <c r="D2421" s="366"/>
      <c r="E2421" s="404"/>
      <c r="F2421" s="365"/>
      <c r="G2421" s="366"/>
      <c r="H2421" s="367"/>
      <c r="I2421" s="127"/>
    </row>
    <row r="2422" spans="1:10" x14ac:dyDescent="0.25">
      <c r="A2422" s="118">
        <v>3</v>
      </c>
      <c r="B2422" s="126"/>
      <c r="C2422" s="403"/>
      <c r="D2422" s="366"/>
      <c r="E2422" s="404"/>
      <c r="F2422" s="365"/>
      <c r="G2422" s="366"/>
      <c r="H2422" s="367"/>
      <c r="I2422" s="127"/>
    </row>
    <row r="2423" spans="1:10" ht="15.75" thickBot="1" x14ac:dyDescent="0.3">
      <c r="A2423" s="119">
        <v>4</v>
      </c>
      <c r="B2423" s="129"/>
      <c r="C2423" s="368"/>
      <c r="D2423" s="369"/>
      <c r="E2423" s="370"/>
      <c r="F2423" s="371"/>
      <c r="G2423" s="369"/>
      <c r="H2423" s="372"/>
      <c r="I2423" s="130"/>
    </row>
    <row r="2424" spans="1:10" ht="16.5" thickTop="1" thickBot="1" x14ac:dyDescent="0.3">
      <c r="A2424" s="120" t="s">
        <v>197</v>
      </c>
      <c r="B2424" s="121" t="str">
        <f>IF(C2348="","",IF(SUM(B2420:B2423)=0,"",SUM(B2420:B2423)))</f>
        <v/>
      </c>
      <c r="C2424" s="373" t="str">
        <f>IF(C2348="","",IF(SUM(C2420:C2423)=0,"",SUM(C2420:C2423)))</f>
        <v/>
      </c>
      <c r="D2424" s="373" t="str">
        <f t="shared" ref="D2424" si="587">IF(E2348="","",IF(SUM(D2420:D2423)=0,"",SUM(D2420:D2423)))</f>
        <v/>
      </c>
      <c r="E2424" s="374" t="str">
        <f t="shared" ref="E2424" si="588">IF(F2348="","",IF(SUM(E2420:E2423)=0,"",SUM(E2420:E2423)))</f>
        <v/>
      </c>
      <c r="F2424" s="375" t="str">
        <f>IF(C2348="","",IF(SUM(F2420:F2423)=0,"",SUM(F2420:F2423)))</f>
        <v/>
      </c>
      <c r="G2424" s="373" t="str">
        <f t="shared" ref="G2424" si="589">IF(H2348="","",IF(SUM(G2420:G2423)=0,"",SUM(G2420:G2423)))</f>
        <v/>
      </c>
      <c r="H2424" s="373" t="str">
        <f t="shared" ref="H2424" si="590">IF(I2348="","",IF(SUM(H2420:H2423)=0,"",SUM(H2420:H2423)))</f>
        <v/>
      </c>
      <c r="I2424" s="122" t="str">
        <f>IF(C2348="","",IF(SUM(I2420:I2423)=0,"",SUM(I2420:I2423)))</f>
        <v/>
      </c>
    </row>
    <row r="2425" spans="1:10" ht="15.75" thickTop="1" x14ac:dyDescent="0.25"/>
    <row r="2428" spans="1:10" x14ac:dyDescent="0.25">
      <c r="A2428" s="416"/>
      <c r="B2428" s="416"/>
      <c r="G2428" s="123"/>
      <c r="H2428" s="123"/>
      <c r="I2428" s="123"/>
      <c r="J2428" s="123"/>
    </row>
    <row r="2429" spans="1:10" x14ac:dyDescent="0.25">
      <c r="A2429" s="415" t="str">
        <f>IF(DATOS!$F$9="","",DATOS!$F$9)</f>
        <v/>
      </c>
      <c r="B2429" s="415"/>
      <c r="G2429" s="415" t="str">
        <f>IF(DATOS!$F$10="","",DATOS!$F$10)</f>
        <v/>
      </c>
      <c r="H2429" s="415"/>
      <c r="I2429" s="415"/>
      <c r="J2429" s="415"/>
    </row>
    <row r="2430" spans="1:10" x14ac:dyDescent="0.25">
      <c r="A2430" s="415" t="s">
        <v>143</v>
      </c>
      <c r="B2430" s="415"/>
      <c r="G2430" s="415" t="s">
        <v>142</v>
      </c>
      <c r="H2430" s="415"/>
      <c r="I2430" s="415"/>
      <c r="J2430" s="415"/>
    </row>
    <row r="2431" spans="1:10" ht="17.25" x14ac:dyDescent="0.3">
      <c r="A2431" s="285" t="str">
        <f>"INFORME DE PROGRESO DEL APRENDIZAJE DEL ESTUDIANTE - "&amp;DATOS!$B$6</f>
        <v>INFORME DE PROGRESO DEL APRENDIZAJE DEL ESTUDIANTE - 2019</v>
      </c>
      <c r="B2431" s="285"/>
      <c r="C2431" s="285"/>
      <c r="D2431" s="285"/>
      <c r="E2431" s="285"/>
      <c r="F2431" s="285"/>
      <c r="G2431" s="285"/>
      <c r="H2431" s="285"/>
      <c r="I2431" s="285"/>
      <c r="J2431" s="285"/>
    </row>
    <row r="2432" spans="1:10" ht="4.5" customHeight="1" thickBot="1" x14ac:dyDescent="0.3"/>
    <row r="2433" spans="1:32" ht="15.75" thickTop="1" x14ac:dyDescent="0.25">
      <c r="A2433" s="292"/>
      <c r="B2433" s="62" t="s">
        <v>45</v>
      </c>
      <c r="C2433" s="314" t="str">
        <f>IF(DATOS!$B$4="","",DATOS!$B$4)</f>
        <v>Apurímac</v>
      </c>
      <c r="D2433" s="314"/>
      <c r="E2433" s="314"/>
      <c r="F2433" s="314"/>
      <c r="G2433" s="313" t="s">
        <v>47</v>
      </c>
      <c r="H2433" s="313"/>
      <c r="I2433" s="63" t="str">
        <f>IF(DATOS!$B$5="","",DATOS!$B$5)</f>
        <v/>
      </c>
      <c r="J2433" s="295" t="s">
        <v>520</v>
      </c>
    </row>
    <row r="2434" spans="1:32" x14ac:dyDescent="0.25">
      <c r="A2434" s="293"/>
      <c r="B2434" s="64" t="s">
        <v>46</v>
      </c>
      <c r="C2434" s="311" t="str">
        <f>IF(DATOS!$B$7="","",UPPER(DATOS!$B$7))</f>
        <v/>
      </c>
      <c r="D2434" s="311"/>
      <c r="E2434" s="311"/>
      <c r="F2434" s="311"/>
      <c r="G2434" s="311"/>
      <c r="H2434" s="311"/>
      <c r="I2434" s="312"/>
      <c r="J2434" s="296"/>
    </row>
    <row r="2435" spans="1:32" x14ac:dyDescent="0.25">
      <c r="A2435" s="293"/>
      <c r="B2435" s="64" t="s">
        <v>49</v>
      </c>
      <c r="C2435" s="315" t="str">
        <f>IF(DATOS!$B$8="","",DATOS!$B$8)</f>
        <v/>
      </c>
      <c r="D2435" s="315"/>
      <c r="E2435" s="315"/>
      <c r="F2435" s="315"/>
      <c r="G2435" s="286" t="s">
        <v>100</v>
      </c>
      <c r="H2435" s="287"/>
      <c r="I2435" s="65" t="str">
        <f>IF(DATOS!$B$9="","",DATOS!$B$9)</f>
        <v/>
      </c>
      <c r="J2435" s="296"/>
    </row>
    <row r="2436" spans="1:32" x14ac:dyDescent="0.25">
      <c r="A2436" s="293"/>
      <c r="B2436" s="64" t="s">
        <v>60</v>
      </c>
      <c r="C2436" s="311" t="str">
        <f>IF(DATOS!$B$10="","",DATOS!$B$10)</f>
        <v/>
      </c>
      <c r="D2436" s="311"/>
      <c r="E2436" s="311"/>
      <c r="F2436" s="311"/>
      <c r="G2436" s="317" t="s">
        <v>50</v>
      </c>
      <c r="H2436" s="317"/>
      <c r="I2436" s="65" t="str">
        <f>IF(DATOS!$B$11="","",DATOS!$B$11)</f>
        <v/>
      </c>
      <c r="J2436" s="296"/>
    </row>
    <row r="2437" spans="1:32" x14ac:dyDescent="0.25">
      <c r="A2437" s="293"/>
      <c r="B2437" s="64" t="s">
        <v>59</v>
      </c>
      <c r="C2437" s="316" t="str">
        <f>IF(ISERROR(VLOOKUP(C2438,DATOS!$B$17:$C$61,2,FALSE)),"No encontrado",IF(VLOOKUP(C2438,DATOS!$B$17:$C$61,2,FALSE)=0,"No encontrado",VLOOKUP(C2438,DATOS!$B$17:$C$61,2,FALSE)))</f>
        <v>No encontrado</v>
      </c>
      <c r="D2437" s="316"/>
      <c r="E2437" s="316"/>
      <c r="F2437" s="316"/>
      <c r="G2437" s="298"/>
      <c r="H2437" s="299"/>
      <c r="I2437" s="300"/>
      <c r="J2437" s="296"/>
    </row>
    <row r="2438" spans="1:32" ht="28.5" customHeight="1" thickBot="1" x14ac:dyDescent="0.3">
      <c r="A2438" s="294"/>
      <c r="B2438" s="66" t="s">
        <v>58</v>
      </c>
      <c r="C2438" s="309" t="str">
        <f>IF(INDEX(alumnos,AE2438,AF2438)=0,"",INDEX(alumnos,AE2438,AF2438))</f>
        <v>RIVERA PACHECO, Milene Octalis</v>
      </c>
      <c r="D2438" s="309"/>
      <c r="E2438" s="309"/>
      <c r="F2438" s="309"/>
      <c r="G2438" s="309"/>
      <c r="H2438" s="309"/>
      <c r="I2438" s="310"/>
      <c r="J2438" s="297"/>
      <c r="AE2438" s="14">
        <f>AE2348+1</f>
        <v>28</v>
      </c>
      <c r="AF2438" s="14">
        <v>2</v>
      </c>
    </row>
    <row r="2439" spans="1:32" ht="5.25" customHeight="1" thickTop="1" thickBot="1" x14ac:dyDescent="0.3"/>
    <row r="2440" spans="1:32" ht="27" customHeight="1" thickTop="1" x14ac:dyDescent="0.25">
      <c r="A2440" s="318" t="s">
        <v>0</v>
      </c>
      <c r="B2440" s="328" t="s">
        <v>1</v>
      </c>
      <c r="C2440" s="329"/>
      <c r="D2440" s="325" t="s">
        <v>139</v>
      </c>
      <c r="E2440" s="326"/>
      <c r="F2440" s="326"/>
      <c r="G2440" s="327"/>
      <c r="H2440" s="320" t="s">
        <v>2</v>
      </c>
      <c r="I2440" s="301" t="s">
        <v>3</v>
      </c>
      <c r="J2440" s="302"/>
      <c r="K2440" s="67"/>
    </row>
    <row r="2441" spans="1:32" ht="15" customHeight="1" thickBot="1" x14ac:dyDescent="0.3">
      <c r="A2441" s="319"/>
      <c r="B2441" s="330"/>
      <c r="C2441" s="331"/>
      <c r="D2441" s="68">
        <v>1</v>
      </c>
      <c r="E2441" s="68">
        <v>2</v>
      </c>
      <c r="F2441" s="68">
        <v>3</v>
      </c>
      <c r="G2441" s="68">
        <v>4</v>
      </c>
      <c r="H2441" s="321"/>
      <c r="I2441" s="303"/>
      <c r="J2441" s="304"/>
      <c r="K2441" s="67"/>
    </row>
    <row r="2442" spans="1:32" ht="17.25" customHeight="1" thickTop="1" x14ac:dyDescent="0.25">
      <c r="A2442" s="322" t="s">
        <v>8</v>
      </c>
      <c r="B2442" s="334" t="s">
        <v>26</v>
      </c>
      <c r="C2442" s="334"/>
      <c r="D2442" s="69" t="str">
        <f t="shared" ref="D2442:H2446" si="591">IF(ISERROR(VLOOKUP($AB2442,matematica,W2442,FALSE)),"",IF(VLOOKUP($AB2442,matematica,W2442,FALSE)=0,"",VLOOKUP($AB2442,matematica,W2442,FALSE)))</f>
        <v/>
      </c>
      <c r="E2442" s="69" t="str">
        <f t="shared" si="591"/>
        <v/>
      </c>
      <c r="F2442" s="69" t="str">
        <f t="shared" si="591"/>
        <v/>
      </c>
      <c r="G2442" s="69" t="str">
        <f t="shared" si="591"/>
        <v/>
      </c>
      <c r="H2442" s="343" t="str">
        <f t="shared" ca="1" si="591"/>
        <v/>
      </c>
      <c r="I2442" s="337"/>
      <c r="J2442" s="338"/>
      <c r="W2442" s="14">
        <v>3</v>
      </c>
      <c r="X2442" s="14">
        <v>9</v>
      </c>
      <c r="Y2442" s="14">
        <v>15</v>
      </c>
      <c r="Z2442" s="14">
        <v>21</v>
      </c>
      <c r="AA2442" s="14">
        <v>31</v>
      </c>
      <c r="AB2442" s="14" t="str">
        <f>IF(C2438="","",C2438)</f>
        <v>RIVERA PACHECO, Milene Octalis</v>
      </c>
    </row>
    <row r="2443" spans="1:32" ht="27.75" customHeight="1" x14ac:dyDescent="0.25">
      <c r="A2443" s="323"/>
      <c r="B2443" s="335" t="s">
        <v>27</v>
      </c>
      <c r="C2443" s="335"/>
      <c r="D2443" s="70" t="str">
        <f t="shared" si="591"/>
        <v/>
      </c>
      <c r="E2443" s="70" t="str">
        <f t="shared" si="591"/>
        <v/>
      </c>
      <c r="F2443" s="70" t="str">
        <f t="shared" si="591"/>
        <v/>
      </c>
      <c r="G2443" s="70" t="str">
        <f t="shared" si="591"/>
        <v/>
      </c>
      <c r="H2443" s="344" t="str">
        <f t="shared" si="591"/>
        <v/>
      </c>
      <c r="I2443" s="339"/>
      <c r="J2443" s="340"/>
      <c r="M2443" s="14" t="str">
        <f>IF(INDEX(alumnos,35,2)=0,"",INDEX(alumnos,35,2))</f>
        <v/>
      </c>
      <c r="W2443" s="14">
        <v>4</v>
      </c>
      <c r="X2443" s="14">
        <v>10</v>
      </c>
      <c r="Y2443" s="14">
        <v>16</v>
      </c>
      <c r="Z2443" s="14">
        <v>22</v>
      </c>
      <c r="AB2443" s="14" t="str">
        <f>IF(C2438="","",C2438)</f>
        <v>RIVERA PACHECO, Milene Octalis</v>
      </c>
    </row>
    <row r="2444" spans="1:32" ht="26.25" customHeight="1" x14ac:dyDescent="0.25">
      <c r="A2444" s="323"/>
      <c r="B2444" s="335" t="s">
        <v>28</v>
      </c>
      <c r="C2444" s="335"/>
      <c r="D2444" s="70" t="str">
        <f t="shared" si="591"/>
        <v/>
      </c>
      <c r="E2444" s="70" t="str">
        <f t="shared" si="591"/>
        <v/>
      </c>
      <c r="F2444" s="70" t="str">
        <f t="shared" si="591"/>
        <v/>
      </c>
      <c r="G2444" s="70" t="str">
        <f t="shared" si="591"/>
        <v/>
      </c>
      <c r="H2444" s="344" t="str">
        <f t="shared" si="591"/>
        <v/>
      </c>
      <c r="I2444" s="339"/>
      <c r="J2444" s="340"/>
      <c r="W2444" s="14">
        <v>5</v>
      </c>
      <c r="X2444" s="14">
        <v>11</v>
      </c>
      <c r="Y2444" s="14">
        <v>17</v>
      </c>
      <c r="Z2444" s="14">
        <v>23</v>
      </c>
      <c r="AB2444" s="14" t="str">
        <f>IF(C2438="","",C2438)</f>
        <v>RIVERA PACHECO, Milene Octalis</v>
      </c>
    </row>
    <row r="2445" spans="1:32" ht="24.75" customHeight="1" x14ac:dyDescent="0.25">
      <c r="A2445" s="323"/>
      <c r="B2445" s="335" t="s">
        <v>29</v>
      </c>
      <c r="C2445" s="335"/>
      <c r="D2445" s="70" t="str">
        <f t="shared" si="591"/>
        <v/>
      </c>
      <c r="E2445" s="70" t="str">
        <f t="shared" si="591"/>
        <v/>
      </c>
      <c r="F2445" s="70" t="str">
        <f t="shared" si="591"/>
        <v/>
      </c>
      <c r="G2445" s="70" t="str">
        <f t="shared" si="591"/>
        <v/>
      </c>
      <c r="H2445" s="344" t="str">
        <f t="shared" si="591"/>
        <v/>
      </c>
      <c r="I2445" s="339"/>
      <c r="J2445" s="340"/>
      <c r="W2445" s="14">
        <v>6</v>
      </c>
      <c r="X2445" s="14">
        <v>12</v>
      </c>
      <c r="Y2445" s="14">
        <v>18</v>
      </c>
      <c r="Z2445" s="14">
        <v>24</v>
      </c>
      <c r="AB2445" s="14" t="str">
        <f>IF(C2438="","",C2438)</f>
        <v>RIVERA PACHECO, Milene Octalis</v>
      </c>
    </row>
    <row r="2446" spans="1:32" ht="16.5" customHeight="1" thickBot="1" x14ac:dyDescent="0.3">
      <c r="A2446" s="324"/>
      <c r="B2446" s="336" t="s">
        <v>188</v>
      </c>
      <c r="C2446" s="336"/>
      <c r="D2446" s="71" t="str">
        <f t="shared" si="591"/>
        <v/>
      </c>
      <c r="E2446" s="71" t="str">
        <f t="shared" si="591"/>
        <v/>
      </c>
      <c r="F2446" s="71" t="str">
        <f t="shared" si="591"/>
        <v/>
      </c>
      <c r="G2446" s="71" t="str">
        <f t="shared" si="591"/>
        <v/>
      </c>
      <c r="H2446" s="345" t="str">
        <f t="shared" si="591"/>
        <v/>
      </c>
      <c r="I2446" s="341"/>
      <c r="J2446" s="342"/>
      <c r="W2446" s="14">
        <v>7</v>
      </c>
      <c r="X2446" s="14">
        <v>13</v>
      </c>
      <c r="Y2446" s="14">
        <v>19</v>
      </c>
      <c r="Z2446" s="14">
        <v>25</v>
      </c>
      <c r="AB2446" s="14" t="str">
        <f>IF(C2438="","",C2438)</f>
        <v>RIVERA PACHECO, Milene Octalis</v>
      </c>
    </row>
    <row r="2447" spans="1:32" ht="1.5" customHeight="1" thickTop="1" thickBot="1" x14ac:dyDescent="0.3">
      <c r="A2447" s="72"/>
      <c r="B2447" s="73"/>
      <c r="C2447" s="74"/>
      <c r="D2447" s="74"/>
      <c r="E2447" s="74"/>
      <c r="F2447" s="74"/>
      <c r="G2447" s="74"/>
      <c r="H2447" s="75"/>
      <c r="I2447" s="124"/>
      <c r="J2447" s="124"/>
    </row>
    <row r="2448" spans="1:32" ht="28.5" customHeight="1" thickTop="1" x14ac:dyDescent="0.25">
      <c r="A2448" s="322" t="s">
        <v>151</v>
      </c>
      <c r="B2448" s="334" t="s">
        <v>191</v>
      </c>
      <c r="C2448" s="334" t="str">
        <f t="shared" ref="C2448:C2450" si="592">IF(ISERROR(VLOOKUP($C$8,comunicacion,W2448,FALSE)),"",IF(VLOOKUP($C$8,comunicacion,W2448,FALSE)=0,"",VLOOKUP($C$8,comunicacion,W2448,FALSE)))</f>
        <v/>
      </c>
      <c r="D2448" s="76" t="str">
        <f t="shared" ref="D2448:H2451" si="593">IF(ISERROR(VLOOKUP($AB2448,comunicacion,W2448,FALSE)),"",IF(VLOOKUP($AB2448,comunicacion,W2448,FALSE)=0,"",VLOOKUP($AB2448,comunicacion,W2448,FALSE)))</f>
        <v/>
      </c>
      <c r="E2448" s="76" t="str">
        <f t="shared" si="593"/>
        <v/>
      </c>
      <c r="F2448" s="76" t="str">
        <f t="shared" si="593"/>
        <v/>
      </c>
      <c r="G2448" s="69" t="str">
        <f t="shared" si="593"/>
        <v/>
      </c>
      <c r="H2448" s="346" t="str">
        <f t="shared" ca="1" si="593"/>
        <v/>
      </c>
      <c r="I2448" s="349"/>
      <c r="J2448" s="350"/>
      <c r="W2448" s="14">
        <v>3</v>
      </c>
      <c r="X2448" s="14">
        <v>9</v>
      </c>
      <c r="Y2448" s="14">
        <v>15</v>
      </c>
      <c r="Z2448" s="14">
        <v>21</v>
      </c>
      <c r="AA2448" s="14">
        <v>31</v>
      </c>
      <c r="AB2448" s="14" t="str">
        <f>IF(C2438="","",C2438)</f>
        <v>RIVERA PACHECO, Milene Octalis</v>
      </c>
    </row>
    <row r="2449" spans="1:28" ht="28.5" customHeight="1" x14ac:dyDescent="0.25">
      <c r="A2449" s="323"/>
      <c r="B2449" s="335" t="s">
        <v>190</v>
      </c>
      <c r="C2449" s="335" t="str">
        <f t="shared" si="592"/>
        <v/>
      </c>
      <c r="D2449" s="77" t="str">
        <f t="shared" si="593"/>
        <v/>
      </c>
      <c r="E2449" s="77" t="str">
        <f t="shared" si="593"/>
        <v/>
      </c>
      <c r="F2449" s="77" t="str">
        <f t="shared" si="593"/>
        <v/>
      </c>
      <c r="G2449" s="70" t="str">
        <f t="shared" si="593"/>
        <v/>
      </c>
      <c r="H2449" s="347" t="str">
        <f t="shared" si="593"/>
        <v/>
      </c>
      <c r="I2449" s="351"/>
      <c r="J2449" s="352"/>
      <c r="W2449" s="14">
        <v>4</v>
      </c>
      <c r="X2449" s="14">
        <v>10</v>
      </c>
      <c r="Y2449" s="14">
        <v>16</v>
      </c>
      <c r="Z2449" s="14">
        <v>22</v>
      </c>
      <c r="AB2449" s="14" t="str">
        <f>IF(C2438="","",C2438)</f>
        <v>RIVERA PACHECO, Milene Octalis</v>
      </c>
    </row>
    <row r="2450" spans="1:28" ht="28.5" customHeight="1" x14ac:dyDescent="0.25">
      <c r="A2450" s="323"/>
      <c r="B2450" s="335" t="s">
        <v>189</v>
      </c>
      <c r="C2450" s="335" t="str">
        <f t="shared" si="592"/>
        <v/>
      </c>
      <c r="D2450" s="77" t="str">
        <f t="shared" si="593"/>
        <v/>
      </c>
      <c r="E2450" s="77" t="str">
        <f t="shared" si="593"/>
        <v/>
      </c>
      <c r="F2450" s="77" t="str">
        <f t="shared" si="593"/>
        <v/>
      </c>
      <c r="G2450" s="70" t="str">
        <f t="shared" si="593"/>
        <v/>
      </c>
      <c r="H2450" s="347" t="str">
        <f t="shared" si="593"/>
        <v/>
      </c>
      <c r="I2450" s="351"/>
      <c r="J2450" s="352"/>
      <c r="W2450" s="14">
        <v>5</v>
      </c>
      <c r="X2450" s="14">
        <v>11</v>
      </c>
      <c r="Y2450" s="14">
        <v>17</v>
      </c>
      <c r="Z2450" s="14">
        <v>23</v>
      </c>
      <c r="AB2450" s="14" t="str">
        <f>IF(C2438="","",C2438)</f>
        <v>RIVERA PACHECO, Milene Octalis</v>
      </c>
    </row>
    <row r="2451" spans="1:28" ht="16.5" customHeight="1" thickBot="1" x14ac:dyDescent="0.3">
      <c r="A2451" s="324"/>
      <c r="B2451" s="336" t="s">
        <v>188</v>
      </c>
      <c r="C2451" s="336"/>
      <c r="D2451" s="71" t="str">
        <f t="shared" si="593"/>
        <v/>
      </c>
      <c r="E2451" s="71" t="str">
        <f t="shared" si="593"/>
        <v/>
      </c>
      <c r="F2451" s="71" t="str">
        <f t="shared" si="593"/>
        <v/>
      </c>
      <c r="G2451" s="71" t="str">
        <f t="shared" si="593"/>
        <v/>
      </c>
      <c r="H2451" s="348" t="str">
        <f t="shared" si="593"/>
        <v/>
      </c>
      <c r="I2451" s="353"/>
      <c r="J2451" s="354"/>
      <c r="W2451" s="14">
        <v>7</v>
      </c>
      <c r="X2451" s="14">
        <v>13</v>
      </c>
      <c r="Y2451" s="14">
        <v>19</v>
      </c>
      <c r="Z2451" s="14">
        <v>25</v>
      </c>
      <c r="AB2451" s="14" t="str">
        <f>IF(C2438="","",C2438)</f>
        <v>RIVERA PACHECO, Milene Octalis</v>
      </c>
    </row>
    <row r="2452" spans="1:28" ht="2.25" customHeight="1" thickTop="1" thickBot="1" x14ac:dyDescent="0.3">
      <c r="A2452" s="72"/>
      <c r="B2452" s="73"/>
      <c r="C2452" s="78"/>
      <c r="D2452" s="78"/>
      <c r="E2452" s="78"/>
      <c r="F2452" s="78"/>
      <c r="G2452" s="78"/>
      <c r="H2452" s="75"/>
      <c r="I2452" s="124"/>
      <c r="J2452" s="124"/>
    </row>
    <row r="2453" spans="1:28" ht="28.5" customHeight="1" thickTop="1" x14ac:dyDescent="0.25">
      <c r="A2453" s="322" t="s">
        <v>150</v>
      </c>
      <c r="B2453" s="334" t="s">
        <v>30</v>
      </c>
      <c r="C2453" s="334" t="str">
        <f t="shared" ref="C2453:C2455" si="594">IF(ISERROR(VLOOKUP($C$8,ingles,W2453,FALSE)),"",IF(VLOOKUP($C$8,ingles,W2453,FALSE)=0,"",VLOOKUP($C$8,ingles,W2453,FALSE)))</f>
        <v/>
      </c>
      <c r="D2453" s="76" t="str">
        <f t="shared" ref="D2453:H2456" si="595">IF(ISERROR(VLOOKUP($AB2453,ingles,W2453,FALSE)),"",IF(VLOOKUP($AB2453,ingles,W2453,FALSE)=0,"",VLOOKUP($AB2453,ingles,W2453,FALSE)))</f>
        <v/>
      </c>
      <c r="E2453" s="76" t="str">
        <f t="shared" si="595"/>
        <v/>
      </c>
      <c r="F2453" s="76" t="str">
        <f t="shared" si="595"/>
        <v/>
      </c>
      <c r="G2453" s="69" t="str">
        <f t="shared" si="595"/>
        <v/>
      </c>
      <c r="H2453" s="346" t="str">
        <f t="shared" ca="1" si="595"/>
        <v/>
      </c>
      <c r="I2453" s="349"/>
      <c r="J2453" s="350"/>
      <c r="W2453" s="14">
        <v>3</v>
      </c>
      <c r="X2453" s="14">
        <v>9</v>
      </c>
      <c r="Y2453" s="14">
        <v>15</v>
      </c>
      <c r="Z2453" s="14">
        <v>21</v>
      </c>
      <c r="AA2453" s="14">
        <v>31</v>
      </c>
      <c r="AB2453" s="14" t="str">
        <f>IF(C2438="","",C2438)</f>
        <v>RIVERA PACHECO, Milene Octalis</v>
      </c>
    </row>
    <row r="2454" spans="1:28" ht="28.5" customHeight="1" x14ac:dyDescent="0.25">
      <c r="A2454" s="323"/>
      <c r="B2454" s="335" t="s">
        <v>31</v>
      </c>
      <c r="C2454" s="335" t="str">
        <f t="shared" si="594"/>
        <v/>
      </c>
      <c r="D2454" s="77" t="str">
        <f t="shared" si="595"/>
        <v/>
      </c>
      <c r="E2454" s="77" t="str">
        <f t="shared" si="595"/>
        <v/>
      </c>
      <c r="F2454" s="77" t="str">
        <f t="shared" si="595"/>
        <v/>
      </c>
      <c r="G2454" s="70" t="str">
        <f t="shared" si="595"/>
        <v/>
      </c>
      <c r="H2454" s="347" t="str">
        <f t="shared" si="595"/>
        <v/>
      </c>
      <c r="I2454" s="351"/>
      <c r="J2454" s="352"/>
      <c r="W2454" s="14">
        <v>4</v>
      </c>
      <c r="X2454" s="14">
        <v>10</v>
      </c>
      <c r="Y2454" s="14">
        <v>16</v>
      </c>
      <c r="Z2454" s="14">
        <v>22</v>
      </c>
      <c r="AB2454" s="14" t="str">
        <f>IF(C2438="","",C2438)</f>
        <v>RIVERA PACHECO, Milene Octalis</v>
      </c>
    </row>
    <row r="2455" spans="1:28" ht="28.5" customHeight="1" x14ac:dyDescent="0.25">
      <c r="A2455" s="323"/>
      <c r="B2455" s="335" t="s">
        <v>32</v>
      </c>
      <c r="C2455" s="335" t="str">
        <f t="shared" si="594"/>
        <v/>
      </c>
      <c r="D2455" s="77" t="str">
        <f t="shared" si="595"/>
        <v/>
      </c>
      <c r="E2455" s="77" t="str">
        <f t="shared" si="595"/>
        <v/>
      </c>
      <c r="F2455" s="77" t="str">
        <f t="shared" si="595"/>
        <v/>
      </c>
      <c r="G2455" s="70" t="str">
        <f t="shared" si="595"/>
        <v/>
      </c>
      <c r="H2455" s="347" t="str">
        <f t="shared" si="595"/>
        <v/>
      </c>
      <c r="I2455" s="351"/>
      <c r="J2455" s="352"/>
      <c r="W2455" s="14">
        <v>5</v>
      </c>
      <c r="X2455" s="14">
        <v>11</v>
      </c>
      <c r="Y2455" s="14">
        <v>17</v>
      </c>
      <c r="Z2455" s="14">
        <v>23</v>
      </c>
      <c r="AB2455" s="14" t="str">
        <f>IF(C2438="","",C2438)</f>
        <v>RIVERA PACHECO, Milene Octalis</v>
      </c>
    </row>
    <row r="2456" spans="1:28" ht="16.5" customHeight="1" thickBot="1" x14ac:dyDescent="0.3">
      <c r="A2456" s="324"/>
      <c r="B2456" s="336" t="s">
        <v>188</v>
      </c>
      <c r="C2456" s="336"/>
      <c r="D2456" s="71" t="str">
        <f t="shared" si="595"/>
        <v/>
      </c>
      <c r="E2456" s="71" t="str">
        <f t="shared" si="595"/>
        <v/>
      </c>
      <c r="F2456" s="71" t="str">
        <f t="shared" si="595"/>
        <v/>
      </c>
      <c r="G2456" s="71" t="str">
        <f t="shared" si="595"/>
        <v/>
      </c>
      <c r="H2456" s="348" t="str">
        <f t="shared" si="595"/>
        <v/>
      </c>
      <c r="I2456" s="353"/>
      <c r="J2456" s="354"/>
      <c r="W2456" s="14">
        <v>7</v>
      </c>
      <c r="X2456" s="14">
        <v>13</v>
      </c>
      <c r="Y2456" s="14">
        <v>19</v>
      </c>
      <c r="Z2456" s="14">
        <v>25</v>
      </c>
      <c r="AB2456" s="14" t="str">
        <f>IF(C2438="","",C2438)</f>
        <v>RIVERA PACHECO, Milene Octalis</v>
      </c>
    </row>
    <row r="2457" spans="1:28" ht="2.25" customHeight="1" thickTop="1" thickBot="1" x14ac:dyDescent="0.3">
      <c r="A2457" s="72"/>
      <c r="B2457" s="73"/>
      <c r="C2457" s="78"/>
      <c r="D2457" s="78"/>
      <c r="E2457" s="78"/>
      <c r="F2457" s="78"/>
      <c r="G2457" s="78"/>
      <c r="H2457" s="75"/>
      <c r="I2457" s="124"/>
      <c r="J2457" s="124"/>
    </row>
    <row r="2458" spans="1:28" ht="27" customHeight="1" thickTop="1" x14ac:dyDescent="0.25">
      <c r="A2458" s="322" t="s">
        <v>7</v>
      </c>
      <c r="B2458" s="334" t="s">
        <v>33</v>
      </c>
      <c r="C2458" s="334" t="str">
        <f t="shared" ref="C2458" si="596">IF(ISERROR(VLOOKUP($C$8,arte,W2458,FALSE)),"",IF(VLOOKUP($C$8,arte,W2458,FALSE)=0,"",VLOOKUP($C$8,arte,W2458,FALSE)))</f>
        <v/>
      </c>
      <c r="D2458" s="76" t="str">
        <f t="shared" ref="D2458:H2460" si="597">IF(ISERROR(VLOOKUP($AB2458,arte,W2458,FALSE)),"",IF(VLOOKUP($AB2458,arte,W2458,FALSE)=0,"",VLOOKUP($AB2458,arte,W2458,FALSE)))</f>
        <v/>
      </c>
      <c r="E2458" s="76" t="str">
        <f t="shared" si="597"/>
        <v/>
      </c>
      <c r="F2458" s="76" t="str">
        <f t="shared" si="597"/>
        <v/>
      </c>
      <c r="G2458" s="69" t="str">
        <f t="shared" si="597"/>
        <v/>
      </c>
      <c r="H2458" s="343" t="str">
        <f t="shared" ca="1" si="597"/>
        <v/>
      </c>
      <c r="I2458" s="337"/>
      <c r="J2458" s="338"/>
      <c r="W2458" s="14">
        <v>3</v>
      </c>
      <c r="X2458" s="14">
        <v>9</v>
      </c>
      <c r="Y2458" s="14">
        <v>15</v>
      </c>
      <c r="Z2458" s="14">
        <v>21</v>
      </c>
      <c r="AA2458" s="14">
        <v>31</v>
      </c>
      <c r="AB2458" s="14" t="str">
        <f>IF(C2438="","",C2438)</f>
        <v>RIVERA PACHECO, Milene Octalis</v>
      </c>
    </row>
    <row r="2459" spans="1:28" ht="27" customHeight="1" x14ac:dyDescent="0.25">
      <c r="A2459" s="323"/>
      <c r="B2459" s="335" t="s">
        <v>34</v>
      </c>
      <c r="C2459" s="335" t="str">
        <f>IF(ISERROR(VLOOKUP($C$8,arte,W2459,FALSE)),"",IF(VLOOKUP($C$8,arte,W2459,FALSE)=0,"",VLOOKUP($C$8,arte,W2459,FALSE)))</f>
        <v/>
      </c>
      <c r="D2459" s="77" t="str">
        <f t="shared" si="597"/>
        <v/>
      </c>
      <c r="E2459" s="77" t="str">
        <f t="shared" si="597"/>
        <v/>
      </c>
      <c r="F2459" s="77" t="str">
        <f t="shared" si="597"/>
        <v/>
      </c>
      <c r="G2459" s="70" t="str">
        <f t="shared" si="597"/>
        <v/>
      </c>
      <c r="H2459" s="344" t="str">
        <f t="shared" si="597"/>
        <v/>
      </c>
      <c r="I2459" s="339"/>
      <c r="J2459" s="340"/>
      <c r="W2459" s="14">
        <v>4</v>
      </c>
      <c r="X2459" s="14">
        <v>10</v>
      </c>
      <c r="Y2459" s="14">
        <v>16</v>
      </c>
      <c r="Z2459" s="14">
        <v>22</v>
      </c>
      <c r="AB2459" s="14" t="str">
        <f>IF(C2438="","",C2438)</f>
        <v>RIVERA PACHECO, Milene Octalis</v>
      </c>
    </row>
    <row r="2460" spans="1:28" ht="16.5" customHeight="1" thickBot="1" x14ac:dyDescent="0.3">
      <c r="A2460" s="324"/>
      <c r="B2460" s="336" t="s">
        <v>188</v>
      </c>
      <c r="C2460" s="336"/>
      <c r="D2460" s="71" t="str">
        <f t="shared" si="597"/>
        <v/>
      </c>
      <c r="E2460" s="71" t="str">
        <f t="shared" si="597"/>
        <v/>
      </c>
      <c r="F2460" s="71" t="str">
        <f t="shared" si="597"/>
        <v/>
      </c>
      <c r="G2460" s="71" t="str">
        <f t="shared" si="597"/>
        <v/>
      </c>
      <c r="H2460" s="345" t="str">
        <f t="shared" si="597"/>
        <v/>
      </c>
      <c r="I2460" s="341"/>
      <c r="J2460" s="342"/>
      <c r="W2460" s="14">
        <v>7</v>
      </c>
      <c r="X2460" s="14">
        <v>13</v>
      </c>
      <c r="Y2460" s="14">
        <v>19</v>
      </c>
      <c r="Z2460" s="14">
        <v>25</v>
      </c>
      <c r="AB2460" s="14" t="str">
        <f>IF(C2438="","",C2438)</f>
        <v>RIVERA PACHECO, Milene Octalis</v>
      </c>
    </row>
    <row r="2461" spans="1:28" ht="2.25" customHeight="1" thickTop="1" thickBot="1" x14ac:dyDescent="0.3">
      <c r="A2461" s="72"/>
      <c r="B2461" s="73"/>
      <c r="C2461" s="79"/>
      <c r="D2461" s="74"/>
      <c r="E2461" s="74"/>
      <c r="F2461" s="74"/>
      <c r="G2461" s="74"/>
      <c r="H2461" s="80" t="str">
        <f>IF(ISERROR(VLOOKUP($C$8,ingles,AA2461,FALSE)),"",IF(VLOOKUP($C$8,ingles,AA2461,FALSE)=0,"",VLOOKUP($C$8,ingles,AA2461,FALSE)))</f>
        <v/>
      </c>
      <c r="I2461" s="124"/>
      <c r="J2461" s="124"/>
    </row>
    <row r="2462" spans="1:28" ht="21" customHeight="1" thickTop="1" x14ac:dyDescent="0.25">
      <c r="A2462" s="322" t="s">
        <v>5</v>
      </c>
      <c r="B2462" s="334" t="s">
        <v>35</v>
      </c>
      <c r="C2462" s="334" t="str">
        <f t="shared" ref="C2462:C2464" si="598">IF(ISERROR(VLOOKUP($C$8,sociales,W2462,FALSE)),"",IF(VLOOKUP($C$8,sociales,W2462,FALSE)=0,"",VLOOKUP($C$8,sociales,W2462,FALSE)))</f>
        <v/>
      </c>
      <c r="D2462" s="76" t="str">
        <f t="shared" ref="D2462:H2465" si="599">IF(ISERROR(VLOOKUP($AB2462,sociales,W2462,FALSE)),"",IF(VLOOKUP($AB2462,sociales,W2462,FALSE)=0,"",VLOOKUP($AB2462,sociales,W2462,FALSE)))</f>
        <v/>
      </c>
      <c r="E2462" s="76" t="str">
        <f t="shared" si="599"/>
        <v/>
      </c>
      <c r="F2462" s="76" t="str">
        <f t="shared" si="599"/>
        <v/>
      </c>
      <c r="G2462" s="69" t="str">
        <f t="shared" si="599"/>
        <v/>
      </c>
      <c r="H2462" s="346" t="str">
        <f t="shared" ca="1" si="599"/>
        <v/>
      </c>
      <c r="I2462" s="349"/>
      <c r="J2462" s="350"/>
      <c r="W2462" s="14">
        <v>3</v>
      </c>
      <c r="X2462" s="14">
        <v>9</v>
      </c>
      <c r="Y2462" s="14">
        <v>15</v>
      </c>
      <c r="Z2462" s="14">
        <v>21</v>
      </c>
      <c r="AA2462" s="14">
        <v>31</v>
      </c>
      <c r="AB2462" s="14" t="str">
        <f>IF(C2438="","",C2438)</f>
        <v>RIVERA PACHECO, Milene Octalis</v>
      </c>
    </row>
    <row r="2463" spans="1:28" ht="27" customHeight="1" x14ac:dyDescent="0.25">
      <c r="A2463" s="323"/>
      <c r="B2463" s="335" t="s">
        <v>36</v>
      </c>
      <c r="C2463" s="335" t="str">
        <f t="shared" si="598"/>
        <v/>
      </c>
      <c r="D2463" s="77" t="str">
        <f t="shared" si="599"/>
        <v/>
      </c>
      <c r="E2463" s="77" t="str">
        <f t="shared" si="599"/>
        <v/>
      </c>
      <c r="F2463" s="77" t="str">
        <f t="shared" si="599"/>
        <v/>
      </c>
      <c r="G2463" s="70" t="str">
        <f t="shared" si="599"/>
        <v/>
      </c>
      <c r="H2463" s="347" t="str">
        <f t="shared" si="599"/>
        <v/>
      </c>
      <c r="I2463" s="351"/>
      <c r="J2463" s="352"/>
      <c r="W2463" s="14">
        <v>4</v>
      </c>
      <c r="X2463" s="14">
        <v>10</v>
      </c>
      <c r="Y2463" s="14">
        <v>16</v>
      </c>
      <c r="Z2463" s="14">
        <v>22</v>
      </c>
      <c r="AB2463" s="14" t="str">
        <f>IF(C2438="","",C2438)</f>
        <v>RIVERA PACHECO, Milene Octalis</v>
      </c>
    </row>
    <row r="2464" spans="1:28" ht="27" customHeight="1" x14ac:dyDescent="0.25">
      <c r="A2464" s="323"/>
      <c r="B2464" s="335" t="s">
        <v>37</v>
      </c>
      <c r="C2464" s="335" t="str">
        <f t="shared" si="598"/>
        <v/>
      </c>
      <c r="D2464" s="77" t="str">
        <f t="shared" si="599"/>
        <v/>
      </c>
      <c r="E2464" s="77" t="str">
        <f t="shared" si="599"/>
        <v/>
      </c>
      <c r="F2464" s="77" t="str">
        <f t="shared" si="599"/>
        <v/>
      </c>
      <c r="G2464" s="70" t="str">
        <f t="shared" si="599"/>
        <v/>
      </c>
      <c r="H2464" s="347" t="str">
        <f t="shared" si="599"/>
        <v/>
      </c>
      <c r="I2464" s="351"/>
      <c r="J2464" s="352"/>
      <c r="W2464" s="14">
        <v>5</v>
      </c>
      <c r="X2464" s="14">
        <v>11</v>
      </c>
      <c r="Y2464" s="14">
        <v>17</v>
      </c>
      <c r="Z2464" s="14">
        <v>23</v>
      </c>
      <c r="AB2464" s="14" t="str">
        <f>IF(C2438="","",C2438)</f>
        <v>RIVERA PACHECO, Milene Octalis</v>
      </c>
    </row>
    <row r="2465" spans="1:28" ht="16.5" customHeight="1" thickBot="1" x14ac:dyDescent="0.3">
      <c r="A2465" s="324"/>
      <c r="B2465" s="336" t="s">
        <v>188</v>
      </c>
      <c r="C2465" s="336"/>
      <c r="D2465" s="71" t="str">
        <f t="shared" si="599"/>
        <v/>
      </c>
      <c r="E2465" s="71" t="str">
        <f t="shared" si="599"/>
        <v/>
      </c>
      <c r="F2465" s="71" t="str">
        <f t="shared" si="599"/>
        <v/>
      </c>
      <c r="G2465" s="71" t="str">
        <f t="shared" si="599"/>
        <v/>
      </c>
      <c r="H2465" s="348" t="str">
        <f t="shared" si="599"/>
        <v/>
      </c>
      <c r="I2465" s="353"/>
      <c r="J2465" s="354"/>
      <c r="W2465" s="14">
        <v>7</v>
      </c>
      <c r="X2465" s="14">
        <v>13</v>
      </c>
      <c r="Y2465" s="14">
        <v>19</v>
      </c>
      <c r="Z2465" s="14">
        <v>25</v>
      </c>
      <c r="AB2465" s="14" t="str">
        <f>IF(C2438="","",C2438)</f>
        <v>RIVERA PACHECO, Milene Octalis</v>
      </c>
    </row>
    <row r="2466" spans="1:28" ht="2.25" customHeight="1" thickTop="1" thickBot="1" x14ac:dyDescent="0.3">
      <c r="A2466" s="72"/>
      <c r="B2466" s="73"/>
      <c r="C2466" s="78"/>
      <c r="D2466" s="78"/>
      <c r="E2466" s="78"/>
      <c r="F2466" s="78"/>
      <c r="G2466" s="78"/>
      <c r="H2466" s="75"/>
      <c r="I2466" s="124"/>
      <c r="J2466" s="124"/>
    </row>
    <row r="2467" spans="1:28" ht="16.5" customHeight="1" thickTop="1" x14ac:dyDescent="0.25">
      <c r="A2467" s="355" t="s">
        <v>4</v>
      </c>
      <c r="B2467" s="334" t="s">
        <v>24</v>
      </c>
      <c r="C2467" s="334" t="str">
        <f t="shared" ref="C2467:C2468" si="600">IF(ISERROR(VLOOKUP($C$8,desarrollo,W2467,FALSE)),"",IF(VLOOKUP($C$8,desarrollo,W2467,FALSE)=0,"",VLOOKUP($C$8,desarrollo,W2467,FALSE)))</f>
        <v/>
      </c>
      <c r="D2467" s="76" t="str">
        <f t="shared" ref="D2467:H2469" si="601">IF(ISERROR(VLOOKUP($AB2467,desarrollo,W2467,FALSE)),"",IF(VLOOKUP($AB2467,desarrollo,W2467,FALSE)=0,"",VLOOKUP($AB2467,desarrollo,W2467,FALSE)))</f>
        <v/>
      </c>
      <c r="E2467" s="76" t="str">
        <f t="shared" si="601"/>
        <v/>
      </c>
      <c r="F2467" s="76" t="str">
        <f t="shared" si="601"/>
        <v/>
      </c>
      <c r="G2467" s="69" t="str">
        <f t="shared" si="601"/>
        <v/>
      </c>
      <c r="H2467" s="343" t="str">
        <f t="shared" ca="1" si="601"/>
        <v/>
      </c>
      <c r="I2467" s="337"/>
      <c r="J2467" s="338"/>
      <c r="W2467" s="14">
        <v>3</v>
      </c>
      <c r="X2467" s="14">
        <v>9</v>
      </c>
      <c r="Y2467" s="14">
        <v>15</v>
      </c>
      <c r="Z2467" s="14">
        <v>21</v>
      </c>
      <c r="AA2467" s="14">
        <v>31</v>
      </c>
      <c r="AB2467" s="14" t="str">
        <f>IF(C2438="","",C2438)</f>
        <v>RIVERA PACHECO, Milene Octalis</v>
      </c>
    </row>
    <row r="2468" spans="1:28" ht="27" customHeight="1" x14ac:dyDescent="0.25">
      <c r="A2468" s="356"/>
      <c r="B2468" s="335" t="s">
        <v>25</v>
      </c>
      <c r="C2468" s="335" t="str">
        <f t="shared" si="600"/>
        <v/>
      </c>
      <c r="D2468" s="77" t="str">
        <f t="shared" si="601"/>
        <v/>
      </c>
      <c r="E2468" s="77" t="str">
        <f t="shared" si="601"/>
        <v/>
      </c>
      <c r="F2468" s="77" t="str">
        <f t="shared" si="601"/>
        <v/>
      </c>
      <c r="G2468" s="70" t="str">
        <f t="shared" si="601"/>
        <v/>
      </c>
      <c r="H2468" s="344" t="str">
        <f t="shared" si="601"/>
        <v/>
      </c>
      <c r="I2468" s="339"/>
      <c r="J2468" s="340"/>
      <c r="W2468" s="14">
        <v>4</v>
      </c>
      <c r="X2468" s="14">
        <v>10</v>
      </c>
      <c r="Y2468" s="14">
        <v>16</v>
      </c>
      <c r="Z2468" s="14">
        <v>22</v>
      </c>
      <c r="AB2468" s="14" t="str">
        <f>IF(C2438="","",C2438)</f>
        <v>RIVERA PACHECO, Milene Octalis</v>
      </c>
    </row>
    <row r="2469" spans="1:28" ht="16.5" customHeight="1" thickBot="1" x14ac:dyDescent="0.3">
      <c r="A2469" s="357"/>
      <c r="B2469" s="336" t="s">
        <v>188</v>
      </c>
      <c r="C2469" s="336"/>
      <c r="D2469" s="71" t="str">
        <f t="shared" si="601"/>
        <v/>
      </c>
      <c r="E2469" s="71" t="str">
        <f t="shared" si="601"/>
        <v/>
      </c>
      <c r="F2469" s="71" t="str">
        <f t="shared" si="601"/>
        <v/>
      </c>
      <c r="G2469" s="71" t="str">
        <f t="shared" si="601"/>
        <v/>
      </c>
      <c r="H2469" s="345" t="str">
        <f t="shared" si="601"/>
        <v/>
      </c>
      <c r="I2469" s="341"/>
      <c r="J2469" s="342"/>
      <c r="W2469" s="14">
        <v>7</v>
      </c>
      <c r="X2469" s="14">
        <v>13</v>
      </c>
      <c r="Y2469" s="14">
        <v>19</v>
      </c>
      <c r="Z2469" s="14">
        <v>25</v>
      </c>
      <c r="AB2469" s="14" t="str">
        <f>IF(C2438="","",C2438)</f>
        <v>RIVERA PACHECO, Milene Octalis</v>
      </c>
    </row>
    <row r="2470" spans="1:28" ht="2.25" customHeight="1" thickTop="1" thickBot="1" x14ac:dyDescent="0.3">
      <c r="A2470" s="81"/>
      <c r="B2470" s="73"/>
      <c r="C2470" s="78"/>
      <c r="D2470" s="78"/>
      <c r="E2470" s="78"/>
      <c r="F2470" s="78"/>
      <c r="G2470" s="78"/>
      <c r="H2470" s="82"/>
      <c r="I2470" s="124"/>
      <c r="J2470" s="124"/>
    </row>
    <row r="2471" spans="1:28" ht="24" customHeight="1" thickTop="1" x14ac:dyDescent="0.25">
      <c r="A2471" s="322" t="s">
        <v>6</v>
      </c>
      <c r="B2471" s="334" t="s">
        <v>52</v>
      </c>
      <c r="C2471" s="334" t="str">
        <f t="shared" ref="C2471:C2473" si="602">IF(ISERROR(VLOOKUP($C$8,fisica,W2471,FALSE)),"",IF(VLOOKUP($C$8,fisica,W2471,FALSE)=0,"",VLOOKUP($C$8,fisica,W2471,FALSE)))</f>
        <v/>
      </c>
      <c r="D2471" s="76" t="str">
        <f t="shared" ref="D2471:H2474" si="603">IF(ISERROR(VLOOKUP($AB2471,fisica,W2471,FALSE)),"",IF(VLOOKUP($AB2471,fisica,W2471,FALSE)=0,"",VLOOKUP($AB2471,fisica,W2471,FALSE)))</f>
        <v/>
      </c>
      <c r="E2471" s="76" t="str">
        <f t="shared" si="603"/>
        <v/>
      </c>
      <c r="F2471" s="76" t="str">
        <f t="shared" si="603"/>
        <v/>
      </c>
      <c r="G2471" s="69" t="str">
        <f t="shared" si="603"/>
        <v/>
      </c>
      <c r="H2471" s="346" t="str">
        <f t="shared" ca="1" si="603"/>
        <v/>
      </c>
      <c r="I2471" s="349"/>
      <c r="J2471" s="350"/>
      <c r="W2471" s="14">
        <v>3</v>
      </c>
      <c r="X2471" s="14">
        <v>9</v>
      </c>
      <c r="Y2471" s="14">
        <v>15</v>
      </c>
      <c r="Z2471" s="14">
        <v>21</v>
      </c>
      <c r="AA2471" s="14">
        <v>31</v>
      </c>
      <c r="AB2471" s="14" t="str">
        <f>IF(C2438="","",C2438)</f>
        <v>RIVERA PACHECO, Milene Octalis</v>
      </c>
    </row>
    <row r="2472" spans="1:28" ht="18.75" customHeight="1" x14ac:dyDescent="0.25">
      <c r="A2472" s="323"/>
      <c r="B2472" s="335" t="s">
        <v>38</v>
      </c>
      <c r="C2472" s="335" t="str">
        <f t="shared" si="602"/>
        <v/>
      </c>
      <c r="D2472" s="77" t="str">
        <f t="shared" si="603"/>
        <v/>
      </c>
      <c r="E2472" s="77" t="str">
        <f t="shared" si="603"/>
        <v/>
      </c>
      <c r="F2472" s="77" t="str">
        <f t="shared" si="603"/>
        <v/>
      </c>
      <c r="G2472" s="70" t="str">
        <f t="shared" si="603"/>
        <v/>
      </c>
      <c r="H2472" s="347" t="str">
        <f t="shared" si="603"/>
        <v/>
      </c>
      <c r="I2472" s="351"/>
      <c r="J2472" s="352"/>
      <c r="W2472" s="14">
        <v>4</v>
      </c>
      <c r="X2472" s="14">
        <v>10</v>
      </c>
      <c r="Y2472" s="14">
        <v>16</v>
      </c>
      <c r="Z2472" s="14">
        <v>22</v>
      </c>
      <c r="AB2472" s="14" t="str">
        <f>IF(C2438="","",C2438)</f>
        <v>RIVERA PACHECO, Milene Octalis</v>
      </c>
    </row>
    <row r="2473" spans="1:28" ht="27" customHeight="1" x14ac:dyDescent="0.25">
      <c r="A2473" s="323"/>
      <c r="B2473" s="335" t="s">
        <v>39</v>
      </c>
      <c r="C2473" s="335" t="str">
        <f t="shared" si="602"/>
        <v/>
      </c>
      <c r="D2473" s="77" t="str">
        <f t="shared" si="603"/>
        <v/>
      </c>
      <c r="E2473" s="77" t="str">
        <f t="shared" si="603"/>
        <v/>
      </c>
      <c r="F2473" s="77" t="str">
        <f t="shared" si="603"/>
        <v/>
      </c>
      <c r="G2473" s="70" t="str">
        <f t="shared" si="603"/>
        <v/>
      </c>
      <c r="H2473" s="347" t="str">
        <f t="shared" si="603"/>
        <v/>
      </c>
      <c r="I2473" s="351"/>
      <c r="J2473" s="352"/>
      <c r="W2473" s="14">
        <v>5</v>
      </c>
      <c r="X2473" s="14">
        <v>11</v>
      </c>
      <c r="Y2473" s="14">
        <v>17</v>
      </c>
      <c r="Z2473" s="14">
        <v>23</v>
      </c>
      <c r="AB2473" s="14" t="str">
        <f>IF(C2438="","",C2438)</f>
        <v>RIVERA PACHECO, Milene Octalis</v>
      </c>
    </row>
    <row r="2474" spans="1:28" ht="16.5" customHeight="1" thickBot="1" x14ac:dyDescent="0.3">
      <c r="A2474" s="324"/>
      <c r="B2474" s="336" t="s">
        <v>188</v>
      </c>
      <c r="C2474" s="336"/>
      <c r="D2474" s="71" t="str">
        <f t="shared" si="603"/>
        <v/>
      </c>
      <c r="E2474" s="71" t="str">
        <f t="shared" si="603"/>
        <v/>
      </c>
      <c r="F2474" s="71" t="str">
        <f t="shared" si="603"/>
        <v/>
      </c>
      <c r="G2474" s="71" t="str">
        <f t="shared" si="603"/>
        <v/>
      </c>
      <c r="H2474" s="348" t="str">
        <f t="shared" si="603"/>
        <v/>
      </c>
      <c r="I2474" s="353"/>
      <c r="J2474" s="354"/>
      <c r="W2474" s="14">
        <v>7</v>
      </c>
      <c r="X2474" s="14">
        <v>13</v>
      </c>
      <c r="Y2474" s="14">
        <v>19</v>
      </c>
      <c r="Z2474" s="14">
        <v>25</v>
      </c>
      <c r="AB2474" s="14" t="str">
        <f>IF(C2438="","",C2438)</f>
        <v>RIVERA PACHECO, Milene Octalis</v>
      </c>
    </row>
    <row r="2475" spans="1:28" ht="2.25" customHeight="1" thickTop="1" thickBot="1" x14ac:dyDescent="0.3">
      <c r="A2475" s="72"/>
      <c r="B2475" s="73"/>
      <c r="C2475" s="78"/>
      <c r="D2475" s="78"/>
      <c r="E2475" s="78"/>
      <c r="F2475" s="78"/>
      <c r="G2475" s="78"/>
      <c r="H2475" s="82"/>
      <c r="I2475" s="124"/>
      <c r="J2475" s="124"/>
    </row>
    <row r="2476" spans="1:28" ht="36" customHeight="1" thickTop="1" x14ac:dyDescent="0.25">
      <c r="A2476" s="322" t="s">
        <v>11</v>
      </c>
      <c r="B2476" s="334" t="s">
        <v>40</v>
      </c>
      <c r="C2476" s="334" t="str">
        <f t="shared" ref="C2476:C2477" si="604">IF(ISERROR(VLOOKUP($C$8,religion,W2476,FALSE)),"",IF(VLOOKUP($C$8,religion,W2476,FALSE)=0,"",VLOOKUP($C$8,religion,W2476,FALSE)))</f>
        <v/>
      </c>
      <c r="D2476" s="76" t="str">
        <f t="shared" ref="D2476:H2478" si="605">IF(ISERROR(VLOOKUP($AB2476,religion,W2476,FALSE)),"",IF(VLOOKUP($AB2476,religion,W2476,FALSE)=0,"",VLOOKUP($AB2476,religion,W2476,FALSE)))</f>
        <v/>
      </c>
      <c r="E2476" s="76" t="str">
        <f t="shared" si="605"/>
        <v/>
      </c>
      <c r="F2476" s="76" t="str">
        <f t="shared" si="605"/>
        <v/>
      </c>
      <c r="G2476" s="69" t="str">
        <f t="shared" si="605"/>
        <v/>
      </c>
      <c r="H2476" s="343" t="str">
        <f t="shared" ca="1" si="605"/>
        <v/>
      </c>
      <c r="I2476" s="337"/>
      <c r="J2476" s="338"/>
      <c r="W2476" s="14">
        <v>3</v>
      </c>
      <c r="X2476" s="14">
        <v>9</v>
      </c>
      <c r="Y2476" s="14">
        <v>15</v>
      </c>
      <c r="Z2476" s="14">
        <v>21</v>
      </c>
      <c r="AA2476" s="14">
        <v>31</v>
      </c>
      <c r="AB2476" s="14" t="str">
        <f>IF(C2438="","",C2438)</f>
        <v>RIVERA PACHECO, Milene Octalis</v>
      </c>
    </row>
    <row r="2477" spans="1:28" ht="27" customHeight="1" x14ac:dyDescent="0.25">
      <c r="A2477" s="323"/>
      <c r="B2477" s="335" t="s">
        <v>41</v>
      </c>
      <c r="C2477" s="335" t="str">
        <f t="shared" si="604"/>
        <v/>
      </c>
      <c r="D2477" s="77" t="str">
        <f t="shared" si="605"/>
        <v/>
      </c>
      <c r="E2477" s="77" t="str">
        <f t="shared" si="605"/>
        <v/>
      </c>
      <c r="F2477" s="77" t="str">
        <f t="shared" si="605"/>
        <v/>
      </c>
      <c r="G2477" s="70" t="str">
        <f t="shared" si="605"/>
        <v/>
      </c>
      <c r="H2477" s="344" t="str">
        <f t="shared" si="605"/>
        <v/>
      </c>
      <c r="I2477" s="339"/>
      <c r="J2477" s="340"/>
      <c r="W2477" s="14">
        <v>4</v>
      </c>
      <c r="X2477" s="14">
        <v>10</v>
      </c>
      <c r="Y2477" s="14">
        <v>16</v>
      </c>
      <c r="Z2477" s="14">
        <v>22</v>
      </c>
      <c r="AB2477" s="14" t="str">
        <f>IF(C2438="","",C2438)</f>
        <v>RIVERA PACHECO, Milene Octalis</v>
      </c>
    </row>
    <row r="2478" spans="1:28" ht="16.5" customHeight="1" thickBot="1" x14ac:dyDescent="0.3">
      <c r="A2478" s="324"/>
      <c r="B2478" s="336" t="s">
        <v>188</v>
      </c>
      <c r="C2478" s="336"/>
      <c r="D2478" s="71" t="str">
        <f t="shared" si="605"/>
        <v/>
      </c>
      <c r="E2478" s="71" t="str">
        <f t="shared" si="605"/>
        <v/>
      </c>
      <c r="F2478" s="71" t="str">
        <f t="shared" si="605"/>
        <v/>
      </c>
      <c r="G2478" s="71" t="str">
        <f t="shared" si="605"/>
        <v/>
      </c>
      <c r="H2478" s="345" t="str">
        <f t="shared" si="605"/>
        <v/>
      </c>
      <c r="I2478" s="341"/>
      <c r="J2478" s="342"/>
      <c r="W2478" s="14">
        <v>7</v>
      </c>
      <c r="X2478" s="14">
        <v>13</v>
      </c>
      <c r="Y2478" s="14">
        <v>19</v>
      </c>
      <c r="Z2478" s="14">
        <v>25</v>
      </c>
      <c r="AB2478" s="14" t="str">
        <f>IF(C2438="","",C2438)</f>
        <v>RIVERA PACHECO, Milene Octalis</v>
      </c>
    </row>
    <row r="2479" spans="1:28" ht="2.25" customHeight="1" thickTop="1" thickBot="1" x14ac:dyDescent="0.3">
      <c r="A2479" s="72"/>
      <c r="B2479" s="73"/>
      <c r="C2479" s="78"/>
      <c r="D2479" s="78"/>
      <c r="E2479" s="78"/>
      <c r="F2479" s="78"/>
      <c r="G2479" s="78"/>
      <c r="H2479" s="82"/>
      <c r="I2479" s="124"/>
      <c r="J2479" s="124"/>
    </row>
    <row r="2480" spans="1:28" ht="28.5" customHeight="1" thickTop="1" x14ac:dyDescent="0.25">
      <c r="A2480" s="322" t="s">
        <v>10</v>
      </c>
      <c r="B2480" s="334" t="s">
        <v>42</v>
      </c>
      <c r="C2480" s="334" t="str">
        <f t="shared" ref="C2480:C2482" si="606">IF(ISERROR(VLOOKUP($C$8,ciencia,W2480,FALSE)),"",IF(VLOOKUP($C$8,ciencia,W2480,FALSE)=0,"",VLOOKUP($C$8,ciencia,W2480,FALSE)))</f>
        <v/>
      </c>
      <c r="D2480" s="76" t="str">
        <f t="shared" ref="D2480:H2483" si="607">IF(ISERROR(VLOOKUP($AB2480,ciencia,W2480,FALSE)),"",IF(VLOOKUP($AB2480,ciencia,W2480,FALSE)=0,"",VLOOKUP($AB2480,ciencia,W2480,FALSE)))</f>
        <v/>
      </c>
      <c r="E2480" s="76" t="str">
        <f t="shared" si="607"/>
        <v/>
      </c>
      <c r="F2480" s="76" t="str">
        <f t="shared" si="607"/>
        <v/>
      </c>
      <c r="G2480" s="69" t="str">
        <f t="shared" si="607"/>
        <v/>
      </c>
      <c r="H2480" s="346" t="str">
        <f t="shared" ca="1" si="607"/>
        <v/>
      </c>
      <c r="I2480" s="349"/>
      <c r="J2480" s="350"/>
      <c r="W2480" s="14">
        <v>3</v>
      </c>
      <c r="X2480" s="14">
        <v>9</v>
      </c>
      <c r="Y2480" s="14">
        <v>15</v>
      </c>
      <c r="Z2480" s="14">
        <v>21</v>
      </c>
      <c r="AA2480" s="14">
        <v>31</v>
      </c>
      <c r="AB2480" s="14" t="str">
        <f>IF(C2438="","",C2438)</f>
        <v>RIVERA PACHECO, Milene Octalis</v>
      </c>
    </row>
    <row r="2481" spans="1:28" ht="47.25" customHeight="1" x14ac:dyDescent="0.25">
      <c r="A2481" s="323"/>
      <c r="B2481" s="335" t="s">
        <v>9</v>
      </c>
      <c r="C2481" s="335" t="str">
        <f t="shared" si="606"/>
        <v/>
      </c>
      <c r="D2481" s="77" t="str">
        <f t="shared" si="607"/>
        <v/>
      </c>
      <c r="E2481" s="77" t="str">
        <f t="shared" si="607"/>
        <v/>
      </c>
      <c r="F2481" s="77" t="str">
        <f t="shared" si="607"/>
        <v/>
      </c>
      <c r="G2481" s="70" t="str">
        <f t="shared" si="607"/>
        <v/>
      </c>
      <c r="H2481" s="347" t="str">
        <f t="shared" si="607"/>
        <v/>
      </c>
      <c r="I2481" s="351"/>
      <c r="J2481" s="352"/>
      <c r="W2481" s="14">
        <v>4</v>
      </c>
      <c r="X2481" s="14">
        <v>10</v>
      </c>
      <c r="Y2481" s="14">
        <v>16</v>
      </c>
      <c r="Z2481" s="14">
        <v>22</v>
      </c>
      <c r="AB2481" s="14" t="str">
        <f>IF(C2438="","",C2438)</f>
        <v>RIVERA PACHECO, Milene Octalis</v>
      </c>
    </row>
    <row r="2482" spans="1:28" ht="36.75" customHeight="1" x14ac:dyDescent="0.25">
      <c r="A2482" s="323"/>
      <c r="B2482" s="335" t="s">
        <v>43</v>
      </c>
      <c r="C2482" s="335" t="str">
        <f t="shared" si="606"/>
        <v/>
      </c>
      <c r="D2482" s="77" t="str">
        <f t="shared" si="607"/>
        <v/>
      </c>
      <c r="E2482" s="77" t="str">
        <f t="shared" si="607"/>
        <v/>
      </c>
      <c r="F2482" s="77" t="str">
        <f t="shared" si="607"/>
        <v/>
      </c>
      <c r="G2482" s="70" t="str">
        <f t="shared" si="607"/>
        <v/>
      </c>
      <c r="H2482" s="347" t="str">
        <f t="shared" si="607"/>
        <v/>
      </c>
      <c r="I2482" s="351"/>
      <c r="J2482" s="352"/>
      <c r="W2482" s="14">
        <v>5</v>
      </c>
      <c r="X2482" s="14">
        <v>11</v>
      </c>
      <c r="Y2482" s="14">
        <v>17</v>
      </c>
      <c r="Z2482" s="14">
        <v>23</v>
      </c>
      <c r="AB2482" s="14" t="str">
        <f>IF(C2438="","",C2438)</f>
        <v>RIVERA PACHECO, Milene Octalis</v>
      </c>
    </row>
    <row r="2483" spans="1:28" ht="16.5" customHeight="1" thickBot="1" x14ac:dyDescent="0.3">
      <c r="A2483" s="324"/>
      <c r="B2483" s="336" t="s">
        <v>188</v>
      </c>
      <c r="C2483" s="336"/>
      <c r="D2483" s="71" t="str">
        <f t="shared" si="607"/>
        <v/>
      </c>
      <c r="E2483" s="71" t="str">
        <f t="shared" si="607"/>
        <v/>
      </c>
      <c r="F2483" s="71" t="str">
        <f t="shared" si="607"/>
        <v/>
      </c>
      <c r="G2483" s="71" t="str">
        <f t="shared" si="607"/>
        <v/>
      </c>
      <c r="H2483" s="348" t="str">
        <f t="shared" si="607"/>
        <v/>
      </c>
      <c r="I2483" s="353"/>
      <c r="J2483" s="354"/>
      <c r="W2483" s="14">
        <v>7</v>
      </c>
      <c r="X2483" s="14">
        <v>13</v>
      </c>
      <c r="Y2483" s="14">
        <v>19</v>
      </c>
      <c r="Z2483" s="14">
        <v>25</v>
      </c>
      <c r="AB2483" s="14" t="str">
        <f>IF(C2438="","",C2438)</f>
        <v>RIVERA PACHECO, Milene Octalis</v>
      </c>
    </row>
    <row r="2484" spans="1:28" ht="2.25" customHeight="1" thickTop="1" thickBot="1" x14ac:dyDescent="0.3">
      <c r="A2484" s="72"/>
      <c r="B2484" s="73"/>
      <c r="C2484" s="78"/>
      <c r="D2484" s="78"/>
      <c r="E2484" s="78"/>
      <c r="F2484" s="78"/>
      <c r="G2484" s="78"/>
      <c r="H2484" s="82"/>
      <c r="I2484" s="124"/>
      <c r="J2484" s="124"/>
    </row>
    <row r="2485" spans="1:28" ht="44.25" customHeight="1" thickTop="1" thickBot="1" x14ac:dyDescent="0.3">
      <c r="A2485" s="83" t="s">
        <v>12</v>
      </c>
      <c r="B2485" s="376" t="s">
        <v>44</v>
      </c>
      <c r="C2485" s="377"/>
      <c r="D2485" s="84" t="str">
        <f>IF(ISERROR(VLOOKUP($AB2485,trabajo,W2485,FALSE)),"",IF(VLOOKUP($AB2485,trabajo,W2485,FALSE)=0,"",VLOOKUP($AB2485,trabajo,W2485,FALSE)))</f>
        <v/>
      </c>
      <c r="E2485" s="84" t="str">
        <f>IF(ISERROR(VLOOKUP($AB2485,trabajo,X2485,FALSE)),"",IF(VLOOKUP($AB2485,trabajo,X2485,FALSE)=0,"",VLOOKUP($AB2485,trabajo,X2485,FALSE)))</f>
        <v/>
      </c>
      <c r="F2485" s="84" t="str">
        <f>IF(ISERROR(VLOOKUP($AB2485,trabajo,Y2485,FALSE)),"",IF(VLOOKUP($AB2485,trabajo,Y2485,FALSE)=0,"",VLOOKUP($AB2485,trabajo,Y2485,FALSE)))</f>
        <v/>
      </c>
      <c r="G2485" s="85" t="str">
        <f>IF(ISERROR(VLOOKUP($AB2485,trabajo,Z2485,FALSE)),"",IF(VLOOKUP($AB2485,trabajo,Z2485,FALSE)=0,"",VLOOKUP($AB2485,trabajo,Z2485,FALSE)))</f>
        <v/>
      </c>
      <c r="H2485" s="86" t="str">
        <f ca="1">IF(ISERROR(VLOOKUP($AB2485,trabajo,AA2485,FALSE)),"",IF(VLOOKUP($AB2485,trabajo,AA2485,FALSE)=0,"",VLOOKUP($AB2485,trabajo,AA2485,FALSE)))</f>
        <v/>
      </c>
      <c r="I2485" s="332"/>
      <c r="J2485" s="333"/>
      <c r="W2485" s="14">
        <v>3</v>
      </c>
      <c r="X2485" s="14">
        <v>9</v>
      </c>
      <c r="Y2485" s="14">
        <v>15</v>
      </c>
      <c r="Z2485" s="14">
        <v>21</v>
      </c>
      <c r="AA2485" s="14">
        <v>31</v>
      </c>
      <c r="AB2485" s="14" t="str">
        <f>IF(C2438="","",C2438)</f>
        <v>RIVERA PACHECO, Milene Octalis</v>
      </c>
    </row>
    <row r="2486" spans="1:28" ht="9.75" customHeight="1" thickTop="1" thickBot="1" x14ac:dyDescent="0.3">
      <c r="A2486" s="87"/>
      <c r="B2486" s="73"/>
      <c r="C2486" s="79"/>
      <c r="D2486" s="79"/>
      <c r="E2486" s="79"/>
      <c r="F2486" s="79"/>
      <c r="G2486" s="79"/>
      <c r="I2486" s="88"/>
      <c r="J2486" s="88"/>
    </row>
    <row r="2487" spans="1:28" ht="18.75" customHeight="1" thickTop="1" x14ac:dyDescent="0.25">
      <c r="A2487" s="389" t="s">
        <v>14</v>
      </c>
      <c r="B2487" s="390"/>
      <c r="C2487" s="391"/>
      <c r="D2487" s="386" t="s">
        <v>53</v>
      </c>
      <c r="E2487" s="387"/>
      <c r="F2487" s="387"/>
      <c r="G2487" s="388"/>
      <c r="H2487" s="384" t="s">
        <v>2</v>
      </c>
      <c r="I2487" s="288" t="s">
        <v>17</v>
      </c>
      <c r="J2487" s="289"/>
    </row>
    <row r="2488" spans="1:28" ht="18.75" customHeight="1" thickBot="1" x14ac:dyDescent="0.3">
      <c r="A2488" s="392"/>
      <c r="B2488" s="393"/>
      <c r="C2488" s="394"/>
      <c r="D2488" s="89">
        <v>1</v>
      </c>
      <c r="E2488" s="89">
        <v>2</v>
      </c>
      <c r="F2488" s="89">
        <v>3</v>
      </c>
      <c r="G2488" s="90">
        <v>4</v>
      </c>
      <c r="H2488" s="385"/>
      <c r="I2488" s="290"/>
      <c r="J2488" s="291"/>
    </row>
    <row r="2489" spans="1:28" ht="22.5" customHeight="1" thickTop="1" x14ac:dyDescent="0.25">
      <c r="A2489" s="378" t="s">
        <v>15</v>
      </c>
      <c r="B2489" s="379"/>
      <c r="C2489" s="380"/>
      <c r="D2489" s="91" t="str">
        <f>IF(ISERROR(VLOOKUP($AB2489,autonomo,W2489,FALSE)),"",IF(VLOOKUP($AB2489,autonomo,W2489,FALSE)=0,"",VLOOKUP($AB2489,autonomo,W2489,FALSE)))</f>
        <v/>
      </c>
      <c r="E2489" s="91" t="str">
        <f>IF(ISERROR(VLOOKUP($AB2489,autonomo,X2489,FALSE)),"",IF(VLOOKUP($AB2489,autonomo,X2489,FALSE)=0,"",VLOOKUP($AB2489,autonomo,X2489,FALSE)))</f>
        <v/>
      </c>
      <c r="F2489" s="91" t="str">
        <f>IF(ISERROR(VLOOKUP($AB2489,autonomo,Y2489,FALSE)),"",IF(VLOOKUP($AB2489,autonomo,Y2489,FALSE)=0,"",VLOOKUP($AB2489,autonomo,Y2489,FALSE)))</f>
        <v/>
      </c>
      <c r="G2489" s="92" t="str">
        <f>IF(ISERROR(VLOOKUP($AB2489,autonomo,Z2489,FALSE)),"",IF(VLOOKUP($AB2489,autonomo,Z2489,FALSE)=0,"",VLOOKUP($AB2489,autonomo,Z2489,FALSE)))</f>
        <v/>
      </c>
      <c r="H2489" s="93" t="str">
        <f ca="1">IF(ISERROR(VLOOKUP($AB2489,autonomo,AA2489,FALSE)),"",IF(VLOOKUP($AB2489,autonomo,AA2489,FALSE)=0,"",VLOOKUP($AB2489,autonomo,AA2489,FALSE)))</f>
        <v/>
      </c>
      <c r="I2489" s="305"/>
      <c r="J2489" s="306"/>
      <c r="W2489" s="14">
        <v>3</v>
      </c>
      <c r="X2489" s="14">
        <v>9</v>
      </c>
      <c r="Y2489" s="14">
        <v>15</v>
      </c>
      <c r="Z2489" s="14">
        <v>21</v>
      </c>
      <c r="AA2489" s="14">
        <v>31</v>
      </c>
      <c r="AB2489" s="14" t="str">
        <f>IF(C2438="","",C2438)</f>
        <v>RIVERA PACHECO, Milene Octalis</v>
      </c>
    </row>
    <row r="2490" spans="1:28" ht="24" customHeight="1" thickBot="1" x14ac:dyDescent="0.3">
      <c r="A2490" s="381" t="s">
        <v>16</v>
      </c>
      <c r="B2490" s="382"/>
      <c r="C2490" s="383"/>
      <c r="D2490" s="94" t="str">
        <f>IF(ISERROR(VLOOKUP($AB2490,tic,W2490,FALSE)),"",IF(VLOOKUP($AB2490,tic,W2490,FALSE)=0,"",VLOOKUP($AB2490,tic,W2490,FALSE)))</f>
        <v/>
      </c>
      <c r="E2490" s="94" t="str">
        <f>IF(ISERROR(VLOOKUP($AB2490,tic,X2490,FALSE)),"",IF(VLOOKUP($AB2490,tic,X2490,FALSE)=0,"",VLOOKUP($AB2490,tic,X2490,FALSE)))</f>
        <v/>
      </c>
      <c r="F2490" s="94" t="str">
        <f>IF(ISERROR(VLOOKUP($AB2490,tic,Y2490,FALSE)),"",IF(VLOOKUP($AB2490,tic,Y2490,FALSE)=0,"",VLOOKUP($AB2490,tic,Y2490,FALSE)))</f>
        <v/>
      </c>
      <c r="G2490" s="95" t="str">
        <f>IF(ISERROR(VLOOKUP($AB2490,tic,Z2490,FALSE)),"",IF(VLOOKUP($AB2490,tic,Z2490,FALSE)=0,"",VLOOKUP($AB2490,tic,Z2490,FALSE)))</f>
        <v/>
      </c>
      <c r="H2490" s="96" t="str">
        <f ca="1">IF(ISERROR(VLOOKUP($AB2490,tic,AA2490,FALSE)),"",IF(VLOOKUP($AB2490,tic,AA2490,FALSE)=0,"",VLOOKUP($AB2490,tic,AA2490,FALSE)))</f>
        <v/>
      </c>
      <c r="I2490" s="307"/>
      <c r="J2490" s="308"/>
      <c r="W2490" s="14">
        <v>3</v>
      </c>
      <c r="X2490" s="14">
        <v>9</v>
      </c>
      <c r="Y2490" s="14">
        <v>15</v>
      </c>
      <c r="Z2490" s="14">
        <v>21</v>
      </c>
      <c r="AA2490" s="14">
        <v>31</v>
      </c>
      <c r="AB2490" s="14" t="str">
        <f>IF(C2438="","",C2438)</f>
        <v>RIVERA PACHECO, Milene Octalis</v>
      </c>
    </row>
    <row r="2491" spans="1:28" ht="5.25" customHeight="1" thickTop="1" thickBot="1" x14ac:dyDescent="0.3"/>
    <row r="2492" spans="1:28" ht="17.25" customHeight="1" thickBot="1" x14ac:dyDescent="0.3">
      <c r="A2492" s="233" t="s">
        <v>154</v>
      </c>
      <c r="B2492" s="233"/>
      <c r="C2492" s="246" t="str">
        <f>IF(C2438="","",IF(VLOOKUP(C2438,DATOS!$B$17:$F$61,4,FALSE)=0,"",VLOOKUP(C2438,DATOS!$B$17:$F$61,4,FALSE)&amp;" "&amp;VLOOKUP(C2438,DATOS!$B$17:$F$61,5,FALSE)))</f>
        <v/>
      </c>
      <c r="D2492" s="247"/>
      <c r="E2492" s="248"/>
      <c r="F2492" s="233" t="str">
        <f>"N° Áreas desaprobadas "&amp;DATOS!$B$6&amp;" :"</f>
        <v>N° Áreas desaprobadas 2019 :</v>
      </c>
      <c r="G2492" s="233"/>
      <c r="H2492" s="233"/>
      <c r="I2492" s="233"/>
      <c r="J2492" s="97" t="str">
        <f ca="1">IF(C2438="","",IF((DATOS!$W$14-TODAY())&gt;0,"",VLOOKUP(C2438,anual,18,FALSE)))</f>
        <v/>
      </c>
    </row>
    <row r="2493" spans="1:28" ht="3" customHeight="1" thickBot="1" x14ac:dyDescent="0.3">
      <c r="A2493" s="46"/>
      <c r="B2493" s="46"/>
      <c r="C2493" s="98"/>
      <c r="D2493" s="98"/>
      <c r="E2493" s="98"/>
      <c r="F2493" s="46"/>
      <c r="G2493" s="46"/>
      <c r="H2493" s="46"/>
      <c r="I2493" s="46"/>
    </row>
    <row r="2494" spans="1:28" ht="17.25" customHeight="1" thickBot="1" x14ac:dyDescent="0.3">
      <c r="A2494" s="420" t="str">
        <f>IF(C2438="","",C2438)</f>
        <v>RIVERA PACHECO, Milene Octalis</v>
      </c>
      <c r="B2494" s="420"/>
      <c r="C2494" s="420"/>
      <c r="F2494" s="233" t="s">
        <v>155</v>
      </c>
      <c r="G2494" s="233"/>
      <c r="H2494" s="233"/>
      <c r="I2494" s="395" t="str">
        <f ca="1">IF(C2438="","",IF((DATOS!$W$14-TODAY())&gt;0,"",VLOOKUP(C2438,anual2,20,FALSE)))</f>
        <v/>
      </c>
      <c r="J2494" s="396"/>
    </row>
    <row r="2495" spans="1:28" ht="15.75" thickBot="1" x14ac:dyDescent="0.3">
      <c r="A2495" s="16" t="s">
        <v>54</v>
      </c>
    </row>
    <row r="2496" spans="1:28" ht="16.5" thickTop="1" thickBot="1" x14ac:dyDescent="0.3">
      <c r="A2496" s="99" t="s">
        <v>55</v>
      </c>
      <c r="B2496" s="100" t="s">
        <v>56</v>
      </c>
      <c r="C2496" s="279" t="s">
        <v>152</v>
      </c>
      <c r="D2496" s="280"/>
      <c r="E2496" s="279" t="s">
        <v>57</v>
      </c>
      <c r="F2496" s="281"/>
      <c r="G2496" s="281"/>
      <c r="H2496" s="281"/>
      <c r="I2496" s="281"/>
      <c r="J2496" s="282"/>
    </row>
    <row r="2497" spans="1:28" ht="20.25" customHeight="1" thickTop="1" x14ac:dyDescent="0.25">
      <c r="A2497" s="101">
        <v>1</v>
      </c>
      <c r="B2497" s="102" t="str">
        <f t="shared" ref="B2497:D2500" si="608">IF(ISERROR(VLOOKUP($AB2497,comportamiento,W2497,FALSE)),"",IF(VLOOKUP($AB2497,comportamiento,W2497,FALSE)=0,"",VLOOKUP($AB2497,comportamiento,W2497,FALSE)))</f>
        <v/>
      </c>
      <c r="C2497" s="273" t="str">
        <f t="shared" ca="1" si="608"/>
        <v/>
      </c>
      <c r="D2497" s="274" t="str">
        <f t="shared" si="608"/>
        <v/>
      </c>
      <c r="E2497" s="283"/>
      <c r="F2497" s="283"/>
      <c r="G2497" s="283"/>
      <c r="H2497" s="283"/>
      <c r="I2497" s="283"/>
      <c r="J2497" s="284"/>
      <c r="W2497" s="14">
        <v>7</v>
      </c>
      <c r="X2497" s="14">
        <v>31</v>
      </c>
      <c r="AB2497" s="14" t="str">
        <f>IF(C2438="","",C2438)</f>
        <v>RIVERA PACHECO, Milene Octalis</v>
      </c>
    </row>
    <row r="2498" spans="1:28" ht="20.25" customHeight="1" x14ac:dyDescent="0.25">
      <c r="A2498" s="103">
        <v>2</v>
      </c>
      <c r="B2498" s="104" t="str">
        <f t="shared" si="608"/>
        <v/>
      </c>
      <c r="C2498" s="275" t="str">
        <f t="shared" si="608"/>
        <v/>
      </c>
      <c r="D2498" s="276" t="str">
        <f t="shared" si="608"/>
        <v/>
      </c>
      <c r="E2498" s="269"/>
      <c r="F2498" s="269"/>
      <c r="G2498" s="269"/>
      <c r="H2498" s="269"/>
      <c r="I2498" s="269"/>
      <c r="J2498" s="270"/>
      <c r="W2498" s="14">
        <v>13</v>
      </c>
      <c r="AB2498" s="14" t="str">
        <f>IF(C2438="","",C2438)</f>
        <v>RIVERA PACHECO, Milene Octalis</v>
      </c>
    </row>
    <row r="2499" spans="1:28" ht="20.25" customHeight="1" x14ac:dyDescent="0.25">
      <c r="A2499" s="103">
        <v>3</v>
      </c>
      <c r="B2499" s="104" t="str">
        <f t="shared" si="608"/>
        <v/>
      </c>
      <c r="C2499" s="275" t="str">
        <f t="shared" si="608"/>
        <v/>
      </c>
      <c r="D2499" s="276" t="str">
        <f t="shared" si="608"/>
        <v/>
      </c>
      <c r="E2499" s="269"/>
      <c r="F2499" s="269"/>
      <c r="G2499" s="269"/>
      <c r="H2499" s="269"/>
      <c r="I2499" s="269"/>
      <c r="J2499" s="270"/>
      <c r="W2499" s="14">
        <v>19</v>
      </c>
      <c r="AB2499" s="14" t="str">
        <f>IF(C2438="","",C2438)</f>
        <v>RIVERA PACHECO, Milene Octalis</v>
      </c>
    </row>
    <row r="2500" spans="1:28" ht="20.25" customHeight="1" thickBot="1" x14ac:dyDescent="0.3">
      <c r="A2500" s="105">
        <v>4</v>
      </c>
      <c r="B2500" s="106" t="str">
        <f t="shared" si="608"/>
        <v/>
      </c>
      <c r="C2500" s="277" t="str">
        <f t="shared" si="608"/>
        <v/>
      </c>
      <c r="D2500" s="278" t="str">
        <f t="shared" si="608"/>
        <v/>
      </c>
      <c r="E2500" s="271"/>
      <c r="F2500" s="271"/>
      <c r="G2500" s="271"/>
      <c r="H2500" s="271"/>
      <c r="I2500" s="271"/>
      <c r="J2500" s="272"/>
      <c r="W2500" s="14">
        <v>25</v>
      </c>
      <c r="AB2500" s="14" t="str">
        <f>IF(C2438="","",C2438)</f>
        <v>RIVERA PACHECO, Milene Octalis</v>
      </c>
    </row>
    <row r="2501" spans="1:28" ht="6.75" customHeight="1" thickTop="1" thickBot="1" x14ac:dyDescent="0.3">
      <c r="W2501" s="14">
        <v>7</v>
      </c>
    </row>
    <row r="2502" spans="1:28" ht="14.25" customHeight="1" thickTop="1" thickBot="1" x14ac:dyDescent="0.3">
      <c r="B2502" s="358" t="s">
        <v>208</v>
      </c>
      <c r="C2502" s="359"/>
      <c r="D2502" s="359" t="s">
        <v>209</v>
      </c>
      <c r="E2502" s="359"/>
      <c r="F2502" s="360"/>
    </row>
    <row r="2503" spans="1:28" ht="14.25" customHeight="1" thickTop="1" x14ac:dyDescent="0.25">
      <c r="B2503" s="107" t="str">
        <f>IF(DATOS!$B$12="","",IF(DATOS!$B$12="Bimestre","I Bimestre","I Trimestre"))</f>
        <v>I Trimestre</v>
      </c>
      <c r="C2503" s="108" t="str">
        <f>IF(C2438="","",VLOOKUP(C2438,periodo1,20,FALSE)&amp;"°")</f>
        <v>500°</v>
      </c>
      <c r="D2503" s="221">
        <f>IF(C2438="","",VLOOKUP(C2438,periodo1,18,FALSE))</f>
        <v>0</v>
      </c>
      <c r="E2503" s="221"/>
      <c r="F2503" s="361"/>
      <c r="H2503" s="406" t="str">
        <f>"Orden de mérito año escolar "&amp;DATOS!$B$6&amp;":"</f>
        <v>Orden de mérito año escolar 2019:</v>
      </c>
      <c r="I2503" s="407"/>
      <c r="J2503" s="412" t="str">
        <f ca="1">IF(C2438="","",IF((DATOS!$W$14-TODAY())&gt;0,"",VLOOKUP(C2438,anual,20,FALSE)&amp;"°"))</f>
        <v/>
      </c>
    </row>
    <row r="2504" spans="1:28" ht="14.25" customHeight="1" x14ac:dyDescent="0.25">
      <c r="B2504" s="109" t="str">
        <f>IF(DATOS!$B$12="","",IF(DATOS!$B$12="Bimestre","II Bimestre","II Trimestre"))</f>
        <v>II Trimestre</v>
      </c>
      <c r="C2504" s="110" t="str">
        <f ca="1">IF(C2438="","",IF((DATOS!$X$14-TODAY())&gt;0,"",VLOOKUP(C2438,periodo2,20,FALSE)&amp;"°"))</f>
        <v/>
      </c>
      <c r="D2504" s="225" t="str">
        <f ca="1">IF(C2438="","",IF(C2504="","",VLOOKUP(C2438,periodo2,18,FALSE)))</f>
        <v/>
      </c>
      <c r="E2504" s="225"/>
      <c r="F2504" s="362"/>
      <c r="H2504" s="408"/>
      <c r="I2504" s="409"/>
      <c r="J2504" s="413"/>
    </row>
    <row r="2505" spans="1:28" ht="14.25" customHeight="1" thickBot="1" x14ac:dyDescent="0.3">
      <c r="A2505" s="111"/>
      <c r="B2505" s="112" t="str">
        <f>IF(DATOS!$B$12="","",IF(DATOS!$B$12="Bimestre","III Bimestre","III Trimestre"))</f>
        <v>III Trimestre</v>
      </c>
      <c r="C2505" s="113" t="str">
        <f ca="1">IF(C2438="","",IF((DATOS!$Y$14-TODAY())&gt;0,"",VLOOKUP(C2438,periodo3,20,FALSE)&amp;"°"))</f>
        <v/>
      </c>
      <c r="D2505" s="363" t="str">
        <f ca="1">IF(C2438="","",IF(C2505="","",VLOOKUP(C2438,periodo3,18,FALSE)))</f>
        <v/>
      </c>
      <c r="E2505" s="363"/>
      <c r="F2505" s="364"/>
      <c r="G2505" s="111"/>
      <c r="H2505" s="410"/>
      <c r="I2505" s="411"/>
      <c r="J2505" s="414"/>
    </row>
    <row r="2506" spans="1:28" ht="14.25" customHeight="1" thickTop="1" thickBot="1" x14ac:dyDescent="0.3">
      <c r="B2506" s="114" t="str">
        <f>IF(DATOS!$B$12="","",IF(DATOS!$B$12="Bimestre","IV Bimestre",""))</f>
        <v/>
      </c>
      <c r="C2506" s="115" t="str">
        <f ca="1">IF(C2438="","",IF((DATOS!$W$14-TODAY())&gt;0,"",VLOOKUP(C2438,periodo4,20,FALSE)&amp;"°"))</f>
        <v/>
      </c>
      <c r="D2506" s="214" t="str">
        <f ca="1">IF(C2438="","",IF(C2506="","",VLOOKUP(C2438,periodo4,18,FALSE)))</f>
        <v/>
      </c>
      <c r="E2506" s="214"/>
      <c r="F2506" s="405"/>
    </row>
    <row r="2507" spans="1:28" ht="16.5" thickTop="1" thickBot="1" x14ac:dyDescent="0.3">
      <c r="A2507" s="16" t="s">
        <v>192</v>
      </c>
    </row>
    <row r="2508" spans="1:28" ht="15.75" thickTop="1" x14ac:dyDescent="0.25">
      <c r="A2508" s="397" t="s">
        <v>55</v>
      </c>
      <c r="B2508" s="399" t="s">
        <v>193</v>
      </c>
      <c r="C2508" s="288"/>
      <c r="D2508" s="288"/>
      <c r="E2508" s="289"/>
      <c r="F2508" s="399" t="s">
        <v>194</v>
      </c>
      <c r="G2508" s="288"/>
      <c r="H2508" s="288"/>
      <c r="I2508" s="289"/>
    </row>
    <row r="2509" spans="1:28" x14ac:dyDescent="0.25">
      <c r="A2509" s="398"/>
      <c r="B2509" s="116" t="s">
        <v>195</v>
      </c>
      <c r="C2509" s="400" t="s">
        <v>196</v>
      </c>
      <c r="D2509" s="400"/>
      <c r="E2509" s="401"/>
      <c r="F2509" s="402" t="s">
        <v>195</v>
      </c>
      <c r="G2509" s="400"/>
      <c r="H2509" s="400"/>
      <c r="I2509" s="117" t="s">
        <v>196</v>
      </c>
    </row>
    <row r="2510" spans="1:28" x14ac:dyDescent="0.25">
      <c r="A2510" s="118">
        <v>1</v>
      </c>
      <c r="B2510" s="126"/>
      <c r="C2510" s="403"/>
      <c r="D2510" s="366"/>
      <c r="E2510" s="404"/>
      <c r="F2510" s="365"/>
      <c r="G2510" s="366"/>
      <c r="H2510" s="367"/>
      <c r="I2510" s="127"/>
    </row>
    <row r="2511" spans="1:28" x14ac:dyDescent="0.25">
      <c r="A2511" s="118">
        <v>2</v>
      </c>
      <c r="B2511" s="126"/>
      <c r="C2511" s="403"/>
      <c r="D2511" s="366"/>
      <c r="E2511" s="404"/>
      <c r="F2511" s="365"/>
      <c r="G2511" s="366"/>
      <c r="H2511" s="367"/>
      <c r="I2511" s="127"/>
    </row>
    <row r="2512" spans="1:28" x14ac:dyDescent="0.25">
      <c r="A2512" s="118">
        <v>3</v>
      </c>
      <c r="B2512" s="126"/>
      <c r="C2512" s="403"/>
      <c r="D2512" s="366"/>
      <c r="E2512" s="404"/>
      <c r="F2512" s="365"/>
      <c r="G2512" s="366"/>
      <c r="H2512" s="367"/>
      <c r="I2512" s="127"/>
    </row>
    <row r="2513" spans="1:32" ht="15.75" thickBot="1" x14ac:dyDescent="0.3">
      <c r="A2513" s="119">
        <v>4</v>
      </c>
      <c r="B2513" s="129"/>
      <c r="C2513" s="368"/>
      <c r="D2513" s="369"/>
      <c r="E2513" s="370"/>
      <c r="F2513" s="371"/>
      <c r="G2513" s="369"/>
      <c r="H2513" s="372"/>
      <c r="I2513" s="130"/>
    </row>
    <row r="2514" spans="1:32" ht="16.5" thickTop="1" thickBot="1" x14ac:dyDescent="0.3">
      <c r="A2514" s="120" t="s">
        <v>197</v>
      </c>
      <c r="B2514" s="121" t="str">
        <f>IF(C2438="","",IF(SUM(B2510:B2513)=0,"",SUM(B2510:B2513)))</f>
        <v/>
      </c>
      <c r="C2514" s="373" t="str">
        <f>IF(C2438="","",IF(SUM(C2510:C2513)=0,"",SUM(C2510:C2513)))</f>
        <v/>
      </c>
      <c r="D2514" s="373" t="str">
        <f t="shared" ref="D2514" si="609">IF(E2438="","",IF(SUM(D2510:D2513)=0,"",SUM(D2510:D2513)))</f>
        <v/>
      </c>
      <c r="E2514" s="374" t="str">
        <f t="shared" ref="E2514" si="610">IF(F2438="","",IF(SUM(E2510:E2513)=0,"",SUM(E2510:E2513)))</f>
        <v/>
      </c>
      <c r="F2514" s="375" t="str">
        <f>IF(C2438="","",IF(SUM(F2510:F2513)=0,"",SUM(F2510:F2513)))</f>
        <v/>
      </c>
      <c r="G2514" s="373" t="str">
        <f t="shared" ref="G2514" si="611">IF(H2438="","",IF(SUM(G2510:G2513)=0,"",SUM(G2510:G2513)))</f>
        <v/>
      </c>
      <c r="H2514" s="373" t="str">
        <f t="shared" ref="H2514" si="612">IF(I2438="","",IF(SUM(H2510:H2513)=0,"",SUM(H2510:H2513)))</f>
        <v/>
      </c>
      <c r="I2514" s="122" t="str">
        <f>IF(C2438="","",IF(SUM(I2510:I2513)=0,"",SUM(I2510:I2513)))</f>
        <v/>
      </c>
    </row>
    <row r="2515" spans="1:32" ht="15.75" thickTop="1" x14ac:dyDescent="0.25"/>
    <row r="2518" spans="1:32" x14ac:dyDescent="0.25">
      <c r="A2518" s="416"/>
      <c r="B2518" s="416"/>
      <c r="G2518" s="123"/>
      <c r="H2518" s="123"/>
      <c r="I2518" s="123"/>
      <c r="J2518" s="123"/>
    </row>
    <row r="2519" spans="1:32" x14ac:dyDescent="0.25">
      <c r="A2519" s="415" t="str">
        <f>IF(DATOS!$F$9="","",DATOS!$F$9)</f>
        <v/>
      </c>
      <c r="B2519" s="415"/>
      <c r="G2519" s="415" t="str">
        <f>IF(DATOS!$F$10="","",DATOS!$F$10)</f>
        <v/>
      </c>
      <c r="H2519" s="415"/>
      <c r="I2519" s="415"/>
      <c r="J2519" s="415"/>
    </row>
    <row r="2520" spans="1:32" x14ac:dyDescent="0.25">
      <c r="A2520" s="415" t="s">
        <v>143</v>
      </c>
      <c r="B2520" s="415"/>
      <c r="G2520" s="415" t="s">
        <v>142</v>
      </c>
      <c r="H2520" s="415"/>
      <c r="I2520" s="415"/>
      <c r="J2520" s="415"/>
    </row>
    <row r="2521" spans="1:32" ht="17.25" x14ac:dyDescent="0.3">
      <c r="A2521" s="285" t="str">
        <f>"INFORME DE PROGRESO DEL APRENDIZAJE DEL ESTUDIANTE - "&amp;DATOS!$B$6</f>
        <v>INFORME DE PROGRESO DEL APRENDIZAJE DEL ESTUDIANTE - 2019</v>
      </c>
      <c r="B2521" s="285"/>
      <c r="C2521" s="285"/>
      <c r="D2521" s="285"/>
      <c r="E2521" s="285"/>
      <c r="F2521" s="285"/>
      <c r="G2521" s="285"/>
      <c r="H2521" s="285"/>
      <c r="I2521" s="285"/>
      <c r="J2521" s="285"/>
    </row>
    <row r="2522" spans="1:32" ht="4.5" customHeight="1" thickBot="1" x14ac:dyDescent="0.3"/>
    <row r="2523" spans="1:32" ht="15.75" thickTop="1" x14ac:dyDescent="0.25">
      <c r="A2523" s="292"/>
      <c r="B2523" s="62" t="s">
        <v>45</v>
      </c>
      <c r="C2523" s="314" t="str">
        <f>IF(DATOS!$B$4="","",DATOS!$B$4)</f>
        <v>Apurímac</v>
      </c>
      <c r="D2523" s="314"/>
      <c r="E2523" s="314"/>
      <c r="F2523" s="314"/>
      <c r="G2523" s="313" t="s">
        <v>47</v>
      </c>
      <c r="H2523" s="313"/>
      <c r="I2523" s="63" t="str">
        <f>IF(DATOS!$B$5="","",DATOS!$B$5)</f>
        <v/>
      </c>
      <c r="J2523" s="295" t="s">
        <v>520</v>
      </c>
    </row>
    <row r="2524" spans="1:32" x14ac:dyDescent="0.25">
      <c r="A2524" s="293"/>
      <c r="B2524" s="64" t="s">
        <v>46</v>
      </c>
      <c r="C2524" s="311" t="str">
        <f>IF(DATOS!$B$7="","",UPPER(DATOS!$B$7))</f>
        <v/>
      </c>
      <c r="D2524" s="311"/>
      <c r="E2524" s="311"/>
      <c r="F2524" s="311"/>
      <c r="G2524" s="311"/>
      <c r="H2524" s="311"/>
      <c r="I2524" s="312"/>
      <c r="J2524" s="296"/>
    </row>
    <row r="2525" spans="1:32" x14ac:dyDescent="0.25">
      <c r="A2525" s="293"/>
      <c r="B2525" s="64" t="s">
        <v>49</v>
      </c>
      <c r="C2525" s="315" t="str">
        <f>IF(DATOS!$B$8="","",DATOS!$B$8)</f>
        <v/>
      </c>
      <c r="D2525" s="315"/>
      <c r="E2525" s="315"/>
      <c r="F2525" s="315"/>
      <c r="G2525" s="286" t="s">
        <v>100</v>
      </c>
      <c r="H2525" s="287"/>
      <c r="I2525" s="65" t="str">
        <f>IF(DATOS!$B$9="","",DATOS!$B$9)</f>
        <v/>
      </c>
      <c r="J2525" s="296"/>
    </row>
    <row r="2526" spans="1:32" x14ac:dyDescent="0.25">
      <c r="A2526" s="293"/>
      <c r="B2526" s="64" t="s">
        <v>60</v>
      </c>
      <c r="C2526" s="311" t="str">
        <f>IF(DATOS!$B$10="","",DATOS!$B$10)</f>
        <v/>
      </c>
      <c r="D2526" s="311"/>
      <c r="E2526" s="311"/>
      <c r="F2526" s="311"/>
      <c r="G2526" s="317" t="s">
        <v>50</v>
      </c>
      <c r="H2526" s="317"/>
      <c r="I2526" s="65" t="str">
        <f>IF(DATOS!$B$11="","",DATOS!$B$11)</f>
        <v/>
      </c>
      <c r="J2526" s="296"/>
    </row>
    <row r="2527" spans="1:32" x14ac:dyDescent="0.25">
      <c r="A2527" s="293"/>
      <c r="B2527" s="64" t="s">
        <v>59</v>
      </c>
      <c r="C2527" s="316" t="str">
        <f>IF(ISERROR(VLOOKUP(C2528,DATOS!$B$17:$C$61,2,FALSE)),"No encontrado",IF(VLOOKUP(C2528,DATOS!$B$17:$C$61,2,FALSE)=0,"No encontrado",VLOOKUP(C2528,DATOS!$B$17:$C$61,2,FALSE)))</f>
        <v>No encontrado</v>
      </c>
      <c r="D2527" s="316"/>
      <c r="E2527" s="316"/>
      <c r="F2527" s="316"/>
      <c r="G2527" s="298"/>
      <c r="H2527" s="299"/>
      <c r="I2527" s="300"/>
      <c r="J2527" s="296"/>
    </row>
    <row r="2528" spans="1:32" ht="28.5" customHeight="1" thickBot="1" x14ac:dyDescent="0.3">
      <c r="A2528" s="294"/>
      <c r="B2528" s="66" t="s">
        <v>58</v>
      </c>
      <c r="C2528" s="309" t="str">
        <f>IF(INDEX(alumnos,AE2528,AF2528)=0,"",INDEX(alumnos,AE2528,AF2528))</f>
        <v>ROJAS CARRILLO, Jhon Marcelino</v>
      </c>
      <c r="D2528" s="309"/>
      <c r="E2528" s="309"/>
      <c r="F2528" s="309"/>
      <c r="G2528" s="309"/>
      <c r="H2528" s="309"/>
      <c r="I2528" s="310"/>
      <c r="J2528" s="297"/>
      <c r="AE2528" s="14">
        <f>AE2438+1</f>
        <v>29</v>
      </c>
      <c r="AF2528" s="14">
        <v>2</v>
      </c>
    </row>
    <row r="2529" spans="1:28" ht="5.25" customHeight="1" thickTop="1" thickBot="1" x14ac:dyDescent="0.3"/>
    <row r="2530" spans="1:28" ht="27" customHeight="1" thickTop="1" x14ac:dyDescent="0.25">
      <c r="A2530" s="318" t="s">
        <v>0</v>
      </c>
      <c r="B2530" s="328" t="s">
        <v>1</v>
      </c>
      <c r="C2530" s="329"/>
      <c r="D2530" s="325" t="s">
        <v>139</v>
      </c>
      <c r="E2530" s="326"/>
      <c r="F2530" s="326"/>
      <c r="G2530" s="327"/>
      <c r="H2530" s="320" t="s">
        <v>2</v>
      </c>
      <c r="I2530" s="301" t="s">
        <v>3</v>
      </c>
      <c r="J2530" s="302"/>
      <c r="K2530" s="67"/>
    </row>
    <row r="2531" spans="1:28" ht="15" customHeight="1" thickBot="1" x14ac:dyDescent="0.3">
      <c r="A2531" s="319"/>
      <c r="B2531" s="330"/>
      <c r="C2531" s="331"/>
      <c r="D2531" s="68">
        <v>1</v>
      </c>
      <c r="E2531" s="68">
        <v>2</v>
      </c>
      <c r="F2531" s="68">
        <v>3</v>
      </c>
      <c r="G2531" s="68">
        <v>4</v>
      </c>
      <c r="H2531" s="321"/>
      <c r="I2531" s="303"/>
      <c r="J2531" s="304"/>
      <c r="K2531" s="67"/>
    </row>
    <row r="2532" spans="1:28" ht="17.25" customHeight="1" thickTop="1" x14ac:dyDescent="0.25">
      <c r="A2532" s="322" t="s">
        <v>8</v>
      </c>
      <c r="B2532" s="334" t="s">
        <v>26</v>
      </c>
      <c r="C2532" s="334"/>
      <c r="D2532" s="69" t="str">
        <f t="shared" ref="D2532:H2536" si="613">IF(ISERROR(VLOOKUP($AB2532,matematica,W2532,FALSE)),"",IF(VLOOKUP($AB2532,matematica,W2532,FALSE)=0,"",VLOOKUP($AB2532,matematica,W2532,FALSE)))</f>
        <v/>
      </c>
      <c r="E2532" s="69" t="str">
        <f t="shared" si="613"/>
        <v/>
      </c>
      <c r="F2532" s="69" t="str">
        <f t="shared" si="613"/>
        <v/>
      </c>
      <c r="G2532" s="69" t="str">
        <f t="shared" si="613"/>
        <v/>
      </c>
      <c r="H2532" s="343" t="str">
        <f t="shared" ca="1" si="613"/>
        <v/>
      </c>
      <c r="I2532" s="337"/>
      <c r="J2532" s="338"/>
      <c r="W2532" s="14">
        <v>3</v>
      </c>
      <c r="X2532" s="14">
        <v>9</v>
      </c>
      <c r="Y2532" s="14">
        <v>15</v>
      </c>
      <c r="Z2532" s="14">
        <v>21</v>
      </c>
      <c r="AA2532" s="14">
        <v>31</v>
      </c>
      <c r="AB2532" s="14" t="str">
        <f>IF(C2528="","",C2528)</f>
        <v>ROJAS CARRILLO, Jhon Marcelino</v>
      </c>
    </row>
    <row r="2533" spans="1:28" ht="27.75" customHeight="1" x14ac:dyDescent="0.25">
      <c r="A2533" s="323"/>
      <c r="B2533" s="335" t="s">
        <v>27</v>
      </c>
      <c r="C2533" s="335"/>
      <c r="D2533" s="70" t="str">
        <f t="shared" si="613"/>
        <v/>
      </c>
      <c r="E2533" s="70" t="str">
        <f t="shared" si="613"/>
        <v/>
      </c>
      <c r="F2533" s="70" t="str">
        <f t="shared" si="613"/>
        <v/>
      </c>
      <c r="G2533" s="70" t="str">
        <f t="shared" si="613"/>
        <v/>
      </c>
      <c r="H2533" s="344" t="str">
        <f t="shared" si="613"/>
        <v/>
      </c>
      <c r="I2533" s="339"/>
      <c r="J2533" s="340"/>
      <c r="M2533" s="14" t="str">
        <f>IF(INDEX(alumnos,35,2)=0,"",INDEX(alumnos,35,2))</f>
        <v/>
      </c>
      <c r="W2533" s="14">
        <v>4</v>
      </c>
      <c r="X2533" s="14">
        <v>10</v>
      </c>
      <c r="Y2533" s="14">
        <v>16</v>
      </c>
      <c r="Z2533" s="14">
        <v>22</v>
      </c>
      <c r="AB2533" s="14" t="str">
        <f>IF(C2528="","",C2528)</f>
        <v>ROJAS CARRILLO, Jhon Marcelino</v>
      </c>
    </row>
    <row r="2534" spans="1:28" ht="26.25" customHeight="1" x14ac:dyDescent="0.25">
      <c r="A2534" s="323"/>
      <c r="B2534" s="335" t="s">
        <v>28</v>
      </c>
      <c r="C2534" s="335"/>
      <c r="D2534" s="70" t="str">
        <f t="shared" si="613"/>
        <v/>
      </c>
      <c r="E2534" s="70" t="str">
        <f t="shared" si="613"/>
        <v/>
      </c>
      <c r="F2534" s="70" t="str">
        <f t="shared" si="613"/>
        <v/>
      </c>
      <c r="G2534" s="70" t="str">
        <f t="shared" si="613"/>
        <v/>
      </c>
      <c r="H2534" s="344" t="str">
        <f t="shared" si="613"/>
        <v/>
      </c>
      <c r="I2534" s="339"/>
      <c r="J2534" s="340"/>
      <c r="W2534" s="14">
        <v>5</v>
      </c>
      <c r="X2534" s="14">
        <v>11</v>
      </c>
      <c r="Y2534" s="14">
        <v>17</v>
      </c>
      <c r="Z2534" s="14">
        <v>23</v>
      </c>
      <c r="AB2534" s="14" t="str">
        <f>IF(C2528="","",C2528)</f>
        <v>ROJAS CARRILLO, Jhon Marcelino</v>
      </c>
    </row>
    <row r="2535" spans="1:28" ht="24.75" customHeight="1" x14ac:dyDescent="0.25">
      <c r="A2535" s="323"/>
      <c r="B2535" s="335" t="s">
        <v>29</v>
      </c>
      <c r="C2535" s="335"/>
      <c r="D2535" s="70" t="str">
        <f t="shared" si="613"/>
        <v/>
      </c>
      <c r="E2535" s="70" t="str">
        <f t="shared" si="613"/>
        <v/>
      </c>
      <c r="F2535" s="70" t="str">
        <f t="shared" si="613"/>
        <v/>
      </c>
      <c r="G2535" s="70" t="str">
        <f t="shared" si="613"/>
        <v/>
      </c>
      <c r="H2535" s="344" t="str">
        <f t="shared" si="613"/>
        <v/>
      </c>
      <c r="I2535" s="339"/>
      <c r="J2535" s="340"/>
      <c r="W2535" s="14">
        <v>6</v>
      </c>
      <c r="X2535" s="14">
        <v>12</v>
      </c>
      <c r="Y2535" s="14">
        <v>18</v>
      </c>
      <c r="Z2535" s="14">
        <v>24</v>
      </c>
      <c r="AB2535" s="14" t="str">
        <f>IF(C2528="","",C2528)</f>
        <v>ROJAS CARRILLO, Jhon Marcelino</v>
      </c>
    </row>
    <row r="2536" spans="1:28" ht="16.5" customHeight="1" thickBot="1" x14ac:dyDescent="0.3">
      <c r="A2536" s="324"/>
      <c r="B2536" s="336" t="s">
        <v>188</v>
      </c>
      <c r="C2536" s="336"/>
      <c r="D2536" s="71" t="str">
        <f t="shared" si="613"/>
        <v/>
      </c>
      <c r="E2536" s="71" t="str">
        <f t="shared" si="613"/>
        <v/>
      </c>
      <c r="F2536" s="71" t="str">
        <f t="shared" si="613"/>
        <v/>
      </c>
      <c r="G2536" s="71" t="str">
        <f t="shared" si="613"/>
        <v/>
      </c>
      <c r="H2536" s="345" t="str">
        <f t="shared" si="613"/>
        <v/>
      </c>
      <c r="I2536" s="341"/>
      <c r="J2536" s="342"/>
      <c r="W2536" s="14">
        <v>7</v>
      </c>
      <c r="X2536" s="14">
        <v>13</v>
      </c>
      <c r="Y2536" s="14">
        <v>19</v>
      </c>
      <c r="Z2536" s="14">
        <v>25</v>
      </c>
      <c r="AB2536" s="14" t="str">
        <f>IF(C2528="","",C2528)</f>
        <v>ROJAS CARRILLO, Jhon Marcelino</v>
      </c>
    </row>
    <row r="2537" spans="1:28" ht="1.5" customHeight="1" thickTop="1" thickBot="1" x14ac:dyDescent="0.3">
      <c r="A2537" s="72"/>
      <c r="B2537" s="73"/>
      <c r="C2537" s="74"/>
      <c r="D2537" s="74"/>
      <c r="E2537" s="74"/>
      <c r="F2537" s="74"/>
      <c r="G2537" s="74"/>
      <c r="H2537" s="75"/>
      <c r="I2537" s="124"/>
      <c r="J2537" s="124"/>
    </row>
    <row r="2538" spans="1:28" ht="28.5" customHeight="1" thickTop="1" x14ac:dyDescent="0.25">
      <c r="A2538" s="322" t="s">
        <v>151</v>
      </c>
      <c r="B2538" s="334" t="s">
        <v>191</v>
      </c>
      <c r="C2538" s="334" t="str">
        <f t="shared" ref="C2538:C2540" si="614">IF(ISERROR(VLOOKUP($C$8,comunicacion,W2538,FALSE)),"",IF(VLOOKUP($C$8,comunicacion,W2538,FALSE)=0,"",VLOOKUP($C$8,comunicacion,W2538,FALSE)))</f>
        <v/>
      </c>
      <c r="D2538" s="76" t="str">
        <f t="shared" ref="D2538:H2541" si="615">IF(ISERROR(VLOOKUP($AB2538,comunicacion,W2538,FALSE)),"",IF(VLOOKUP($AB2538,comunicacion,W2538,FALSE)=0,"",VLOOKUP($AB2538,comunicacion,W2538,FALSE)))</f>
        <v/>
      </c>
      <c r="E2538" s="76" t="str">
        <f t="shared" si="615"/>
        <v/>
      </c>
      <c r="F2538" s="76" t="str">
        <f t="shared" si="615"/>
        <v/>
      </c>
      <c r="G2538" s="69" t="str">
        <f t="shared" si="615"/>
        <v/>
      </c>
      <c r="H2538" s="346" t="str">
        <f t="shared" ca="1" si="615"/>
        <v/>
      </c>
      <c r="I2538" s="349"/>
      <c r="J2538" s="350"/>
      <c r="W2538" s="14">
        <v>3</v>
      </c>
      <c r="X2538" s="14">
        <v>9</v>
      </c>
      <c r="Y2538" s="14">
        <v>15</v>
      </c>
      <c r="Z2538" s="14">
        <v>21</v>
      </c>
      <c r="AA2538" s="14">
        <v>31</v>
      </c>
      <c r="AB2538" s="14" t="str">
        <f>IF(C2528="","",C2528)</f>
        <v>ROJAS CARRILLO, Jhon Marcelino</v>
      </c>
    </row>
    <row r="2539" spans="1:28" ht="28.5" customHeight="1" x14ac:dyDescent="0.25">
      <c r="A2539" s="323"/>
      <c r="B2539" s="335" t="s">
        <v>190</v>
      </c>
      <c r="C2539" s="335" t="str">
        <f t="shared" si="614"/>
        <v/>
      </c>
      <c r="D2539" s="77" t="str">
        <f t="shared" si="615"/>
        <v/>
      </c>
      <c r="E2539" s="77" t="str">
        <f t="shared" si="615"/>
        <v/>
      </c>
      <c r="F2539" s="77" t="str">
        <f t="shared" si="615"/>
        <v/>
      </c>
      <c r="G2539" s="70" t="str">
        <f t="shared" si="615"/>
        <v/>
      </c>
      <c r="H2539" s="347" t="str">
        <f t="shared" si="615"/>
        <v/>
      </c>
      <c r="I2539" s="351"/>
      <c r="J2539" s="352"/>
      <c r="W2539" s="14">
        <v>4</v>
      </c>
      <c r="X2539" s="14">
        <v>10</v>
      </c>
      <c r="Y2539" s="14">
        <v>16</v>
      </c>
      <c r="Z2539" s="14">
        <v>22</v>
      </c>
      <c r="AB2539" s="14" t="str">
        <f>IF(C2528="","",C2528)</f>
        <v>ROJAS CARRILLO, Jhon Marcelino</v>
      </c>
    </row>
    <row r="2540" spans="1:28" ht="28.5" customHeight="1" x14ac:dyDescent="0.25">
      <c r="A2540" s="323"/>
      <c r="B2540" s="335" t="s">
        <v>189</v>
      </c>
      <c r="C2540" s="335" t="str">
        <f t="shared" si="614"/>
        <v/>
      </c>
      <c r="D2540" s="77" t="str">
        <f t="shared" si="615"/>
        <v/>
      </c>
      <c r="E2540" s="77" t="str">
        <f t="shared" si="615"/>
        <v/>
      </c>
      <c r="F2540" s="77" t="str">
        <f t="shared" si="615"/>
        <v/>
      </c>
      <c r="G2540" s="70" t="str">
        <f t="shared" si="615"/>
        <v/>
      </c>
      <c r="H2540" s="347" t="str">
        <f t="shared" si="615"/>
        <v/>
      </c>
      <c r="I2540" s="351"/>
      <c r="J2540" s="352"/>
      <c r="W2540" s="14">
        <v>5</v>
      </c>
      <c r="X2540" s="14">
        <v>11</v>
      </c>
      <c r="Y2540" s="14">
        <v>17</v>
      </c>
      <c r="Z2540" s="14">
        <v>23</v>
      </c>
      <c r="AB2540" s="14" t="str">
        <f>IF(C2528="","",C2528)</f>
        <v>ROJAS CARRILLO, Jhon Marcelino</v>
      </c>
    </row>
    <row r="2541" spans="1:28" ht="16.5" customHeight="1" thickBot="1" x14ac:dyDescent="0.3">
      <c r="A2541" s="324"/>
      <c r="B2541" s="336" t="s">
        <v>188</v>
      </c>
      <c r="C2541" s="336"/>
      <c r="D2541" s="71" t="str">
        <f t="shared" si="615"/>
        <v/>
      </c>
      <c r="E2541" s="71" t="str">
        <f t="shared" si="615"/>
        <v/>
      </c>
      <c r="F2541" s="71" t="str">
        <f t="shared" si="615"/>
        <v/>
      </c>
      <c r="G2541" s="71" t="str">
        <f t="shared" si="615"/>
        <v/>
      </c>
      <c r="H2541" s="348" t="str">
        <f t="shared" si="615"/>
        <v/>
      </c>
      <c r="I2541" s="353"/>
      <c r="J2541" s="354"/>
      <c r="W2541" s="14">
        <v>7</v>
      </c>
      <c r="X2541" s="14">
        <v>13</v>
      </c>
      <c r="Y2541" s="14">
        <v>19</v>
      </c>
      <c r="Z2541" s="14">
        <v>25</v>
      </c>
      <c r="AB2541" s="14" t="str">
        <f>IF(C2528="","",C2528)</f>
        <v>ROJAS CARRILLO, Jhon Marcelino</v>
      </c>
    </row>
    <row r="2542" spans="1:28" ht="2.25" customHeight="1" thickTop="1" thickBot="1" x14ac:dyDescent="0.3">
      <c r="A2542" s="72"/>
      <c r="B2542" s="73"/>
      <c r="C2542" s="78"/>
      <c r="D2542" s="78"/>
      <c r="E2542" s="78"/>
      <c r="F2542" s="78"/>
      <c r="G2542" s="78"/>
      <c r="H2542" s="75"/>
      <c r="I2542" s="124"/>
      <c r="J2542" s="124"/>
    </row>
    <row r="2543" spans="1:28" ht="28.5" customHeight="1" thickTop="1" x14ac:dyDescent="0.25">
      <c r="A2543" s="322" t="s">
        <v>150</v>
      </c>
      <c r="B2543" s="334" t="s">
        <v>30</v>
      </c>
      <c r="C2543" s="334" t="str">
        <f t="shared" ref="C2543:C2545" si="616">IF(ISERROR(VLOOKUP($C$8,ingles,W2543,FALSE)),"",IF(VLOOKUP($C$8,ingles,W2543,FALSE)=0,"",VLOOKUP($C$8,ingles,W2543,FALSE)))</f>
        <v/>
      </c>
      <c r="D2543" s="76" t="str">
        <f t="shared" ref="D2543:H2546" si="617">IF(ISERROR(VLOOKUP($AB2543,ingles,W2543,FALSE)),"",IF(VLOOKUP($AB2543,ingles,W2543,FALSE)=0,"",VLOOKUP($AB2543,ingles,W2543,FALSE)))</f>
        <v/>
      </c>
      <c r="E2543" s="76" t="str">
        <f t="shared" si="617"/>
        <v/>
      </c>
      <c r="F2543" s="76" t="str">
        <f t="shared" si="617"/>
        <v/>
      </c>
      <c r="G2543" s="69" t="str">
        <f t="shared" si="617"/>
        <v/>
      </c>
      <c r="H2543" s="346" t="str">
        <f t="shared" ca="1" si="617"/>
        <v/>
      </c>
      <c r="I2543" s="349"/>
      <c r="J2543" s="350"/>
      <c r="W2543" s="14">
        <v>3</v>
      </c>
      <c r="X2543" s="14">
        <v>9</v>
      </c>
      <c r="Y2543" s="14">
        <v>15</v>
      </c>
      <c r="Z2543" s="14">
        <v>21</v>
      </c>
      <c r="AA2543" s="14">
        <v>31</v>
      </c>
      <c r="AB2543" s="14" t="str">
        <f>IF(C2528="","",C2528)</f>
        <v>ROJAS CARRILLO, Jhon Marcelino</v>
      </c>
    </row>
    <row r="2544" spans="1:28" ht="28.5" customHeight="1" x14ac:dyDescent="0.25">
      <c r="A2544" s="323"/>
      <c r="B2544" s="335" t="s">
        <v>31</v>
      </c>
      <c r="C2544" s="335" t="str">
        <f t="shared" si="616"/>
        <v/>
      </c>
      <c r="D2544" s="77" t="str">
        <f t="shared" si="617"/>
        <v/>
      </c>
      <c r="E2544" s="77" t="str">
        <f t="shared" si="617"/>
        <v/>
      </c>
      <c r="F2544" s="77" t="str">
        <f t="shared" si="617"/>
        <v/>
      </c>
      <c r="G2544" s="70" t="str">
        <f t="shared" si="617"/>
        <v/>
      </c>
      <c r="H2544" s="347" t="str">
        <f t="shared" si="617"/>
        <v/>
      </c>
      <c r="I2544" s="351"/>
      <c r="J2544" s="352"/>
      <c r="W2544" s="14">
        <v>4</v>
      </c>
      <c r="X2544" s="14">
        <v>10</v>
      </c>
      <c r="Y2544" s="14">
        <v>16</v>
      </c>
      <c r="Z2544" s="14">
        <v>22</v>
      </c>
      <c r="AB2544" s="14" t="str">
        <f>IF(C2528="","",C2528)</f>
        <v>ROJAS CARRILLO, Jhon Marcelino</v>
      </c>
    </row>
    <row r="2545" spans="1:28" ht="28.5" customHeight="1" x14ac:dyDescent="0.25">
      <c r="A2545" s="323"/>
      <c r="B2545" s="335" t="s">
        <v>32</v>
      </c>
      <c r="C2545" s="335" t="str">
        <f t="shared" si="616"/>
        <v/>
      </c>
      <c r="D2545" s="77" t="str">
        <f t="shared" si="617"/>
        <v/>
      </c>
      <c r="E2545" s="77" t="str">
        <f t="shared" si="617"/>
        <v/>
      </c>
      <c r="F2545" s="77" t="str">
        <f t="shared" si="617"/>
        <v/>
      </c>
      <c r="G2545" s="70" t="str">
        <f t="shared" si="617"/>
        <v/>
      </c>
      <c r="H2545" s="347" t="str">
        <f t="shared" si="617"/>
        <v/>
      </c>
      <c r="I2545" s="351"/>
      <c r="J2545" s="352"/>
      <c r="W2545" s="14">
        <v>5</v>
      </c>
      <c r="X2545" s="14">
        <v>11</v>
      </c>
      <c r="Y2545" s="14">
        <v>17</v>
      </c>
      <c r="Z2545" s="14">
        <v>23</v>
      </c>
      <c r="AB2545" s="14" t="str">
        <f>IF(C2528="","",C2528)</f>
        <v>ROJAS CARRILLO, Jhon Marcelino</v>
      </c>
    </row>
    <row r="2546" spans="1:28" ht="16.5" customHeight="1" thickBot="1" x14ac:dyDescent="0.3">
      <c r="A2546" s="324"/>
      <c r="B2546" s="336" t="s">
        <v>188</v>
      </c>
      <c r="C2546" s="336"/>
      <c r="D2546" s="71" t="str">
        <f t="shared" si="617"/>
        <v/>
      </c>
      <c r="E2546" s="71" t="str">
        <f t="shared" si="617"/>
        <v/>
      </c>
      <c r="F2546" s="71" t="str">
        <f t="shared" si="617"/>
        <v/>
      </c>
      <c r="G2546" s="71" t="str">
        <f t="shared" si="617"/>
        <v/>
      </c>
      <c r="H2546" s="348" t="str">
        <f t="shared" si="617"/>
        <v/>
      </c>
      <c r="I2546" s="353"/>
      <c r="J2546" s="354"/>
      <c r="W2546" s="14">
        <v>7</v>
      </c>
      <c r="X2546" s="14">
        <v>13</v>
      </c>
      <c r="Y2546" s="14">
        <v>19</v>
      </c>
      <c r="Z2546" s="14">
        <v>25</v>
      </c>
      <c r="AB2546" s="14" t="str">
        <f>IF(C2528="","",C2528)</f>
        <v>ROJAS CARRILLO, Jhon Marcelino</v>
      </c>
    </row>
    <row r="2547" spans="1:28" ht="2.25" customHeight="1" thickTop="1" thickBot="1" x14ac:dyDescent="0.3">
      <c r="A2547" s="72"/>
      <c r="B2547" s="73"/>
      <c r="C2547" s="78"/>
      <c r="D2547" s="78"/>
      <c r="E2547" s="78"/>
      <c r="F2547" s="78"/>
      <c r="G2547" s="78"/>
      <c r="H2547" s="75"/>
      <c r="I2547" s="124"/>
      <c r="J2547" s="124"/>
    </row>
    <row r="2548" spans="1:28" ht="27" customHeight="1" thickTop="1" x14ac:dyDescent="0.25">
      <c r="A2548" s="322" t="s">
        <v>7</v>
      </c>
      <c r="B2548" s="334" t="s">
        <v>33</v>
      </c>
      <c r="C2548" s="334" t="str">
        <f t="shared" ref="C2548" si="618">IF(ISERROR(VLOOKUP($C$8,arte,W2548,FALSE)),"",IF(VLOOKUP($C$8,arte,W2548,FALSE)=0,"",VLOOKUP($C$8,arte,W2548,FALSE)))</f>
        <v/>
      </c>
      <c r="D2548" s="76" t="str">
        <f t="shared" ref="D2548:H2550" si="619">IF(ISERROR(VLOOKUP($AB2548,arte,W2548,FALSE)),"",IF(VLOOKUP($AB2548,arte,W2548,FALSE)=0,"",VLOOKUP($AB2548,arte,W2548,FALSE)))</f>
        <v/>
      </c>
      <c r="E2548" s="76" t="str">
        <f t="shared" si="619"/>
        <v/>
      </c>
      <c r="F2548" s="76" t="str">
        <f t="shared" si="619"/>
        <v/>
      </c>
      <c r="G2548" s="69" t="str">
        <f t="shared" si="619"/>
        <v/>
      </c>
      <c r="H2548" s="343" t="str">
        <f t="shared" ca="1" si="619"/>
        <v/>
      </c>
      <c r="I2548" s="337"/>
      <c r="J2548" s="338"/>
      <c r="W2548" s="14">
        <v>3</v>
      </c>
      <c r="X2548" s="14">
        <v>9</v>
      </c>
      <c r="Y2548" s="14">
        <v>15</v>
      </c>
      <c r="Z2548" s="14">
        <v>21</v>
      </c>
      <c r="AA2548" s="14">
        <v>31</v>
      </c>
      <c r="AB2548" s="14" t="str">
        <f>IF(C2528="","",C2528)</f>
        <v>ROJAS CARRILLO, Jhon Marcelino</v>
      </c>
    </row>
    <row r="2549" spans="1:28" ht="27" customHeight="1" x14ac:dyDescent="0.25">
      <c r="A2549" s="323"/>
      <c r="B2549" s="335" t="s">
        <v>34</v>
      </c>
      <c r="C2549" s="335" t="str">
        <f>IF(ISERROR(VLOOKUP($C$8,arte,W2549,FALSE)),"",IF(VLOOKUP($C$8,arte,W2549,FALSE)=0,"",VLOOKUP($C$8,arte,W2549,FALSE)))</f>
        <v/>
      </c>
      <c r="D2549" s="77" t="str">
        <f t="shared" si="619"/>
        <v/>
      </c>
      <c r="E2549" s="77" t="str">
        <f t="shared" si="619"/>
        <v/>
      </c>
      <c r="F2549" s="77" t="str">
        <f t="shared" si="619"/>
        <v/>
      </c>
      <c r="G2549" s="70" t="str">
        <f t="shared" si="619"/>
        <v/>
      </c>
      <c r="H2549" s="344" t="str">
        <f t="shared" si="619"/>
        <v/>
      </c>
      <c r="I2549" s="339"/>
      <c r="J2549" s="340"/>
      <c r="W2549" s="14">
        <v>4</v>
      </c>
      <c r="X2549" s="14">
        <v>10</v>
      </c>
      <c r="Y2549" s="14">
        <v>16</v>
      </c>
      <c r="Z2549" s="14">
        <v>22</v>
      </c>
      <c r="AB2549" s="14" t="str">
        <f>IF(C2528="","",C2528)</f>
        <v>ROJAS CARRILLO, Jhon Marcelino</v>
      </c>
    </row>
    <row r="2550" spans="1:28" ht="16.5" customHeight="1" thickBot="1" x14ac:dyDescent="0.3">
      <c r="A2550" s="324"/>
      <c r="B2550" s="336" t="s">
        <v>188</v>
      </c>
      <c r="C2550" s="336"/>
      <c r="D2550" s="71" t="str">
        <f t="shared" si="619"/>
        <v/>
      </c>
      <c r="E2550" s="71" t="str">
        <f t="shared" si="619"/>
        <v/>
      </c>
      <c r="F2550" s="71" t="str">
        <f t="shared" si="619"/>
        <v/>
      </c>
      <c r="G2550" s="71" t="str">
        <f t="shared" si="619"/>
        <v/>
      </c>
      <c r="H2550" s="345" t="str">
        <f t="shared" si="619"/>
        <v/>
      </c>
      <c r="I2550" s="341"/>
      <c r="J2550" s="342"/>
      <c r="W2550" s="14">
        <v>7</v>
      </c>
      <c r="X2550" s="14">
        <v>13</v>
      </c>
      <c r="Y2550" s="14">
        <v>19</v>
      </c>
      <c r="Z2550" s="14">
        <v>25</v>
      </c>
      <c r="AB2550" s="14" t="str">
        <f>IF(C2528="","",C2528)</f>
        <v>ROJAS CARRILLO, Jhon Marcelino</v>
      </c>
    </row>
    <row r="2551" spans="1:28" ht="2.25" customHeight="1" thickTop="1" thickBot="1" x14ac:dyDescent="0.3">
      <c r="A2551" s="72"/>
      <c r="B2551" s="73"/>
      <c r="C2551" s="79"/>
      <c r="D2551" s="74"/>
      <c r="E2551" s="74"/>
      <c r="F2551" s="74"/>
      <c r="G2551" s="74"/>
      <c r="H2551" s="80" t="str">
        <f>IF(ISERROR(VLOOKUP($C$8,ingles,AA2551,FALSE)),"",IF(VLOOKUP($C$8,ingles,AA2551,FALSE)=0,"",VLOOKUP($C$8,ingles,AA2551,FALSE)))</f>
        <v/>
      </c>
      <c r="I2551" s="124"/>
      <c r="J2551" s="124"/>
    </row>
    <row r="2552" spans="1:28" ht="21" customHeight="1" thickTop="1" x14ac:dyDescent="0.25">
      <c r="A2552" s="322" t="s">
        <v>5</v>
      </c>
      <c r="B2552" s="334" t="s">
        <v>35</v>
      </c>
      <c r="C2552" s="334" t="str">
        <f t="shared" ref="C2552:C2554" si="620">IF(ISERROR(VLOOKUP($C$8,sociales,W2552,FALSE)),"",IF(VLOOKUP($C$8,sociales,W2552,FALSE)=0,"",VLOOKUP($C$8,sociales,W2552,FALSE)))</f>
        <v/>
      </c>
      <c r="D2552" s="76" t="str">
        <f t="shared" ref="D2552:H2555" si="621">IF(ISERROR(VLOOKUP($AB2552,sociales,W2552,FALSE)),"",IF(VLOOKUP($AB2552,sociales,W2552,FALSE)=0,"",VLOOKUP($AB2552,sociales,W2552,FALSE)))</f>
        <v/>
      </c>
      <c r="E2552" s="76" t="str">
        <f t="shared" si="621"/>
        <v/>
      </c>
      <c r="F2552" s="76" t="str">
        <f t="shared" si="621"/>
        <v/>
      </c>
      <c r="G2552" s="69" t="str">
        <f t="shared" si="621"/>
        <v/>
      </c>
      <c r="H2552" s="346" t="str">
        <f t="shared" ca="1" si="621"/>
        <v/>
      </c>
      <c r="I2552" s="349"/>
      <c r="J2552" s="350"/>
      <c r="W2552" s="14">
        <v>3</v>
      </c>
      <c r="X2552" s="14">
        <v>9</v>
      </c>
      <c r="Y2552" s="14">
        <v>15</v>
      </c>
      <c r="Z2552" s="14">
        <v>21</v>
      </c>
      <c r="AA2552" s="14">
        <v>31</v>
      </c>
      <c r="AB2552" s="14" t="str">
        <f>IF(C2528="","",C2528)</f>
        <v>ROJAS CARRILLO, Jhon Marcelino</v>
      </c>
    </row>
    <row r="2553" spans="1:28" ht="27" customHeight="1" x14ac:dyDescent="0.25">
      <c r="A2553" s="323"/>
      <c r="B2553" s="335" t="s">
        <v>36</v>
      </c>
      <c r="C2553" s="335" t="str">
        <f t="shared" si="620"/>
        <v/>
      </c>
      <c r="D2553" s="77" t="str">
        <f t="shared" si="621"/>
        <v/>
      </c>
      <c r="E2553" s="77" t="str">
        <f t="shared" si="621"/>
        <v/>
      </c>
      <c r="F2553" s="77" t="str">
        <f t="shared" si="621"/>
        <v/>
      </c>
      <c r="G2553" s="70" t="str">
        <f t="shared" si="621"/>
        <v/>
      </c>
      <c r="H2553" s="347" t="str">
        <f t="shared" si="621"/>
        <v/>
      </c>
      <c r="I2553" s="351"/>
      <c r="J2553" s="352"/>
      <c r="W2553" s="14">
        <v>4</v>
      </c>
      <c r="X2553" s="14">
        <v>10</v>
      </c>
      <c r="Y2553" s="14">
        <v>16</v>
      </c>
      <c r="Z2553" s="14">
        <v>22</v>
      </c>
      <c r="AB2553" s="14" t="str">
        <f>IF(C2528="","",C2528)</f>
        <v>ROJAS CARRILLO, Jhon Marcelino</v>
      </c>
    </row>
    <row r="2554" spans="1:28" ht="27" customHeight="1" x14ac:dyDescent="0.25">
      <c r="A2554" s="323"/>
      <c r="B2554" s="335" t="s">
        <v>37</v>
      </c>
      <c r="C2554" s="335" t="str">
        <f t="shared" si="620"/>
        <v/>
      </c>
      <c r="D2554" s="77" t="str">
        <f t="shared" si="621"/>
        <v/>
      </c>
      <c r="E2554" s="77" t="str">
        <f t="shared" si="621"/>
        <v/>
      </c>
      <c r="F2554" s="77" t="str">
        <f t="shared" si="621"/>
        <v/>
      </c>
      <c r="G2554" s="70" t="str">
        <f t="shared" si="621"/>
        <v/>
      </c>
      <c r="H2554" s="347" t="str">
        <f t="shared" si="621"/>
        <v/>
      </c>
      <c r="I2554" s="351"/>
      <c r="J2554" s="352"/>
      <c r="W2554" s="14">
        <v>5</v>
      </c>
      <c r="X2554" s="14">
        <v>11</v>
      </c>
      <c r="Y2554" s="14">
        <v>17</v>
      </c>
      <c r="Z2554" s="14">
        <v>23</v>
      </c>
      <c r="AB2554" s="14" t="str">
        <f>IF(C2528="","",C2528)</f>
        <v>ROJAS CARRILLO, Jhon Marcelino</v>
      </c>
    </row>
    <row r="2555" spans="1:28" ht="16.5" customHeight="1" thickBot="1" x14ac:dyDescent="0.3">
      <c r="A2555" s="324"/>
      <c r="B2555" s="336" t="s">
        <v>188</v>
      </c>
      <c r="C2555" s="336"/>
      <c r="D2555" s="71" t="str">
        <f t="shared" si="621"/>
        <v/>
      </c>
      <c r="E2555" s="71" t="str">
        <f t="shared" si="621"/>
        <v/>
      </c>
      <c r="F2555" s="71" t="str">
        <f t="shared" si="621"/>
        <v/>
      </c>
      <c r="G2555" s="71" t="str">
        <f t="shared" si="621"/>
        <v/>
      </c>
      <c r="H2555" s="348" t="str">
        <f t="shared" si="621"/>
        <v/>
      </c>
      <c r="I2555" s="353"/>
      <c r="J2555" s="354"/>
      <c r="W2555" s="14">
        <v>7</v>
      </c>
      <c r="X2555" s="14">
        <v>13</v>
      </c>
      <c r="Y2555" s="14">
        <v>19</v>
      </c>
      <c r="Z2555" s="14">
        <v>25</v>
      </c>
      <c r="AB2555" s="14" t="str">
        <f>IF(C2528="","",C2528)</f>
        <v>ROJAS CARRILLO, Jhon Marcelino</v>
      </c>
    </row>
    <row r="2556" spans="1:28" ht="2.25" customHeight="1" thickTop="1" thickBot="1" x14ac:dyDescent="0.3">
      <c r="A2556" s="72"/>
      <c r="B2556" s="73"/>
      <c r="C2556" s="78"/>
      <c r="D2556" s="78"/>
      <c r="E2556" s="78"/>
      <c r="F2556" s="78"/>
      <c r="G2556" s="78"/>
      <c r="H2556" s="75"/>
      <c r="I2556" s="124"/>
      <c r="J2556" s="124"/>
    </row>
    <row r="2557" spans="1:28" ht="16.5" customHeight="1" thickTop="1" x14ac:dyDescent="0.25">
      <c r="A2557" s="355" t="s">
        <v>4</v>
      </c>
      <c r="B2557" s="334" t="s">
        <v>24</v>
      </c>
      <c r="C2557" s="334" t="str">
        <f t="shared" ref="C2557:C2558" si="622">IF(ISERROR(VLOOKUP($C$8,desarrollo,W2557,FALSE)),"",IF(VLOOKUP($C$8,desarrollo,W2557,FALSE)=0,"",VLOOKUP($C$8,desarrollo,W2557,FALSE)))</f>
        <v/>
      </c>
      <c r="D2557" s="76" t="str">
        <f t="shared" ref="D2557:H2559" si="623">IF(ISERROR(VLOOKUP($AB2557,desarrollo,W2557,FALSE)),"",IF(VLOOKUP($AB2557,desarrollo,W2557,FALSE)=0,"",VLOOKUP($AB2557,desarrollo,W2557,FALSE)))</f>
        <v/>
      </c>
      <c r="E2557" s="76" t="str">
        <f t="shared" si="623"/>
        <v/>
      </c>
      <c r="F2557" s="76" t="str">
        <f t="shared" si="623"/>
        <v/>
      </c>
      <c r="G2557" s="69" t="str">
        <f t="shared" si="623"/>
        <v/>
      </c>
      <c r="H2557" s="343" t="str">
        <f t="shared" ca="1" si="623"/>
        <v/>
      </c>
      <c r="I2557" s="337"/>
      <c r="J2557" s="338"/>
      <c r="W2557" s="14">
        <v>3</v>
      </c>
      <c r="X2557" s="14">
        <v>9</v>
      </c>
      <c r="Y2557" s="14">
        <v>15</v>
      </c>
      <c r="Z2557" s="14">
        <v>21</v>
      </c>
      <c r="AA2557" s="14">
        <v>31</v>
      </c>
      <c r="AB2557" s="14" t="str">
        <f>IF(C2528="","",C2528)</f>
        <v>ROJAS CARRILLO, Jhon Marcelino</v>
      </c>
    </row>
    <row r="2558" spans="1:28" ht="27" customHeight="1" x14ac:dyDescent="0.25">
      <c r="A2558" s="356"/>
      <c r="B2558" s="335" t="s">
        <v>25</v>
      </c>
      <c r="C2558" s="335" t="str">
        <f t="shared" si="622"/>
        <v/>
      </c>
      <c r="D2558" s="77" t="str">
        <f t="shared" si="623"/>
        <v/>
      </c>
      <c r="E2558" s="77" t="str">
        <f t="shared" si="623"/>
        <v/>
      </c>
      <c r="F2558" s="77" t="str">
        <f t="shared" si="623"/>
        <v/>
      </c>
      <c r="G2558" s="70" t="str">
        <f t="shared" si="623"/>
        <v/>
      </c>
      <c r="H2558" s="344" t="str">
        <f t="shared" si="623"/>
        <v/>
      </c>
      <c r="I2558" s="339"/>
      <c r="J2558" s="340"/>
      <c r="W2558" s="14">
        <v>4</v>
      </c>
      <c r="X2558" s="14">
        <v>10</v>
      </c>
      <c r="Y2558" s="14">
        <v>16</v>
      </c>
      <c r="Z2558" s="14">
        <v>22</v>
      </c>
      <c r="AB2558" s="14" t="str">
        <f>IF(C2528="","",C2528)</f>
        <v>ROJAS CARRILLO, Jhon Marcelino</v>
      </c>
    </row>
    <row r="2559" spans="1:28" ht="16.5" customHeight="1" thickBot="1" x14ac:dyDescent="0.3">
      <c r="A2559" s="357"/>
      <c r="B2559" s="336" t="s">
        <v>188</v>
      </c>
      <c r="C2559" s="336"/>
      <c r="D2559" s="71" t="str">
        <f t="shared" si="623"/>
        <v/>
      </c>
      <c r="E2559" s="71" t="str">
        <f t="shared" si="623"/>
        <v/>
      </c>
      <c r="F2559" s="71" t="str">
        <f t="shared" si="623"/>
        <v/>
      </c>
      <c r="G2559" s="71" t="str">
        <f t="shared" si="623"/>
        <v/>
      </c>
      <c r="H2559" s="345" t="str">
        <f t="shared" si="623"/>
        <v/>
      </c>
      <c r="I2559" s="341"/>
      <c r="J2559" s="342"/>
      <c r="W2559" s="14">
        <v>7</v>
      </c>
      <c r="X2559" s="14">
        <v>13</v>
      </c>
      <c r="Y2559" s="14">
        <v>19</v>
      </c>
      <c r="Z2559" s="14">
        <v>25</v>
      </c>
      <c r="AB2559" s="14" t="str">
        <f>IF(C2528="","",C2528)</f>
        <v>ROJAS CARRILLO, Jhon Marcelino</v>
      </c>
    </row>
    <row r="2560" spans="1:28" ht="2.25" customHeight="1" thickTop="1" thickBot="1" x14ac:dyDescent="0.3">
      <c r="A2560" s="81"/>
      <c r="B2560" s="73"/>
      <c r="C2560" s="78"/>
      <c r="D2560" s="78"/>
      <c r="E2560" s="78"/>
      <c r="F2560" s="78"/>
      <c r="G2560" s="78"/>
      <c r="H2560" s="82"/>
      <c r="I2560" s="124"/>
      <c r="J2560" s="124"/>
    </row>
    <row r="2561" spans="1:28" ht="24" customHeight="1" thickTop="1" x14ac:dyDescent="0.25">
      <c r="A2561" s="322" t="s">
        <v>6</v>
      </c>
      <c r="B2561" s="334" t="s">
        <v>52</v>
      </c>
      <c r="C2561" s="334" t="str">
        <f t="shared" ref="C2561:C2563" si="624">IF(ISERROR(VLOOKUP($C$8,fisica,W2561,FALSE)),"",IF(VLOOKUP($C$8,fisica,W2561,FALSE)=0,"",VLOOKUP($C$8,fisica,W2561,FALSE)))</f>
        <v/>
      </c>
      <c r="D2561" s="76" t="str">
        <f t="shared" ref="D2561:H2564" si="625">IF(ISERROR(VLOOKUP($AB2561,fisica,W2561,FALSE)),"",IF(VLOOKUP($AB2561,fisica,W2561,FALSE)=0,"",VLOOKUP($AB2561,fisica,W2561,FALSE)))</f>
        <v/>
      </c>
      <c r="E2561" s="76" t="str">
        <f t="shared" si="625"/>
        <v/>
      </c>
      <c r="F2561" s="76" t="str">
        <f t="shared" si="625"/>
        <v/>
      </c>
      <c r="G2561" s="69" t="str">
        <f t="shared" si="625"/>
        <v/>
      </c>
      <c r="H2561" s="346" t="str">
        <f t="shared" ca="1" si="625"/>
        <v/>
      </c>
      <c r="I2561" s="349"/>
      <c r="J2561" s="350"/>
      <c r="W2561" s="14">
        <v>3</v>
      </c>
      <c r="X2561" s="14">
        <v>9</v>
      </c>
      <c r="Y2561" s="14">
        <v>15</v>
      </c>
      <c r="Z2561" s="14">
        <v>21</v>
      </c>
      <c r="AA2561" s="14">
        <v>31</v>
      </c>
      <c r="AB2561" s="14" t="str">
        <f>IF(C2528="","",C2528)</f>
        <v>ROJAS CARRILLO, Jhon Marcelino</v>
      </c>
    </row>
    <row r="2562" spans="1:28" ht="18.75" customHeight="1" x14ac:dyDescent="0.25">
      <c r="A2562" s="323"/>
      <c r="B2562" s="335" t="s">
        <v>38</v>
      </c>
      <c r="C2562" s="335" t="str">
        <f t="shared" si="624"/>
        <v/>
      </c>
      <c r="D2562" s="77" t="str">
        <f t="shared" si="625"/>
        <v/>
      </c>
      <c r="E2562" s="77" t="str">
        <f t="shared" si="625"/>
        <v/>
      </c>
      <c r="F2562" s="77" t="str">
        <f t="shared" si="625"/>
        <v/>
      </c>
      <c r="G2562" s="70" t="str">
        <f t="shared" si="625"/>
        <v/>
      </c>
      <c r="H2562" s="347" t="str">
        <f t="shared" si="625"/>
        <v/>
      </c>
      <c r="I2562" s="351"/>
      <c r="J2562" s="352"/>
      <c r="W2562" s="14">
        <v>4</v>
      </c>
      <c r="X2562" s="14">
        <v>10</v>
      </c>
      <c r="Y2562" s="14">
        <v>16</v>
      </c>
      <c r="Z2562" s="14">
        <v>22</v>
      </c>
      <c r="AB2562" s="14" t="str">
        <f>IF(C2528="","",C2528)</f>
        <v>ROJAS CARRILLO, Jhon Marcelino</v>
      </c>
    </row>
    <row r="2563" spans="1:28" ht="27" customHeight="1" x14ac:dyDescent="0.25">
      <c r="A2563" s="323"/>
      <c r="B2563" s="335" t="s">
        <v>39</v>
      </c>
      <c r="C2563" s="335" t="str">
        <f t="shared" si="624"/>
        <v/>
      </c>
      <c r="D2563" s="77" t="str">
        <f t="shared" si="625"/>
        <v/>
      </c>
      <c r="E2563" s="77" t="str">
        <f t="shared" si="625"/>
        <v/>
      </c>
      <c r="F2563" s="77" t="str">
        <f t="shared" si="625"/>
        <v/>
      </c>
      <c r="G2563" s="70" t="str">
        <f t="shared" si="625"/>
        <v/>
      </c>
      <c r="H2563" s="347" t="str">
        <f t="shared" si="625"/>
        <v/>
      </c>
      <c r="I2563" s="351"/>
      <c r="J2563" s="352"/>
      <c r="W2563" s="14">
        <v>5</v>
      </c>
      <c r="X2563" s="14">
        <v>11</v>
      </c>
      <c r="Y2563" s="14">
        <v>17</v>
      </c>
      <c r="Z2563" s="14">
        <v>23</v>
      </c>
      <c r="AB2563" s="14" t="str">
        <f>IF(C2528="","",C2528)</f>
        <v>ROJAS CARRILLO, Jhon Marcelino</v>
      </c>
    </row>
    <row r="2564" spans="1:28" ht="16.5" customHeight="1" thickBot="1" x14ac:dyDescent="0.3">
      <c r="A2564" s="324"/>
      <c r="B2564" s="336" t="s">
        <v>188</v>
      </c>
      <c r="C2564" s="336"/>
      <c r="D2564" s="71" t="str">
        <f t="shared" si="625"/>
        <v/>
      </c>
      <c r="E2564" s="71" t="str">
        <f t="shared" si="625"/>
        <v/>
      </c>
      <c r="F2564" s="71" t="str">
        <f t="shared" si="625"/>
        <v/>
      </c>
      <c r="G2564" s="71" t="str">
        <f t="shared" si="625"/>
        <v/>
      </c>
      <c r="H2564" s="348" t="str">
        <f t="shared" si="625"/>
        <v/>
      </c>
      <c r="I2564" s="353"/>
      <c r="J2564" s="354"/>
      <c r="W2564" s="14">
        <v>7</v>
      </c>
      <c r="X2564" s="14">
        <v>13</v>
      </c>
      <c r="Y2564" s="14">
        <v>19</v>
      </c>
      <c r="Z2564" s="14">
        <v>25</v>
      </c>
      <c r="AB2564" s="14" t="str">
        <f>IF(C2528="","",C2528)</f>
        <v>ROJAS CARRILLO, Jhon Marcelino</v>
      </c>
    </row>
    <row r="2565" spans="1:28" ht="2.25" customHeight="1" thickTop="1" thickBot="1" x14ac:dyDescent="0.3">
      <c r="A2565" s="72"/>
      <c r="B2565" s="73"/>
      <c r="C2565" s="78"/>
      <c r="D2565" s="78"/>
      <c r="E2565" s="78"/>
      <c r="F2565" s="78"/>
      <c r="G2565" s="78"/>
      <c r="H2565" s="82"/>
      <c r="I2565" s="124"/>
      <c r="J2565" s="124"/>
    </row>
    <row r="2566" spans="1:28" ht="36" customHeight="1" thickTop="1" x14ac:dyDescent="0.25">
      <c r="A2566" s="322" t="s">
        <v>11</v>
      </c>
      <c r="B2566" s="334" t="s">
        <v>40</v>
      </c>
      <c r="C2566" s="334" t="str">
        <f t="shared" ref="C2566:C2567" si="626">IF(ISERROR(VLOOKUP($C$8,religion,W2566,FALSE)),"",IF(VLOOKUP($C$8,religion,W2566,FALSE)=0,"",VLOOKUP($C$8,religion,W2566,FALSE)))</f>
        <v/>
      </c>
      <c r="D2566" s="76" t="str">
        <f t="shared" ref="D2566:H2568" si="627">IF(ISERROR(VLOOKUP($AB2566,religion,W2566,FALSE)),"",IF(VLOOKUP($AB2566,religion,W2566,FALSE)=0,"",VLOOKUP($AB2566,religion,W2566,FALSE)))</f>
        <v/>
      </c>
      <c r="E2566" s="76" t="str">
        <f t="shared" si="627"/>
        <v/>
      </c>
      <c r="F2566" s="76" t="str">
        <f t="shared" si="627"/>
        <v/>
      </c>
      <c r="G2566" s="69" t="str">
        <f t="shared" si="627"/>
        <v/>
      </c>
      <c r="H2566" s="343" t="str">
        <f t="shared" ca="1" si="627"/>
        <v/>
      </c>
      <c r="I2566" s="337"/>
      <c r="J2566" s="338"/>
      <c r="W2566" s="14">
        <v>3</v>
      </c>
      <c r="X2566" s="14">
        <v>9</v>
      </c>
      <c r="Y2566" s="14">
        <v>15</v>
      </c>
      <c r="Z2566" s="14">
        <v>21</v>
      </c>
      <c r="AA2566" s="14">
        <v>31</v>
      </c>
      <c r="AB2566" s="14" t="str">
        <f>IF(C2528="","",C2528)</f>
        <v>ROJAS CARRILLO, Jhon Marcelino</v>
      </c>
    </row>
    <row r="2567" spans="1:28" ht="27" customHeight="1" x14ac:dyDescent="0.25">
      <c r="A2567" s="323"/>
      <c r="B2567" s="335" t="s">
        <v>41</v>
      </c>
      <c r="C2567" s="335" t="str">
        <f t="shared" si="626"/>
        <v/>
      </c>
      <c r="D2567" s="77" t="str">
        <f t="shared" si="627"/>
        <v/>
      </c>
      <c r="E2567" s="77" t="str">
        <f t="shared" si="627"/>
        <v/>
      </c>
      <c r="F2567" s="77" t="str">
        <f t="shared" si="627"/>
        <v/>
      </c>
      <c r="G2567" s="70" t="str">
        <f t="shared" si="627"/>
        <v/>
      </c>
      <c r="H2567" s="344" t="str">
        <f t="shared" si="627"/>
        <v/>
      </c>
      <c r="I2567" s="339"/>
      <c r="J2567" s="340"/>
      <c r="W2567" s="14">
        <v>4</v>
      </c>
      <c r="X2567" s="14">
        <v>10</v>
      </c>
      <c r="Y2567" s="14">
        <v>16</v>
      </c>
      <c r="Z2567" s="14">
        <v>22</v>
      </c>
      <c r="AB2567" s="14" t="str">
        <f>IF(C2528="","",C2528)</f>
        <v>ROJAS CARRILLO, Jhon Marcelino</v>
      </c>
    </row>
    <row r="2568" spans="1:28" ht="16.5" customHeight="1" thickBot="1" x14ac:dyDescent="0.3">
      <c r="A2568" s="324"/>
      <c r="B2568" s="336" t="s">
        <v>188</v>
      </c>
      <c r="C2568" s="336"/>
      <c r="D2568" s="71" t="str">
        <f t="shared" si="627"/>
        <v/>
      </c>
      <c r="E2568" s="71" t="str">
        <f t="shared" si="627"/>
        <v/>
      </c>
      <c r="F2568" s="71" t="str">
        <f t="shared" si="627"/>
        <v/>
      </c>
      <c r="G2568" s="71" t="str">
        <f t="shared" si="627"/>
        <v/>
      </c>
      <c r="H2568" s="345" t="str">
        <f t="shared" si="627"/>
        <v/>
      </c>
      <c r="I2568" s="341"/>
      <c r="J2568" s="342"/>
      <c r="W2568" s="14">
        <v>7</v>
      </c>
      <c r="X2568" s="14">
        <v>13</v>
      </c>
      <c r="Y2568" s="14">
        <v>19</v>
      </c>
      <c r="Z2568" s="14">
        <v>25</v>
      </c>
      <c r="AB2568" s="14" t="str">
        <f>IF(C2528="","",C2528)</f>
        <v>ROJAS CARRILLO, Jhon Marcelino</v>
      </c>
    </row>
    <row r="2569" spans="1:28" ht="2.25" customHeight="1" thickTop="1" thickBot="1" x14ac:dyDescent="0.3">
      <c r="A2569" s="72"/>
      <c r="B2569" s="73"/>
      <c r="C2569" s="78"/>
      <c r="D2569" s="78"/>
      <c r="E2569" s="78"/>
      <c r="F2569" s="78"/>
      <c r="G2569" s="78"/>
      <c r="H2569" s="82"/>
      <c r="I2569" s="124"/>
      <c r="J2569" s="124"/>
    </row>
    <row r="2570" spans="1:28" ht="28.5" customHeight="1" thickTop="1" x14ac:dyDescent="0.25">
      <c r="A2570" s="322" t="s">
        <v>10</v>
      </c>
      <c r="B2570" s="334" t="s">
        <v>42</v>
      </c>
      <c r="C2570" s="334" t="str">
        <f t="shared" ref="C2570:C2572" si="628">IF(ISERROR(VLOOKUP($C$8,ciencia,W2570,FALSE)),"",IF(VLOOKUP($C$8,ciencia,W2570,FALSE)=0,"",VLOOKUP($C$8,ciencia,W2570,FALSE)))</f>
        <v/>
      </c>
      <c r="D2570" s="76" t="str">
        <f t="shared" ref="D2570:H2573" si="629">IF(ISERROR(VLOOKUP($AB2570,ciencia,W2570,FALSE)),"",IF(VLOOKUP($AB2570,ciencia,W2570,FALSE)=0,"",VLOOKUP($AB2570,ciencia,W2570,FALSE)))</f>
        <v/>
      </c>
      <c r="E2570" s="76" t="str">
        <f t="shared" si="629"/>
        <v/>
      </c>
      <c r="F2570" s="76" t="str">
        <f t="shared" si="629"/>
        <v/>
      </c>
      <c r="G2570" s="69" t="str">
        <f t="shared" si="629"/>
        <v/>
      </c>
      <c r="H2570" s="346" t="str">
        <f t="shared" ca="1" si="629"/>
        <v/>
      </c>
      <c r="I2570" s="349"/>
      <c r="J2570" s="350"/>
      <c r="W2570" s="14">
        <v>3</v>
      </c>
      <c r="X2570" s="14">
        <v>9</v>
      </c>
      <c r="Y2570" s="14">
        <v>15</v>
      </c>
      <c r="Z2570" s="14">
        <v>21</v>
      </c>
      <c r="AA2570" s="14">
        <v>31</v>
      </c>
      <c r="AB2570" s="14" t="str">
        <f>IF(C2528="","",C2528)</f>
        <v>ROJAS CARRILLO, Jhon Marcelino</v>
      </c>
    </row>
    <row r="2571" spans="1:28" ht="47.25" customHeight="1" x14ac:dyDescent="0.25">
      <c r="A2571" s="323"/>
      <c r="B2571" s="335" t="s">
        <v>9</v>
      </c>
      <c r="C2571" s="335" t="str">
        <f t="shared" si="628"/>
        <v/>
      </c>
      <c r="D2571" s="77" t="str">
        <f t="shared" si="629"/>
        <v/>
      </c>
      <c r="E2571" s="77" t="str">
        <f t="shared" si="629"/>
        <v/>
      </c>
      <c r="F2571" s="77" t="str">
        <f t="shared" si="629"/>
        <v/>
      </c>
      <c r="G2571" s="70" t="str">
        <f t="shared" si="629"/>
        <v/>
      </c>
      <c r="H2571" s="347" t="str">
        <f t="shared" si="629"/>
        <v/>
      </c>
      <c r="I2571" s="351"/>
      <c r="J2571" s="352"/>
      <c r="W2571" s="14">
        <v>4</v>
      </c>
      <c r="X2571" s="14">
        <v>10</v>
      </c>
      <c r="Y2571" s="14">
        <v>16</v>
      </c>
      <c r="Z2571" s="14">
        <v>22</v>
      </c>
      <c r="AB2571" s="14" t="str">
        <f>IF(C2528="","",C2528)</f>
        <v>ROJAS CARRILLO, Jhon Marcelino</v>
      </c>
    </row>
    <row r="2572" spans="1:28" ht="36.75" customHeight="1" x14ac:dyDescent="0.25">
      <c r="A2572" s="323"/>
      <c r="B2572" s="335" t="s">
        <v>43</v>
      </c>
      <c r="C2572" s="335" t="str">
        <f t="shared" si="628"/>
        <v/>
      </c>
      <c r="D2572" s="77" t="str">
        <f t="shared" si="629"/>
        <v/>
      </c>
      <c r="E2572" s="77" t="str">
        <f t="shared" si="629"/>
        <v/>
      </c>
      <c r="F2572" s="77" t="str">
        <f t="shared" si="629"/>
        <v/>
      </c>
      <c r="G2572" s="70" t="str">
        <f t="shared" si="629"/>
        <v/>
      </c>
      <c r="H2572" s="347" t="str">
        <f t="shared" si="629"/>
        <v/>
      </c>
      <c r="I2572" s="351"/>
      <c r="J2572" s="352"/>
      <c r="W2572" s="14">
        <v>5</v>
      </c>
      <c r="X2572" s="14">
        <v>11</v>
      </c>
      <c r="Y2572" s="14">
        <v>17</v>
      </c>
      <c r="Z2572" s="14">
        <v>23</v>
      </c>
      <c r="AB2572" s="14" t="str">
        <f>IF(C2528="","",C2528)</f>
        <v>ROJAS CARRILLO, Jhon Marcelino</v>
      </c>
    </row>
    <row r="2573" spans="1:28" ht="16.5" customHeight="1" thickBot="1" x14ac:dyDescent="0.3">
      <c r="A2573" s="324"/>
      <c r="B2573" s="336" t="s">
        <v>188</v>
      </c>
      <c r="C2573" s="336"/>
      <c r="D2573" s="71" t="str">
        <f t="shared" si="629"/>
        <v/>
      </c>
      <c r="E2573" s="71" t="str">
        <f t="shared" si="629"/>
        <v/>
      </c>
      <c r="F2573" s="71" t="str">
        <f t="shared" si="629"/>
        <v/>
      </c>
      <c r="G2573" s="71" t="str">
        <f t="shared" si="629"/>
        <v/>
      </c>
      <c r="H2573" s="348" t="str">
        <f t="shared" si="629"/>
        <v/>
      </c>
      <c r="I2573" s="353"/>
      <c r="J2573" s="354"/>
      <c r="W2573" s="14">
        <v>7</v>
      </c>
      <c r="X2573" s="14">
        <v>13</v>
      </c>
      <c r="Y2573" s="14">
        <v>19</v>
      </c>
      <c r="Z2573" s="14">
        <v>25</v>
      </c>
      <c r="AB2573" s="14" t="str">
        <f>IF(C2528="","",C2528)</f>
        <v>ROJAS CARRILLO, Jhon Marcelino</v>
      </c>
    </row>
    <row r="2574" spans="1:28" ht="2.25" customHeight="1" thickTop="1" thickBot="1" x14ac:dyDescent="0.3">
      <c r="A2574" s="72"/>
      <c r="B2574" s="73"/>
      <c r="C2574" s="78"/>
      <c r="D2574" s="78"/>
      <c r="E2574" s="78"/>
      <c r="F2574" s="78"/>
      <c r="G2574" s="78"/>
      <c r="H2574" s="82"/>
      <c r="I2574" s="124"/>
      <c r="J2574" s="124"/>
    </row>
    <row r="2575" spans="1:28" ht="44.25" customHeight="1" thickTop="1" thickBot="1" x14ac:dyDescent="0.3">
      <c r="A2575" s="83" t="s">
        <v>12</v>
      </c>
      <c r="B2575" s="376" t="s">
        <v>44</v>
      </c>
      <c r="C2575" s="377"/>
      <c r="D2575" s="84" t="str">
        <f>IF(ISERROR(VLOOKUP($AB2575,trabajo,W2575,FALSE)),"",IF(VLOOKUP($AB2575,trabajo,W2575,FALSE)=0,"",VLOOKUP($AB2575,trabajo,W2575,FALSE)))</f>
        <v/>
      </c>
      <c r="E2575" s="84" t="str">
        <f>IF(ISERROR(VLOOKUP($AB2575,trabajo,X2575,FALSE)),"",IF(VLOOKUP($AB2575,trabajo,X2575,FALSE)=0,"",VLOOKUP($AB2575,trabajo,X2575,FALSE)))</f>
        <v/>
      </c>
      <c r="F2575" s="84" t="str">
        <f>IF(ISERROR(VLOOKUP($AB2575,trabajo,Y2575,FALSE)),"",IF(VLOOKUP($AB2575,trabajo,Y2575,FALSE)=0,"",VLOOKUP($AB2575,trabajo,Y2575,FALSE)))</f>
        <v/>
      </c>
      <c r="G2575" s="85" t="str">
        <f>IF(ISERROR(VLOOKUP($AB2575,trabajo,Z2575,FALSE)),"",IF(VLOOKUP($AB2575,trabajo,Z2575,FALSE)=0,"",VLOOKUP($AB2575,trabajo,Z2575,FALSE)))</f>
        <v/>
      </c>
      <c r="H2575" s="86" t="str">
        <f ca="1">IF(ISERROR(VLOOKUP($AB2575,trabajo,AA2575,FALSE)),"",IF(VLOOKUP($AB2575,trabajo,AA2575,FALSE)=0,"",VLOOKUP($AB2575,trabajo,AA2575,FALSE)))</f>
        <v/>
      </c>
      <c r="I2575" s="332"/>
      <c r="J2575" s="333"/>
      <c r="W2575" s="14">
        <v>3</v>
      </c>
      <c r="X2575" s="14">
        <v>9</v>
      </c>
      <c r="Y2575" s="14">
        <v>15</v>
      </c>
      <c r="Z2575" s="14">
        <v>21</v>
      </c>
      <c r="AA2575" s="14">
        <v>31</v>
      </c>
      <c r="AB2575" s="14" t="str">
        <f>IF(C2528="","",C2528)</f>
        <v>ROJAS CARRILLO, Jhon Marcelino</v>
      </c>
    </row>
    <row r="2576" spans="1:28" ht="9.75" customHeight="1" thickTop="1" thickBot="1" x14ac:dyDescent="0.3">
      <c r="A2576" s="87"/>
      <c r="B2576" s="73"/>
      <c r="C2576" s="79"/>
      <c r="D2576" s="79"/>
      <c r="E2576" s="79"/>
      <c r="F2576" s="79"/>
      <c r="G2576" s="79"/>
      <c r="I2576" s="88"/>
      <c r="J2576" s="88"/>
    </row>
    <row r="2577" spans="1:28" ht="18.75" customHeight="1" thickTop="1" x14ac:dyDescent="0.25">
      <c r="A2577" s="389" t="s">
        <v>14</v>
      </c>
      <c r="B2577" s="390"/>
      <c r="C2577" s="391"/>
      <c r="D2577" s="386" t="s">
        <v>53</v>
      </c>
      <c r="E2577" s="387"/>
      <c r="F2577" s="387"/>
      <c r="G2577" s="388"/>
      <c r="H2577" s="384" t="s">
        <v>2</v>
      </c>
      <c r="I2577" s="288" t="s">
        <v>17</v>
      </c>
      <c r="J2577" s="289"/>
    </row>
    <row r="2578" spans="1:28" ht="18.75" customHeight="1" thickBot="1" x14ac:dyDescent="0.3">
      <c r="A2578" s="392"/>
      <c r="B2578" s="393"/>
      <c r="C2578" s="394"/>
      <c r="D2578" s="89">
        <v>1</v>
      </c>
      <c r="E2578" s="89">
        <v>2</v>
      </c>
      <c r="F2578" s="89">
        <v>3</v>
      </c>
      <c r="G2578" s="90">
        <v>4</v>
      </c>
      <c r="H2578" s="385"/>
      <c r="I2578" s="290"/>
      <c r="J2578" s="291"/>
    </row>
    <row r="2579" spans="1:28" ht="22.5" customHeight="1" thickTop="1" x14ac:dyDescent="0.25">
      <c r="A2579" s="378" t="s">
        <v>15</v>
      </c>
      <c r="B2579" s="379"/>
      <c r="C2579" s="380"/>
      <c r="D2579" s="91" t="str">
        <f>IF(ISERROR(VLOOKUP($AB2579,autonomo,W2579,FALSE)),"",IF(VLOOKUP($AB2579,autonomo,W2579,FALSE)=0,"",VLOOKUP($AB2579,autonomo,W2579,FALSE)))</f>
        <v/>
      </c>
      <c r="E2579" s="91" t="str">
        <f>IF(ISERROR(VLOOKUP($AB2579,autonomo,X2579,FALSE)),"",IF(VLOOKUP($AB2579,autonomo,X2579,FALSE)=0,"",VLOOKUP($AB2579,autonomo,X2579,FALSE)))</f>
        <v/>
      </c>
      <c r="F2579" s="91" t="str">
        <f>IF(ISERROR(VLOOKUP($AB2579,autonomo,Y2579,FALSE)),"",IF(VLOOKUP($AB2579,autonomo,Y2579,FALSE)=0,"",VLOOKUP($AB2579,autonomo,Y2579,FALSE)))</f>
        <v/>
      </c>
      <c r="G2579" s="92" t="str">
        <f>IF(ISERROR(VLOOKUP($AB2579,autonomo,Z2579,FALSE)),"",IF(VLOOKUP($AB2579,autonomo,Z2579,FALSE)=0,"",VLOOKUP($AB2579,autonomo,Z2579,FALSE)))</f>
        <v/>
      </c>
      <c r="H2579" s="93" t="str">
        <f ca="1">IF(ISERROR(VLOOKUP($AB2579,autonomo,AA2579,FALSE)),"",IF(VLOOKUP($AB2579,autonomo,AA2579,FALSE)=0,"",VLOOKUP($AB2579,autonomo,AA2579,FALSE)))</f>
        <v/>
      </c>
      <c r="I2579" s="305"/>
      <c r="J2579" s="306"/>
      <c r="W2579" s="14">
        <v>3</v>
      </c>
      <c r="X2579" s="14">
        <v>9</v>
      </c>
      <c r="Y2579" s="14">
        <v>15</v>
      </c>
      <c r="Z2579" s="14">
        <v>21</v>
      </c>
      <c r="AA2579" s="14">
        <v>31</v>
      </c>
      <c r="AB2579" s="14" t="str">
        <f>IF(C2528="","",C2528)</f>
        <v>ROJAS CARRILLO, Jhon Marcelino</v>
      </c>
    </row>
    <row r="2580" spans="1:28" ht="24" customHeight="1" thickBot="1" x14ac:dyDescent="0.3">
      <c r="A2580" s="381" t="s">
        <v>16</v>
      </c>
      <c r="B2580" s="382"/>
      <c r="C2580" s="383"/>
      <c r="D2580" s="94" t="str">
        <f>IF(ISERROR(VLOOKUP($AB2580,tic,W2580,FALSE)),"",IF(VLOOKUP($AB2580,tic,W2580,FALSE)=0,"",VLOOKUP($AB2580,tic,W2580,FALSE)))</f>
        <v/>
      </c>
      <c r="E2580" s="94" t="str">
        <f>IF(ISERROR(VLOOKUP($AB2580,tic,X2580,FALSE)),"",IF(VLOOKUP($AB2580,tic,X2580,FALSE)=0,"",VLOOKUP($AB2580,tic,X2580,FALSE)))</f>
        <v/>
      </c>
      <c r="F2580" s="94" t="str">
        <f>IF(ISERROR(VLOOKUP($AB2580,tic,Y2580,FALSE)),"",IF(VLOOKUP($AB2580,tic,Y2580,FALSE)=0,"",VLOOKUP($AB2580,tic,Y2580,FALSE)))</f>
        <v/>
      </c>
      <c r="G2580" s="95" t="str">
        <f>IF(ISERROR(VLOOKUP($AB2580,tic,Z2580,FALSE)),"",IF(VLOOKUP($AB2580,tic,Z2580,FALSE)=0,"",VLOOKUP($AB2580,tic,Z2580,FALSE)))</f>
        <v/>
      </c>
      <c r="H2580" s="96" t="str">
        <f ca="1">IF(ISERROR(VLOOKUP($AB2580,tic,AA2580,FALSE)),"",IF(VLOOKUP($AB2580,tic,AA2580,FALSE)=0,"",VLOOKUP($AB2580,tic,AA2580,FALSE)))</f>
        <v/>
      </c>
      <c r="I2580" s="307"/>
      <c r="J2580" s="308"/>
      <c r="W2580" s="14">
        <v>3</v>
      </c>
      <c r="X2580" s="14">
        <v>9</v>
      </c>
      <c r="Y2580" s="14">
        <v>15</v>
      </c>
      <c r="Z2580" s="14">
        <v>21</v>
      </c>
      <c r="AA2580" s="14">
        <v>31</v>
      </c>
      <c r="AB2580" s="14" t="str">
        <f>IF(C2528="","",C2528)</f>
        <v>ROJAS CARRILLO, Jhon Marcelino</v>
      </c>
    </row>
    <row r="2581" spans="1:28" ht="5.25" customHeight="1" thickTop="1" thickBot="1" x14ac:dyDescent="0.3"/>
    <row r="2582" spans="1:28" ht="17.25" customHeight="1" thickBot="1" x14ac:dyDescent="0.3">
      <c r="A2582" s="233" t="s">
        <v>154</v>
      </c>
      <c r="B2582" s="233"/>
      <c r="C2582" s="246" t="str">
        <f>IF(C2528="","",IF(VLOOKUP(C2528,DATOS!$B$17:$F$61,4,FALSE)=0,"",VLOOKUP(C2528,DATOS!$B$17:$F$61,4,FALSE)&amp;" "&amp;VLOOKUP(C2528,DATOS!$B$17:$F$61,5,FALSE)))</f>
        <v/>
      </c>
      <c r="D2582" s="247"/>
      <c r="E2582" s="248"/>
      <c r="F2582" s="233" t="str">
        <f>"N° Áreas desaprobadas "&amp;DATOS!$B$6&amp;" :"</f>
        <v>N° Áreas desaprobadas 2019 :</v>
      </c>
      <c r="G2582" s="233"/>
      <c r="H2582" s="233"/>
      <c r="I2582" s="233"/>
      <c r="J2582" s="97" t="str">
        <f ca="1">IF(C2528="","",IF((DATOS!$W$14-TODAY())&gt;0,"",VLOOKUP(C2528,anual,18,FALSE)))</f>
        <v/>
      </c>
    </row>
    <row r="2583" spans="1:28" ht="3" customHeight="1" thickBot="1" x14ac:dyDescent="0.3">
      <c r="A2583" s="46"/>
      <c r="B2583" s="46"/>
      <c r="C2583" s="98"/>
      <c r="D2583" s="98"/>
      <c r="E2583" s="98"/>
      <c r="F2583" s="46"/>
      <c r="G2583" s="46"/>
      <c r="H2583" s="46"/>
      <c r="I2583" s="46"/>
    </row>
    <row r="2584" spans="1:28" ht="17.25" customHeight="1" thickBot="1" x14ac:dyDescent="0.3">
      <c r="A2584" s="420" t="str">
        <f>IF(C2528="","",C2528)</f>
        <v>ROJAS CARRILLO, Jhon Marcelino</v>
      </c>
      <c r="B2584" s="420"/>
      <c r="C2584" s="420"/>
      <c r="F2584" s="233" t="s">
        <v>155</v>
      </c>
      <c r="G2584" s="233"/>
      <c r="H2584" s="233"/>
      <c r="I2584" s="395" t="str">
        <f ca="1">IF(C2528="","",IF((DATOS!$W$14-TODAY())&gt;0,"",VLOOKUP(C2528,anual2,20,FALSE)))</f>
        <v/>
      </c>
      <c r="J2584" s="396"/>
    </row>
    <row r="2585" spans="1:28" ht="15.75" thickBot="1" x14ac:dyDescent="0.3">
      <c r="A2585" s="16" t="s">
        <v>54</v>
      </c>
    </row>
    <row r="2586" spans="1:28" ht="16.5" thickTop="1" thickBot="1" x14ac:dyDescent="0.3">
      <c r="A2586" s="99" t="s">
        <v>55</v>
      </c>
      <c r="B2586" s="100" t="s">
        <v>56</v>
      </c>
      <c r="C2586" s="279" t="s">
        <v>152</v>
      </c>
      <c r="D2586" s="280"/>
      <c r="E2586" s="279" t="s">
        <v>57</v>
      </c>
      <c r="F2586" s="281"/>
      <c r="G2586" s="281"/>
      <c r="H2586" s="281"/>
      <c r="I2586" s="281"/>
      <c r="J2586" s="282"/>
    </row>
    <row r="2587" spans="1:28" ht="20.25" customHeight="1" thickTop="1" x14ac:dyDescent="0.25">
      <c r="A2587" s="101">
        <v>1</v>
      </c>
      <c r="B2587" s="102" t="str">
        <f t="shared" ref="B2587:D2590" si="630">IF(ISERROR(VLOOKUP($AB2587,comportamiento,W2587,FALSE)),"",IF(VLOOKUP($AB2587,comportamiento,W2587,FALSE)=0,"",VLOOKUP($AB2587,comportamiento,W2587,FALSE)))</f>
        <v/>
      </c>
      <c r="C2587" s="273" t="str">
        <f t="shared" ca="1" si="630"/>
        <v/>
      </c>
      <c r="D2587" s="274" t="str">
        <f t="shared" si="630"/>
        <v/>
      </c>
      <c r="E2587" s="283"/>
      <c r="F2587" s="283"/>
      <c r="G2587" s="283"/>
      <c r="H2587" s="283"/>
      <c r="I2587" s="283"/>
      <c r="J2587" s="284"/>
      <c r="W2587" s="14">
        <v>7</v>
      </c>
      <c r="X2587" s="14">
        <v>31</v>
      </c>
      <c r="AB2587" s="14" t="str">
        <f>IF(C2528="","",C2528)</f>
        <v>ROJAS CARRILLO, Jhon Marcelino</v>
      </c>
    </row>
    <row r="2588" spans="1:28" ht="20.25" customHeight="1" x14ac:dyDescent="0.25">
      <c r="A2588" s="103">
        <v>2</v>
      </c>
      <c r="B2588" s="104" t="str">
        <f t="shared" si="630"/>
        <v/>
      </c>
      <c r="C2588" s="275" t="str">
        <f t="shared" si="630"/>
        <v/>
      </c>
      <c r="D2588" s="276" t="str">
        <f t="shared" si="630"/>
        <v/>
      </c>
      <c r="E2588" s="269"/>
      <c r="F2588" s="269"/>
      <c r="G2588" s="269"/>
      <c r="H2588" s="269"/>
      <c r="I2588" s="269"/>
      <c r="J2588" s="270"/>
      <c r="W2588" s="14">
        <v>13</v>
      </c>
      <c r="AB2588" s="14" t="str">
        <f>IF(C2528="","",C2528)</f>
        <v>ROJAS CARRILLO, Jhon Marcelino</v>
      </c>
    </row>
    <row r="2589" spans="1:28" ht="20.25" customHeight="1" x14ac:dyDescent="0.25">
      <c r="A2589" s="103">
        <v>3</v>
      </c>
      <c r="B2589" s="104" t="str">
        <f t="shared" si="630"/>
        <v/>
      </c>
      <c r="C2589" s="275" t="str">
        <f t="shared" si="630"/>
        <v/>
      </c>
      <c r="D2589" s="276" t="str">
        <f t="shared" si="630"/>
        <v/>
      </c>
      <c r="E2589" s="269"/>
      <c r="F2589" s="269"/>
      <c r="G2589" s="269"/>
      <c r="H2589" s="269"/>
      <c r="I2589" s="269"/>
      <c r="J2589" s="270"/>
      <c r="W2589" s="14">
        <v>19</v>
      </c>
      <c r="AB2589" s="14" t="str">
        <f>IF(C2528="","",C2528)</f>
        <v>ROJAS CARRILLO, Jhon Marcelino</v>
      </c>
    </row>
    <row r="2590" spans="1:28" ht="20.25" customHeight="1" thickBot="1" x14ac:dyDescent="0.3">
      <c r="A2590" s="105">
        <v>4</v>
      </c>
      <c r="B2590" s="106" t="str">
        <f t="shared" si="630"/>
        <v/>
      </c>
      <c r="C2590" s="277" t="str">
        <f t="shared" si="630"/>
        <v/>
      </c>
      <c r="D2590" s="278" t="str">
        <f t="shared" si="630"/>
        <v/>
      </c>
      <c r="E2590" s="271"/>
      <c r="F2590" s="271"/>
      <c r="G2590" s="271"/>
      <c r="H2590" s="271"/>
      <c r="I2590" s="271"/>
      <c r="J2590" s="272"/>
      <c r="W2590" s="14">
        <v>25</v>
      </c>
      <c r="AB2590" s="14" t="str">
        <f>IF(C2528="","",C2528)</f>
        <v>ROJAS CARRILLO, Jhon Marcelino</v>
      </c>
    </row>
    <row r="2591" spans="1:28" ht="6.75" customHeight="1" thickTop="1" thickBot="1" x14ac:dyDescent="0.3">
      <c r="W2591" s="14">
        <v>7</v>
      </c>
    </row>
    <row r="2592" spans="1:28" ht="14.25" customHeight="1" thickTop="1" thickBot="1" x14ac:dyDescent="0.3">
      <c r="B2592" s="358" t="s">
        <v>208</v>
      </c>
      <c r="C2592" s="359"/>
      <c r="D2592" s="359" t="s">
        <v>209</v>
      </c>
      <c r="E2592" s="359"/>
      <c r="F2592" s="360"/>
    </row>
    <row r="2593" spans="1:10" ht="14.25" customHeight="1" thickTop="1" x14ac:dyDescent="0.25">
      <c r="B2593" s="107" t="str">
        <f>IF(DATOS!$B$12="","",IF(DATOS!$B$12="Bimestre","I Bimestre","I Trimestre"))</f>
        <v>I Trimestre</v>
      </c>
      <c r="C2593" s="108" t="str">
        <f>IF(C2528="","",VLOOKUP(C2528,periodo1,20,FALSE)&amp;"°")</f>
        <v>500°</v>
      </c>
      <c r="D2593" s="221">
        <f>IF(C2528="","",VLOOKUP(C2528,periodo1,18,FALSE))</f>
        <v>0</v>
      </c>
      <c r="E2593" s="221"/>
      <c r="F2593" s="361"/>
      <c r="H2593" s="406" t="str">
        <f>"Orden de mérito año escolar "&amp;DATOS!$B$6&amp;":"</f>
        <v>Orden de mérito año escolar 2019:</v>
      </c>
      <c r="I2593" s="407"/>
      <c r="J2593" s="412" t="str">
        <f ca="1">IF(C2528="","",IF((DATOS!$W$14-TODAY())&gt;0,"",VLOOKUP(C2528,anual,20,FALSE)&amp;"°"))</f>
        <v/>
      </c>
    </row>
    <row r="2594" spans="1:10" ht="14.25" customHeight="1" x14ac:dyDescent="0.25">
      <c r="B2594" s="109" t="str">
        <f>IF(DATOS!$B$12="","",IF(DATOS!$B$12="Bimestre","II Bimestre","II Trimestre"))</f>
        <v>II Trimestre</v>
      </c>
      <c r="C2594" s="110" t="str">
        <f ca="1">IF(C2528="","",IF((DATOS!$X$14-TODAY())&gt;0,"",VLOOKUP(C2528,periodo2,20,FALSE)&amp;"°"))</f>
        <v/>
      </c>
      <c r="D2594" s="225" t="str">
        <f ca="1">IF(C2528="","",IF(C2594="","",VLOOKUP(C2528,periodo2,18,FALSE)))</f>
        <v/>
      </c>
      <c r="E2594" s="225"/>
      <c r="F2594" s="362"/>
      <c r="H2594" s="408"/>
      <c r="I2594" s="409"/>
      <c r="J2594" s="413"/>
    </row>
    <row r="2595" spans="1:10" ht="14.25" customHeight="1" thickBot="1" x14ac:dyDescent="0.3">
      <c r="A2595" s="111"/>
      <c r="B2595" s="112" t="str">
        <f>IF(DATOS!$B$12="","",IF(DATOS!$B$12="Bimestre","III Bimestre","III Trimestre"))</f>
        <v>III Trimestre</v>
      </c>
      <c r="C2595" s="113" t="str">
        <f ca="1">IF(C2528="","",IF((DATOS!$Y$14-TODAY())&gt;0,"",VLOOKUP(C2528,periodo3,20,FALSE)&amp;"°"))</f>
        <v/>
      </c>
      <c r="D2595" s="363" t="str">
        <f ca="1">IF(C2528="","",IF(C2595="","",VLOOKUP(C2528,periodo3,18,FALSE)))</f>
        <v/>
      </c>
      <c r="E2595" s="363"/>
      <c r="F2595" s="364"/>
      <c r="G2595" s="111"/>
      <c r="H2595" s="410"/>
      <c r="I2595" s="411"/>
      <c r="J2595" s="414"/>
    </row>
    <row r="2596" spans="1:10" ht="14.25" customHeight="1" thickTop="1" thickBot="1" x14ac:dyDescent="0.3">
      <c r="B2596" s="114" t="str">
        <f>IF(DATOS!$B$12="","",IF(DATOS!$B$12="Bimestre","IV Bimestre",""))</f>
        <v/>
      </c>
      <c r="C2596" s="115" t="str">
        <f ca="1">IF(C2528="","",IF((DATOS!$W$14-TODAY())&gt;0,"",VLOOKUP(C2528,periodo4,20,FALSE)&amp;"°"))</f>
        <v/>
      </c>
      <c r="D2596" s="214" t="str">
        <f ca="1">IF(C2528="","",IF(C2596="","",VLOOKUP(C2528,periodo4,18,FALSE)))</f>
        <v/>
      </c>
      <c r="E2596" s="214"/>
      <c r="F2596" s="405"/>
    </row>
    <row r="2597" spans="1:10" ht="16.5" thickTop="1" thickBot="1" x14ac:dyDescent="0.3">
      <c r="A2597" s="16" t="s">
        <v>192</v>
      </c>
    </row>
    <row r="2598" spans="1:10" ht="15.75" thickTop="1" x14ac:dyDescent="0.25">
      <c r="A2598" s="397" t="s">
        <v>55</v>
      </c>
      <c r="B2598" s="399" t="s">
        <v>193</v>
      </c>
      <c r="C2598" s="288"/>
      <c r="D2598" s="288"/>
      <c r="E2598" s="289"/>
      <c r="F2598" s="399" t="s">
        <v>194</v>
      </c>
      <c r="G2598" s="288"/>
      <c r="H2598" s="288"/>
      <c r="I2598" s="289"/>
    </row>
    <row r="2599" spans="1:10" x14ac:dyDescent="0.25">
      <c r="A2599" s="398"/>
      <c r="B2599" s="116" t="s">
        <v>195</v>
      </c>
      <c r="C2599" s="400" t="s">
        <v>196</v>
      </c>
      <c r="D2599" s="400"/>
      <c r="E2599" s="401"/>
      <c r="F2599" s="402" t="s">
        <v>195</v>
      </c>
      <c r="G2599" s="400"/>
      <c r="H2599" s="400"/>
      <c r="I2599" s="117" t="s">
        <v>196</v>
      </c>
    </row>
    <row r="2600" spans="1:10" x14ac:dyDescent="0.25">
      <c r="A2600" s="118">
        <v>1</v>
      </c>
      <c r="B2600" s="126"/>
      <c r="C2600" s="403"/>
      <c r="D2600" s="366"/>
      <c r="E2600" s="404"/>
      <c r="F2600" s="365"/>
      <c r="G2600" s="366"/>
      <c r="H2600" s="367"/>
      <c r="I2600" s="127"/>
    </row>
    <row r="2601" spans="1:10" x14ac:dyDescent="0.25">
      <c r="A2601" s="118">
        <v>2</v>
      </c>
      <c r="B2601" s="126"/>
      <c r="C2601" s="403"/>
      <c r="D2601" s="366"/>
      <c r="E2601" s="404"/>
      <c r="F2601" s="365"/>
      <c r="G2601" s="366"/>
      <c r="H2601" s="367"/>
      <c r="I2601" s="127"/>
    </row>
    <row r="2602" spans="1:10" x14ac:dyDescent="0.25">
      <c r="A2602" s="118">
        <v>3</v>
      </c>
      <c r="B2602" s="126"/>
      <c r="C2602" s="403"/>
      <c r="D2602" s="366"/>
      <c r="E2602" s="404"/>
      <c r="F2602" s="365"/>
      <c r="G2602" s="366"/>
      <c r="H2602" s="367"/>
      <c r="I2602" s="127"/>
    </row>
    <row r="2603" spans="1:10" ht="15.75" thickBot="1" x14ac:dyDescent="0.3">
      <c r="A2603" s="119">
        <v>4</v>
      </c>
      <c r="B2603" s="129"/>
      <c r="C2603" s="368"/>
      <c r="D2603" s="369"/>
      <c r="E2603" s="370"/>
      <c r="F2603" s="371"/>
      <c r="G2603" s="369"/>
      <c r="H2603" s="372"/>
      <c r="I2603" s="130"/>
    </row>
    <row r="2604" spans="1:10" ht="16.5" thickTop="1" thickBot="1" x14ac:dyDescent="0.3">
      <c r="A2604" s="120" t="s">
        <v>197</v>
      </c>
      <c r="B2604" s="121" t="str">
        <f>IF(C2528="","",IF(SUM(B2600:B2603)=0,"",SUM(B2600:B2603)))</f>
        <v/>
      </c>
      <c r="C2604" s="373" t="str">
        <f>IF(C2528="","",IF(SUM(C2600:C2603)=0,"",SUM(C2600:C2603)))</f>
        <v/>
      </c>
      <c r="D2604" s="373" t="str">
        <f t="shared" ref="D2604" si="631">IF(E2528="","",IF(SUM(D2600:D2603)=0,"",SUM(D2600:D2603)))</f>
        <v/>
      </c>
      <c r="E2604" s="374" t="str">
        <f t="shared" ref="E2604" si="632">IF(F2528="","",IF(SUM(E2600:E2603)=0,"",SUM(E2600:E2603)))</f>
        <v/>
      </c>
      <c r="F2604" s="375" t="str">
        <f>IF(C2528="","",IF(SUM(F2600:F2603)=0,"",SUM(F2600:F2603)))</f>
        <v/>
      </c>
      <c r="G2604" s="373" t="str">
        <f t="shared" ref="G2604" si="633">IF(H2528="","",IF(SUM(G2600:G2603)=0,"",SUM(G2600:G2603)))</f>
        <v/>
      </c>
      <c r="H2604" s="373" t="str">
        <f t="shared" ref="H2604" si="634">IF(I2528="","",IF(SUM(H2600:H2603)=0,"",SUM(H2600:H2603)))</f>
        <v/>
      </c>
      <c r="I2604" s="122" t="str">
        <f>IF(C2528="","",IF(SUM(I2600:I2603)=0,"",SUM(I2600:I2603)))</f>
        <v/>
      </c>
    </row>
    <row r="2605" spans="1:10" ht="15.75" thickTop="1" x14ac:dyDescent="0.25"/>
    <row r="2608" spans="1:10" x14ac:dyDescent="0.25">
      <c r="A2608" s="416"/>
      <c r="B2608" s="416"/>
      <c r="G2608" s="123"/>
      <c r="H2608" s="123"/>
      <c r="I2608" s="123"/>
      <c r="J2608" s="123"/>
    </row>
    <row r="2609" spans="1:32" x14ac:dyDescent="0.25">
      <c r="A2609" s="415" t="str">
        <f>IF(DATOS!$F$9="","",DATOS!$F$9)</f>
        <v/>
      </c>
      <c r="B2609" s="415"/>
      <c r="G2609" s="415" t="str">
        <f>IF(DATOS!$F$10="","",DATOS!$F$10)</f>
        <v/>
      </c>
      <c r="H2609" s="415"/>
      <c r="I2609" s="415"/>
      <c r="J2609" s="415"/>
    </row>
    <row r="2610" spans="1:32" x14ac:dyDescent="0.25">
      <c r="A2610" s="415" t="s">
        <v>143</v>
      </c>
      <c r="B2610" s="415"/>
      <c r="G2610" s="415" t="s">
        <v>142</v>
      </c>
      <c r="H2610" s="415"/>
      <c r="I2610" s="415"/>
      <c r="J2610" s="415"/>
    </row>
    <row r="2611" spans="1:32" ht="17.25" x14ac:dyDescent="0.3">
      <c r="A2611" s="285" t="str">
        <f>"INFORME DE PROGRESO DEL APRENDIZAJE DEL ESTUDIANTE - "&amp;DATOS!$B$6</f>
        <v>INFORME DE PROGRESO DEL APRENDIZAJE DEL ESTUDIANTE - 2019</v>
      </c>
      <c r="B2611" s="285"/>
      <c r="C2611" s="285"/>
      <c r="D2611" s="285"/>
      <c r="E2611" s="285"/>
      <c r="F2611" s="285"/>
      <c r="G2611" s="285"/>
      <c r="H2611" s="285"/>
      <c r="I2611" s="285"/>
      <c r="J2611" s="285"/>
    </row>
    <row r="2612" spans="1:32" ht="4.5" customHeight="1" thickBot="1" x14ac:dyDescent="0.3"/>
    <row r="2613" spans="1:32" ht="15.75" thickTop="1" x14ac:dyDescent="0.25">
      <c r="A2613" s="292"/>
      <c r="B2613" s="62" t="s">
        <v>45</v>
      </c>
      <c r="C2613" s="314" t="str">
        <f>IF(DATOS!$B$4="","",DATOS!$B$4)</f>
        <v>Apurímac</v>
      </c>
      <c r="D2613" s="314"/>
      <c r="E2613" s="314"/>
      <c r="F2613" s="314"/>
      <c r="G2613" s="313" t="s">
        <v>47</v>
      </c>
      <c r="H2613" s="313"/>
      <c r="I2613" s="63" t="str">
        <f>IF(DATOS!$B$5="","",DATOS!$B$5)</f>
        <v/>
      </c>
      <c r="J2613" s="295" t="s">
        <v>520</v>
      </c>
    </row>
    <row r="2614" spans="1:32" x14ac:dyDescent="0.25">
      <c r="A2614" s="293"/>
      <c r="B2614" s="64" t="s">
        <v>46</v>
      </c>
      <c r="C2614" s="311" t="str">
        <f>IF(DATOS!$B$7="","",UPPER(DATOS!$B$7))</f>
        <v/>
      </c>
      <c r="D2614" s="311"/>
      <c r="E2614" s="311"/>
      <c r="F2614" s="311"/>
      <c r="G2614" s="311"/>
      <c r="H2614" s="311"/>
      <c r="I2614" s="312"/>
      <c r="J2614" s="296"/>
    </row>
    <row r="2615" spans="1:32" x14ac:dyDescent="0.25">
      <c r="A2615" s="293"/>
      <c r="B2615" s="64" t="s">
        <v>49</v>
      </c>
      <c r="C2615" s="315" t="str">
        <f>IF(DATOS!$B$8="","",DATOS!$B$8)</f>
        <v/>
      </c>
      <c r="D2615" s="315"/>
      <c r="E2615" s="315"/>
      <c r="F2615" s="315"/>
      <c r="G2615" s="286" t="s">
        <v>100</v>
      </c>
      <c r="H2615" s="287"/>
      <c r="I2615" s="65" t="str">
        <f>IF(DATOS!$B$9="","",DATOS!$B$9)</f>
        <v/>
      </c>
      <c r="J2615" s="296"/>
    </row>
    <row r="2616" spans="1:32" x14ac:dyDescent="0.25">
      <c r="A2616" s="293"/>
      <c r="B2616" s="64" t="s">
        <v>60</v>
      </c>
      <c r="C2616" s="311" t="str">
        <f>IF(DATOS!$B$10="","",DATOS!$B$10)</f>
        <v/>
      </c>
      <c r="D2616" s="311"/>
      <c r="E2616" s="311"/>
      <c r="F2616" s="311"/>
      <c r="G2616" s="317" t="s">
        <v>50</v>
      </c>
      <c r="H2616" s="317"/>
      <c r="I2616" s="65" t="str">
        <f>IF(DATOS!$B$11="","",DATOS!$B$11)</f>
        <v/>
      </c>
      <c r="J2616" s="296"/>
    </row>
    <row r="2617" spans="1:32" x14ac:dyDescent="0.25">
      <c r="A2617" s="293"/>
      <c r="B2617" s="64" t="s">
        <v>59</v>
      </c>
      <c r="C2617" s="316" t="str">
        <f>IF(ISERROR(VLOOKUP(C2618,DATOS!$B$17:$C$61,2,FALSE)),"No encontrado",IF(VLOOKUP(C2618,DATOS!$B$17:$C$61,2,FALSE)=0,"No encontrado",VLOOKUP(C2618,DATOS!$B$17:$C$61,2,FALSE)))</f>
        <v>No encontrado</v>
      </c>
      <c r="D2617" s="316"/>
      <c r="E2617" s="316"/>
      <c r="F2617" s="316"/>
      <c r="G2617" s="298"/>
      <c r="H2617" s="299"/>
      <c r="I2617" s="300"/>
      <c r="J2617" s="296"/>
    </row>
    <row r="2618" spans="1:32" ht="28.5" customHeight="1" thickBot="1" x14ac:dyDescent="0.3">
      <c r="A2618" s="294"/>
      <c r="B2618" s="66" t="s">
        <v>58</v>
      </c>
      <c r="C2618" s="309" t="str">
        <f>IF(INDEX(alumnos,AE2618,AF2618)=0,"",INDEX(alumnos,AE2618,AF2618))</f>
        <v>ROSALES PUMAPILLO, Harasely Milagros</v>
      </c>
      <c r="D2618" s="309"/>
      <c r="E2618" s="309"/>
      <c r="F2618" s="309"/>
      <c r="G2618" s="309"/>
      <c r="H2618" s="309"/>
      <c r="I2618" s="310"/>
      <c r="J2618" s="297"/>
      <c r="AE2618" s="14">
        <f>AE2528+1</f>
        <v>30</v>
      </c>
      <c r="AF2618" s="14">
        <v>2</v>
      </c>
    </row>
    <row r="2619" spans="1:32" ht="5.25" customHeight="1" thickTop="1" thickBot="1" x14ac:dyDescent="0.3"/>
    <row r="2620" spans="1:32" ht="27" customHeight="1" thickTop="1" x14ac:dyDescent="0.25">
      <c r="A2620" s="318" t="s">
        <v>0</v>
      </c>
      <c r="B2620" s="328" t="s">
        <v>1</v>
      </c>
      <c r="C2620" s="329"/>
      <c r="D2620" s="325" t="s">
        <v>139</v>
      </c>
      <c r="E2620" s="326"/>
      <c r="F2620" s="326"/>
      <c r="G2620" s="327"/>
      <c r="H2620" s="320" t="s">
        <v>2</v>
      </c>
      <c r="I2620" s="301" t="s">
        <v>3</v>
      </c>
      <c r="J2620" s="302"/>
      <c r="K2620" s="67"/>
    </row>
    <row r="2621" spans="1:32" ht="15" customHeight="1" thickBot="1" x14ac:dyDescent="0.3">
      <c r="A2621" s="319"/>
      <c r="B2621" s="330"/>
      <c r="C2621" s="331"/>
      <c r="D2621" s="68">
        <v>1</v>
      </c>
      <c r="E2621" s="68">
        <v>2</v>
      </c>
      <c r="F2621" s="68">
        <v>3</v>
      </c>
      <c r="G2621" s="68">
        <v>4</v>
      </c>
      <c r="H2621" s="321"/>
      <c r="I2621" s="303"/>
      <c r="J2621" s="304"/>
      <c r="K2621" s="67"/>
    </row>
    <row r="2622" spans="1:32" ht="17.25" customHeight="1" thickTop="1" x14ac:dyDescent="0.25">
      <c r="A2622" s="322" t="s">
        <v>8</v>
      </c>
      <c r="B2622" s="334" t="s">
        <v>26</v>
      </c>
      <c r="C2622" s="334"/>
      <c r="D2622" s="69" t="str">
        <f t="shared" ref="D2622:H2626" si="635">IF(ISERROR(VLOOKUP($AB2622,matematica,W2622,FALSE)),"",IF(VLOOKUP($AB2622,matematica,W2622,FALSE)=0,"",VLOOKUP($AB2622,matematica,W2622,FALSE)))</f>
        <v/>
      </c>
      <c r="E2622" s="69" t="str">
        <f t="shared" si="635"/>
        <v/>
      </c>
      <c r="F2622" s="69" t="str">
        <f t="shared" si="635"/>
        <v/>
      </c>
      <c r="G2622" s="69" t="str">
        <f t="shared" si="635"/>
        <v/>
      </c>
      <c r="H2622" s="343" t="str">
        <f t="shared" ca="1" si="635"/>
        <v/>
      </c>
      <c r="I2622" s="337"/>
      <c r="J2622" s="338"/>
      <c r="W2622" s="14">
        <v>3</v>
      </c>
      <c r="X2622" s="14">
        <v>9</v>
      </c>
      <c r="Y2622" s="14">
        <v>15</v>
      </c>
      <c r="Z2622" s="14">
        <v>21</v>
      </c>
      <c r="AA2622" s="14">
        <v>31</v>
      </c>
      <c r="AB2622" s="14" t="str">
        <f>IF(C2618="","",C2618)</f>
        <v>ROSALES PUMAPILLO, Harasely Milagros</v>
      </c>
    </row>
    <row r="2623" spans="1:32" ht="27.75" customHeight="1" x14ac:dyDescent="0.25">
      <c r="A2623" s="323"/>
      <c r="B2623" s="335" t="s">
        <v>27</v>
      </c>
      <c r="C2623" s="335"/>
      <c r="D2623" s="70" t="str">
        <f t="shared" si="635"/>
        <v/>
      </c>
      <c r="E2623" s="70" t="str">
        <f t="shared" si="635"/>
        <v/>
      </c>
      <c r="F2623" s="70" t="str">
        <f t="shared" si="635"/>
        <v/>
      </c>
      <c r="G2623" s="70" t="str">
        <f t="shared" si="635"/>
        <v/>
      </c>
      <c r="H2623" s="344" t="str">
        <f t="shared" si="635"/>
        <v/>
      </c>
      <c r="I2623" s="339"/>
      <c r="J2623" s="340"/>
      <c r="M2623" s="14" t="str">
        <f>IF(INDEX(alumnos,35,2)=0,"",INDEX(alumnos,35,2))</f>
        <v/>
      </c>
      <c r="W2623" s="14">
        <v>4</v>
      </c>
      <c r="X2623" s="14">
        <v>10</v>
      </c>
      <c r="Y2623" s="14">
        <v>16</v>
      </c>
      <c r="Z2623" s="14">
        <v>22</v>
      </c>
      <c r="AB2623" s="14" t="str">
        <f>IF(C2618="","",C2618)</f>
        <v>ROSALES PUMAPILLO, Harasely Milagros</v>
      </c>
    </row>
    <row r="2624" spans="1:32" ht="26.25" customHeight="1" x14ac:dyDescent="0.25">
      <c r="A2624" s="323"/>
      <c r="B2624" s="335" t="s">
        <v>28</v>
      </c>
      <c r="C2624" s="335"/>
      <c r="D2624" s="70" t="str">
        <f t="shared" si="635"/>
        <v/>
      </c>
      <c r="E2624" s="70" t="str">
        <f t="shared" si="635"/>
        <v/>
      </c>
      <c r="F2624" s="70" t="str">
        <f t="shared" si="635"/>
        <v/>
      </c>
      <c r="G2624" s="70" t="str">
        <f t="shared" si="635"/>
        <v/>
      </c>
      <c r="H2624" s="344" t="str">
        <f t="shared" si="635"/>
        <v/>
      </c>
      <c r="I2624" s="339"/>
      <c r="J2624" s="340"/>
      <c r="W2624" s="14">
        <v>5</v>
      </c>
      <c r="X2624" s="14">
        <v>11</v>
      </c>
      <c r="Y2624" s="14">
        <v>17</v>
      </c>
      <c r="Z2624" s="14">
        <v>23</v>
      </c>
      <c r="AB2624" s="14" t="str">
        <f>IF(C2618="","",C2618)</f>
        <v>ROSALES PUMAPILLO, Harasely Milagros</v>
      </c>
    </row>
    <row r="2625" spans="1:28" ht="24.75" customHeight="1" x14ac:dyDescent="0.25">
      <c r="A2625" s="323"/>
      <c r="B2625" s="335" t="s">
        <v>29</v>
      </c>
      <c r="C2625" s="335"/>
      <c r="D2625" s="70" t="str">
        <f t="shared" si="635"/>
        <v/>
      </c>
      <c r="E2625" s="70" t="str">
        <f t="shared" si="635"/>
        <v/>
      </c>
      <c r="F2625" s="70" t="str">
        <f t="shared" si="635"/>
        <v/>
      </c>
      <c r="G2625" s="70" t="str">
        <f t="shared" si="635"/>
        <v/>
      </c>
      <c r="H2625" s="344" t="str">
        <f t="shared" si="635"/>
        <v/>
      </c>
      <c r="I2625" s="339"/>
      <c r="J2625" s="340"/>
      <c r="W2625" s="14">
        <v>6</v>
      </c>
      <c r="X2625" s="14">
        <v>12</v>
      </c>
      <c r="Y2625" s="14">
        <v>18</v>
      </c>
      <c r="Z2625" s="14">
        <v>24</v>
      </c>
      <c r="AB2625" s="14" t="str">
        <f>IF(C2618="","",C2618)</f>
        <v>ROSALES PUMAPILLO, Harasely Milagros</v>
      </c>
    </row>
    <row r="2626" spans="1:28" ht="16.5" customHeight="1" thickBot="1" x14ac:dyDescent="0.3">
      <c r="A2626" s="324"/>
      <c r="B2626" s="336" t="s">
        <v>188</v>
      </c>
      <c r="C2626" s="336"/>
      <c r="D2626" s="71" t="str">
        <f t="shared" si="635"/>
        <v/>
      </c>
      <c r="E2626" s="71" t="str">
        <f t="shared" si="635"/>
        <v/>
      </c>
      <c r="F2626" s="71" t="str">
        <f t="shared" si="635"/>
        <v/>
      </c>
      <c r="G2626" s="71" t="str">
        <f t="shared" si="635"/>
        <v/>
      </c>
      <c r="H2626" s="345" t="str">
        <f t="shared" si="635"/>
        <v/>
      </c>
      <c r="I2626" s="341"/>
      <c r="J2626" s="342"/>
      <c r="W2626" s="14">
        <v>7</v>
      </c>
      <c r="X2626" s="14">
        <v>13</v>
      </c>
      <c r="Y2626" s="14">
        <v>19</v>
      </c>
      <c r="Z2626" s="14">
        <v>25</v>
      </c>
      <c r="AB2626" s="14" t="str">
        <f>IF(C2618="","",C2618)</f>
        <v>ROSALES PUMAPILLO, Harasely Milagros</v>
      </c>
    </row>
    <row r="2627" spans="1:28" ht="1.5" customHeight="1" thickTop="1" thickBot="1" x14ac:dyDescent="0.3">
      <c r="A2627" s="72"/>
      <c r="B2627" s="73"/>
      <c r="C2627" s="74"/>
      <c r="D2627" s="74"/>
      <c r="E2627" s="74"/>
      <c r="F2627" s="74"/>
      <c r="G2627" s="74"/>
      <c r="H2627" s="75"/>
      <c r="I2627" s="124"/>
      <c r="J2627" s="124"/>
    </row>
    <row r="2628" spans="1:28" ht="28.5" customHeight="1" thickTop="1" x14ac:dyDescent="0.25">
      <c r="A2628" s="322" t="s">
        <v>151</v>
      </c>
      <c r="B2628" s="334" t="s">
        <v>191</v>
      </c>
      <c r="C2628" s="334" t="str">
        <f t="shared" ref="C2628:C2630" si="636">IF(ISERROR(VLOOKUP($C$8,comunicacion,W2628,FALSE)),"",IF(VLOOKUP($C$8,comunicacion,W2628,FALSE)=0,"",VLOOKUP($C$8,comunicacion,W2628,FALSE)))</f>
        <v/>
      </c>
      <c r="D2628" s="76" t="str">
        <f t="shared" ref="D2628:H2631" si="637">IF(ISERROR(VLOOKUP($AB2628,comunicacion,W2628,FALSE)),"",IF(VLOOKUP($AB2628,comunicacion,W2628,FALSE)=0,"",VLOOKUP($AB2628,comunicacion,W2628,FALSE)))</f>
        <v/>
      </c>
      <c r="E2628" s="76" t="str">
        <f t="shared" si="637"/>
        <v/>
      </c>
      <c r="F2628" s="76" t="str">
        <f t="shared" si="637"/>
        <v/>
      </c>
      <c r="G2628" s="69" t="str">
        <f t="shared" si="637"/>
        <v/>
      </c>
      <c r="H2628" s="346" t="str">
        <f t="shared" ca="1" si="637"/>
        <v/>
      </c>
      <c r="I2628" s="349"/>
      <c r="J2628" s="350"/>
      <c r="W2628" s="14">
        <v>3</v>
      </c>
      <c r="X2628" s="14">
        <v>9</v>
      </c>
      <c r="Y2628" s="14">
        <v>15</v>
      </c>
      <c r="Z2628" s="14">
        <v>21</v>
      </c>
      <c r="AA2628" s="14">
        <v>31</v>
      </c>
      <c r="AB2628" s="14" t="str">
        <f>IF(C2618="","",C2618)</f>
        <v>ROSALES PUMAPILLO, Harasely Milagros</v>
      </c>
    </row>
    <row r="2629" spans="1:28" ht="28.5" customHeight="1" x14ac:dyDescent="0.25">
      <c r="A2629" s="323"/>
      <c r="B2629" s="335" t="s">
        <v>190</v>
      </c>
      <c r="C2629" s="335" t="str">
        <f t="shared" si="636"/>
        <v/>
      </c>
      <c r="D2629" s="77" t="str">
        <f t="shared" si="637"/>
        <v/>
      </c>
      <c r="E2629" s="77" t="str">
        <f t="shared" si="637"/>
        <v/>
      </c>
      <c r="F2629" s="77" t="str">
        <f t="shared" si="637"/>
        <v/>
      </c>
      <c r="G2629" s="70" t="str">
        <f t="shared" si="637"/>
        <v/>
      </c>
      <c r="H2629" s="347" t="str">
        <f t="shared" si="637"/>
        <v/>
      </c>
      <c r="I2629" s="351"/>
      <c r="J2629" s="352"/>
      <c r="W2629" s="14">
        <v>4</v>
      </c>
      <c r="X2629" s="14">
        <v>10</v>
      </c>
      <c r="Y2629" s="14">
        <v>16</v>
      </c>
      <c r="Z2629" s="14">
        <v>22</v>
      </c>
      <c r="AB2629" s="14" t="str">
        <f>IF(C2618="","",C2618)</f>
        <v>ROSALES PUMAPILLO, Harasely Milagros</v>
      </c>
    </row>
    <row r="2630" spans="1:28" ht="28.5" customHeight="1" x14ac:dyDescent="0.25">
      <c r="A2630" s="323"/>
      <c r="B2630" s="335" t="s">
        <v>189</v>
      </c>
      <c r="C2630" s="335" t="str">
        <f t="shared" si="636"/>
        <v/>
      </c>
      <c r="D2630" s="77" t="str">
        <f t="shared" si="637"/>
        <v/>
      </c>
      <c r="E2630" s="77" t="str">
        <f t="shared" si="637"/>
        <v/>
      </c>
      <c r="F2630" s="77" t="str">
        <f t="shared" si="637"/>
        <v/>
      </c>
      <c r="G2630" s="70" t="str">
        <f t="shared" si="637"/>
        <v/>
      </c>
      <c r="H2630" s="347" t="str">
        <f t="shared" si="637"/>
        <v/>
      </c>
      <c r="I2630" s="351"/>
      <c r="J2630" s="352"/>
      <c r="W2630" s="14">
        <v>5</v>
      </c>
      <c r="X2630" s="14">
        <v>11</v>
      </c>
      <c r="Y2630" s="14">
        <v>17</v>
      </c>
      <c r="Z2630" s="14">
        <v>23</v>
      </c>
      <c r="AB2630" s="14" t="str">
        <f>IF(C2618="","",C2618)</f>
        <v>ROSALES PUMAPILLO, Harasely Milagros</v>
      </c>
    </row>
    <row r="2631" spans="1:28" ht="16.5" customHeight="1" thickBot="1" x14ac:dyDescent="0.3">
      <c r="A2631" s="324"/>
      <c r="B2631" s="336" t="s">
        <v>188</v>
      </c>
      <c r="C2631" s="336"/>
      <c r="D2631" s="71" t="str">
        <f t="shared" si="637"/>
        <v/>
      </c>
      <c r="E2631" s="71" t="str">
        <f t="shared" si="637"/>
        <v/>
      </c>
      <c r="F2631" s="71" t="str">
        <f t="shared" si="637"/>
        <v/>
      </c>
      <c r="G2631" s="71" t="str">
        <f t="shared" si="637"/>
        <v/>
      </c>
      <c r="H2631" s="348" t="str">
        <f t="shared" si="637"/>
        <v/>
      </c>
      <c r="I2631" s="353"/>
      <c r="J2631" s="354"/>
      <c r="W2631" s="14">
        <v>7</v>
      </c>
      <c r="X2631" s="14">
        <v>13</v>
      </c>
      <c r="Y2631" s="14">
        <v>19</v>
      </c>
      <c r="Z2631" s="14">
        <v>25</v>
      </c>
      <c r="AB2631" s="14" t="str">
        <f>IF(C2618="","",C2618)</f>
        <v>ROSALES PUMAPILLO, Harasely Milagros</v>
      </c>
    </row>
    <row r="2632" spans="1:28" ht="2.25" customHeight="1" thickTop="1" thickBot="1" x14ac:dyDescent="0.3">
      <c r="A2632" s="72"/>
      <c r="B2632" s="73"/>
      <c r="C2632" s="78"/>
      <c r="D2632" s="78"/>
      <c r="E2632" s="78"/>
      <c r="F2632" s="78"/>
      <c r="G2632" s="78"/>
      <c r="H2632" s="75"/>
      <c r="I2632" s="124"/>
      <c r="J2632" s="124"/>
    </row>
    <row r="2633" spans="1:28" ht="28.5" customHeight="1" thickTop="1" x14ac:dyDescent="0.25">
      <c r="A2633" s="322" t="s">
        <v>150</v>
      </c>
      <c r="B2633" s="334" t="s">
        <v>30</v>
      </c>
      <c r="C2633" s="334" t="str">
        <f t="shared" ref="C2633:C2635" si="638">IF(ISERROR(VLOOKUP($C$8,ingles,W2633,FALSE)),"",IF(VLOOKUP($C$8,ingles,W2633,FALSE)=0,"",VLOOKUP($C$8,ingles,W2633,FALSE)))</f>
        <v/>
      </c>
      <c r="D2633" s="76" t="str">
        <f t="shared" ref="D2633:H2636" si="639">IF(ISERROR(VLOOKUP($AB2633,ingles,W2633,FALSE)),"",IF(VLOOKUP($AB2633,ingles,W2633,FALSE)=0,"",VLOOKUP($AB2633,ingles,W2633,FALSE)))</f>
        <v/>
      </c>
      <c r="E2633" s="76" t="str">
        <f t="shared" si="639"/>
        <v/>
      </c>
      <c r="F2633" s="76" t="str">
        <f t="shared" si="639"/>
        <v/>
      </c>
      <c r="G2633" s="69" t="str">
        <f t="shared" si="639"/>
        <v/>
      </c>
      <c r="H2633" s="346" t="str">
        <f t="shared" ca="1" si="639"/>
        <v/>
      </c>
      <c r="I2633" s="349"/>
      <c r="J2633" s="350"/>
      <c r="W2633" s="14">
        <v>3</v>
      </c>
      <c r="X2633" s="14">
        <v>9</v>
      </c>
      <c r="Y2633" s="14">
        <v>15</v>
      </c>
      <c r="Z2633" s="14">
        <v>21</v>
      </c>
      <c r="AA2633" s="14">
        <v>31</v>
      </c>
      <c r="AB2633" s="14" t="str">
        <f>IF(C2618="","",C2618)</f>
        <v>ROSALES PUMAPILLO, Harasely Milagros</v>
      </c>
    </row>
    <row r="2634" spans="1:28" ht="28.5" customHeight="1" x14ac:dyDescent="0.25">
      <c r="A2634" s="323"/>
      <c r="B2634" s="335" t="s">
        <v>31</v>
      </c>
      <c r="C2634" s="335" t="str">
        <f t="shared" si="638"/>
        <v/>
      </c>
      <c r="D2634" s="77" t="str">
        <f t="shared" si="639"/>
        <v/>
      </c>
      <c r="E2634" s="77" t="str">
        <f t="shared" si="639"/>
        <v/>
      </c>
      <c r="F2634" s="77" t="str">
        <f t="shared" si="639"/>
        <v/>
      </c>
      <c r="G2634" s="70" t="str">
        <f t="shared" si="639"/>
        <v/>
      </c>
      <c r="H2634" s="347" t="str">
        <f t="shared" si="639"/>
        <v/>
      </c>
      <c r="I2634" s="351"/>
      <c r="J2634" s="352"/>
      <c r="W2634" s="14">
        <v>4</v>
      </c>
      <c r="X2634" s="14">
        <v>10</v>
      </c>
      <c r="Y2634" s="14">
        <v>16</v>
      </c>
      <c r="Z2634" s="14">
        <v>22</v>
      </c>
      <c r="AB2634" s="14" t="str">
        <f>IF(C2618="","",C2618)</f>
        <v>ROSALES PUMAPILLO, Harasely Milagros</v>
      </c>
    </row>
    <row r="2635" spans="1:28" ht="28.5" customHeight="1" x14ac:dyDescent="0.25">
      <c r="A2635" s="323"/>
      <c r="B2635" s="335" t="s">
        <v>32</v>
      </c>
      <c r="C2635" s="335" t="str">
        <f t="shared" si="638"/>
        <v/>
      </c>
      <c r="D2635" s="77" t="str">
        <f t="shared" si="639"/>
        <v/>
      </c>
      <c r="E2635" s="77" t="str">
        <f t="shared" si="639"/>
        <v/>
      </c>
      <c r="F2635" s="77" t="str">
        <f t="shared" si="639"/>
        <v/>
      </c>
      <c r="G2635" s="70" t="str">
        <f t="shared" si="639"/>
        <v/>
      </c>
      <c r="H2635" s="347" t="str">
        <f t="shared" si="639"/>
        <v/>
      </c>
      <c r="I2635" s="351"/>
      <c r="J2635" s="352"/>
      <c r="W2635" s="14">
        <v>5</v>
      </c>
      <c r="X2635" s="14">
        <v>11</v>
      </c>
      <c r="Y2635" s="14">
        <v>17</v>
      </c>
      <c r="Z2635" s="14">
        <v>23</v>
      </c>
      <c r="AB2635" s="14" t="str">
        <f>IF(C2618="","",C2618)</f>
        <v>ROSALES PUMAPILLO, Harasely Milagros</v>
      </c>
    </row>
    <row r="2636" spans="1:28" ht="16.5" customHeight="1" thickBot="1" x14ac:dyDescent="0.3">
      <c r="A2636" s="324"/>
      <c r="B2636" s="336" t="s">
        <v>188</v>
      </c>
      <c r="C2636" s="336"/>
      <c r="D2636" s="71" t="str">
        <f t="shared" si="639"/>
        <v/>
      </c>
      <c r="E2636" s="71" t="str">
        <f t="shared" si="639"/>
        <v/>
      </c>
      <c r="F2636" s="71" t="str">
        <f t="shared" si="639"/>
        <v/>
      </c>
      <c r="G2636" s="71" t="str">
        <f t="shared" si="639"/>
        <v/>
      </c>
      <c r="H2636" s="348" t="str">
        <f t="shared" si="639"/>
        <v/>
      </c>
      <c r="I2636" s="353"/>
      <c r="J2636" s="354"/>
      <c r="W2636" s="14">
        <v>7</v>
      </c>
      <c r="X2636" s="14">
        <v>13</v>
      </c>
      <c r="Y2636" s="14">
        <v>19</v>
      </c>
      <c r="Z2636" s="14">
        <v>25</v>
      </c>
      <c r="AB2636" s="14" t="str">
        <f>IF(C2618="","",C2618)</f>
        <v>ROSALES PUMAPILLO, Harasely Milagros</v>
      </c>
    </row>
    <row r="2637" spans="1:28" ht="2.25" customHeight="1" thickTop="1" thickBot="1" x14ac:dyDescent="0.3">
      <c r="A2637" s="72"/>
      <c r="B2637" s="73"/>
      <c r="C2637" s="78"/>
      <c r="D2637" s="78"/>
      <c r="E2637" s="78"/>
      <c r="F2637" s="78"/>
      <c r="G2637" s="78"/>
      <c r="H2637" s="75"/>
      <c r="I2637" s="124"/>
      <c r="J2637" s="124"/>
    </row>
    <row r="2638" spans="1:28" ht="27" customHeight="1" thickTop="1" x14ac:dyDescent="0.25">
      <c r="A2638" s="322" t="s">
        <v>7</v>
      </c>
      <c r="B2638" s="334" t="s">
        <v>33</v>
      </c>
      <c r="C2638" s="334" t="str">
        <f t="shared" ref="C2638" si="640">IF(ISERROR(VLOOKUP($C$8,arte,W2638,FALSE)),"",IF(VLOOKUP($C$8,arte,W2638,FALSE)=0,"",VLOOKUP($C$8,arte,W2638,FALSE)))</f>
        <v/>
      </c>
      <c r="D2638" s="76" t="str">
        <f t="shared" ref="D2638:H2640" si="641">IF(ISERROR(VLOOKUP($AB2638,arte,W2638,FALSE)),"",IF(VLOOKUP($AB2638,arte,W2638,FALSE)=0,"",VLOOKUP($AB2638,arte,W2638,FALSE)))</f>
        <v/>
      </c>
      <c r="E2638" s="76" t="str">
        <f t="shared" si="641"/>
        <v/>
      </c>
      <c r="F2638" s="76" t="str">
        <f t="shared" si="641"/>
        <v/>
      </c>
      <c r="G2638" s="69" t="str">
        <f t="shared" si="641"/>
        <v/>
      </c>
      <c r="H2638" s="343" t="str">
        <f t="shared" ca="1" si="641"/>
        <v/>
      </c>
      <c r="I2638" s="337"/>
      <c r="J2638" s="338"/>
      <c r="W2638" s="14">
        <v>3</v>
      </c>
      <c r="X2638" s="14">
        <v>9</v>
      </c>
      <c r="Y2638" s="14">
        <v>15</v>
      </c>
      <c r="Z2638" s="14">
        <v>21</v>
      </c>
      <c r="AA2638" s="14">
        <v>31</v>
      </c>
      <c r="AB2638" s="14" t="str">
        <f>IF(C2618="","",C2618)</f>
        <v>ROSALES PUMAPILLO, Harasely Milagros</v>
      </c>
    </row>
    <row r="2639" spans="1:28" ht="27" customHeight="1" x14ac:dyDescent="0.25">
      <c r="A2639" s="323"/>
      <c r="B2639" s="335" t="s">
        <v>34</v>
      </c>
      <c r="C2639" s="335" t="str">
        <f>IF(ISERROR(VLOOKUP($C$8,arte,W2639,FALSE)),"",IF(VLOOKUP($C$8,arte,W2639,FALSE)=0,"",VLOOKUP($C$8,arte,W2639,FALSE)))</f>
        <v/>
      </c>
      <c r="D2639" s="77" t="str">
        <f t="shared" si="641"/>
        <v/>
      </c>
      <c r="E2639" s="77" t="str">
        <f t="shared" si="641"/>
        <v/>
      </c>
      <c r="F2639" s="77" t="str">
        <f t="shared" si="641"/>
        <v/>
      </c>
      <c r="G2639" s="70" t="str">
        <f t="shared" si="641"/>
        <v/>
      </c>
      <c r="H2639" s="344" t="str">
        <f t="shared" si="641"/>
        <v/>
      </c>
      <c r="I2639" s="339"/>
      <c r="J2639" s="340"/>
      <c r="W2639" s="14">
        <v>4</v>
      </c>
      <c r="X2639" s="14">
        <v>10</v>
      </c>
      <c r="Y2639" s="14">
        <v>16</v>
      </c>
      <c r="Z2639" s="14">
        <v>22</v>
      </c>
      <c r="AB2639" s="14" t="str">
        <f>IF(C2618="","",C2618)</f>
        <v>ROSALES PUMAPILLO, Harasely Milagros</v>
      </c>
    </row>
    <row r="2640" spans="1:28" ht="16.5" customHeight="1" thickBot="1" x14ac:dyDescent="0.3">
      <c r="A2640" s="324"/>
      <c r="B2640" s="336" t="s">
        <v>188</v>
      </c>
      <c r="C2640" s="336"/>
      <c r="D2640" s="71" t="str">
        <f t="shared" si="641"/>
        <v/>
      </c>
      <c r="E2640" s="71" t="str">
        <f t="shared" si="641"/>
        <v/>
      </c>
      <c r="F2640" s="71" t="str">
        <f t="shared" si="641"/>
        <v/>
      </c>
      <c r="G2640" s="71" t="str">
        <f t="shared" si="641"/>
        <v/>
      </c>
      <c r="H2640" s="345" t="str">
        <f t="shared" si="641"/>
        <v/>
      </c>
      <c r="I2640" s="341"/>
      <c r="J2640" s="342"/>
      <c r="W2640" s="14">
        <v>7</v>
      </c>
      <c r="X2640" s="14">
        <v>13</v>
      </c>
      <c r="Y2640" s="14">
        <v>19</v>
      </c>
      <c r="Z2640" s="14">
        <v>25</v>
      </c>
      <c r="AB2640" s="14" t="str">
        <f>IF(C2618="","",C2618)</f>
        <v>ROSALES PUMAPILLO, Harasely Milagros</v>
      </c>
    </row>
    <row r="2641" spans="1:28" ht="2.25" customHeight="1" thickTop="1" thickBot="1" x14ac:dyDescent="0.3">
      <c r="A2641" s="72"/>
      <c r="B2641" s="73"/>
      <c r="C2641" s="79"/>
      <c r="D2641" s="74"/>
      <c r="E2641" s="74"/>
      <c r="F2641" s="74"/>
      <c r="G2641" s="74"/>
      <c r="H2641" s="80" t="str">
        <f>IF(ISERROR(VLOOKUP($C$8,ingles,AA2641,FALSE)),"",IF(VLOOKUP($C$8,ingles,AA2641,FALSE)=0,"",VLOOKUP($C$8,ingles,AA2641,FALSE)))</f>
        <v/>
      </c>
      <c r="I2641" s="124"/>
      <c r="J2641" s="124"/>
    </row>
    <row r="2642" spans="1:28" ht="21" customHeight="1" thickTop="1" x14ac:dyDescent="0.25">
      <c r="A2642" s="322" t="s">
        <v>5</v>
      </c>
      <c r="B2642" s="334" t="s">
        <v>35</v>
      </c>
      <c r="C2642" s="334" t="str">
        <f t="shared" ref="C2642:C2644" si="642">IF(ISERROR(VLOOKUP($C$8,sociales,W2642,FALSE)),"",IF(VLOOKUP($C$8,sociales,W2642,FALSE)=0,"",VLOOKUP($C$8,sociales,W2642,FALSE)))</f>
        <v/>
      </c>
      <c r="D2642" s="76" t="str">
        <f t="shared" ref="D2642:H2645" si="643">IF(ISERROR(VLOOKUP($AB2642,sociales,W2642,FALSE)),"",IF(VLOOKUP($AB2642,sociales,W2642,FALSE)=0,"",VLOOKUP($AB2642,sociales,W2642,FALSE)))</f>
        <v/>
      </c>
      <c r="E2642" s="76" t="str">
        <f t="shared" si="643"/>
        <v/>
      </c>
      <c r="F2642" s="76" t="str">
        <f t="shared" si="643"/>
        <v/>
      </c>
      <c r="G2642" s="69" t="str">
        <f t="shared" si="643"/>
        <v/>
      </c>
      <c r="H2642" s="346" t="str">
        <f t="shared" ca="1" si="643"/>
        <v/>
      </c>
      <c r="I2642" s="349"/>
      <c r="J2642" s="350"/>
      <c r="W2642" s="14">
        <v>3</v>
      </c>
      <c r="X2642" s="14">
        <v>9</v>
      </c>
      <c r="Y2642" s="14">
        <v>15</v>
      </c>
      <c r="Z2642" s="14">
        <v>21</v>
      </c>
      <c r="AA2642" s="14">
        <v>31</v>
      </c>
      <c r="AB2642" s="14" t="str">
        <f>IF(C2618="","",C2618)</f>
        <v>ROSALES PUMAPILLO, Harasely Milagros</v>
      </c>
    </row>
    <row r="2643" spans="1:28" ht="27" customHeight="1" x14ac:dyDescent="0.25">
      <c r="A2643" s="323"/>
      <c r="B2643" s="335" t="s">
        <v>36</v>
      </c>
      <c r="C2643" s="335" t="str">
        <f t="shared" si="642"/>
        <v/>
      </c>
      <c r="D2643" s="77" t="str">
        <f t="shared" si="643"/>
        <v/>
      </c>
      <c r="E2643" s="77" t="str">
        <f t="shared" si="643"/>
        <v/>
      </c>
      <c r="F2643" s="77" t="str">
        <f t="shared" si="643"/>
        <v/>
      </c>
      <c r="G2643" s="70" t="str">
        <f t="shared" si="643"/>
        <v/>
      </c>
      <c r="H2643" s="347" t="str">
        <f t="shared" si="643"/>
        <v/>
      </c>
      <c r="I2643" s="351"/>
      <c r="J2643" s="352"/>
      <c r="W2643" s="14">
        <v>4</v>
      </c>
      <c r="X2643" s="14">
        <v>10</v>
      </c>
      <c r="Y2643" s="14">
        <v>16</v>
      </c>
      <c r="Z2643" s="14">
        <v>22</v>
      </c>
      <c r="AB2643" s="14" t="str">
        <f>IF(C2618="","",C2618)</f>
        <v>ROSALES PUMAPILLO, Harasely Milagros</v>
      </c>
    </row>
    <row r="2644" spans="1:28" ht="27" customHeight="1" x14ac:dyDescent="0.25">
      <c r="A2644" s="323"/>
      <c r="B2644" s="335" t="s">
        <v>37</v>
      </c>
      <c r="C2644" s="335" t="str">
        <f t="shared" si="642"/>
        <v/>
      </c>
      <c r="D2644" s="77" t="str">
        <f t="shared" si="643"/>
        <v/>
      </c>
      <c r="E2644" s="77" t="str">
        <f t="shared" si="643"/>
        <v/>
      </c>
      <c r="F2644" s="77" t="str">
        <f t="shared" si="643"/>
        <v/>
      </c>
      <c r="G2644" s="70" t="str">
        <f t="shared" si="643"/>
        <v/>
      </c>
      <c r="H2644" s="347" t="str">
        <f t="shared" si="643"/>
        <v/>
      </c>
      <c r="I2644" s="351"/>
      <c r="J2644" s="352"/>
      <c r="W2644" s="14">
        <v>5</v>
      </c>
      <c r="X2644" s="14">
        <v>11</v>
      </c>
      <c r="Y2644" s="14">
        <v>17</v>
      </c>
      <c r="Z2644" s="14">
        <v>23</v>
      </c>
      <c r="AB2644" s="14" t="str">
        <f>IF(C2618="","",C2618)</f>
        <v>ROSALES PUMAPILLO, Harasely Milagros</v>
      </c>
    </row>
    <row r="2645" spans="1:28" ht="16.5" customHeight="1" thickBot="1" x14ac:dyDescent="0.3">
      <c r="A2645" s="324"/>
      <c r="B2645" s="336" t="s">
        <v>188</v>
      </c>
      <c r="C2645" s="336"/>
      <c r="D2645" s="71" t="str">
        <f t="shared" si="643"/>
        <v/>
      </c>
      <c r="E2645" s="71" t="str">
        <f t="shared" si="643"/>
        <v/>
      </c>
      <c r="F2645" s="71" t="str">
        <f t="shared" si="643"/>
        <v/>
      </c>
      <c r="G2645" s="71" t="str">
        <f t="shared" si="643"/>
        <v/>
      </c>
      <c r="H2645" s="348" t="str">
        <f t="shared" si="643"/>
        <v/>
      </c>
      <c r="I2645" s="353"/>
      <c r="J2645" s="354"/>
      <c r="W2645" s="14">
        <v>7</v>
      </c>
      <c r="X2645" s="14">
        <v>13</v>
      </c>
      <c r="Y2645" s="14">
        <v>19</v>
      </c>
      <c r="Z2645" s="14">
        <v>25</v>
      </c>
      <c r="AB2645" s="14" t="str">
        <f>IF(C2618="","",C2618)</f>
        <v>ROSALES PUMAPILLO, Harasely Milagros</v>
      </c>
    </row>
    <row r="2646" spans="1:28" ht="2.25" customHeight="1" thickTop="1" thickBot="1" x14ac:dyDescent="0.3">
      <c r="A2646" s="72"/>
      <c r="B2646" s="73"/>
      <c r="C2646" s="78"/>
      <c r="D2646" s="78"/>
      <c r="E2646" s="78"/>
      <c r="F2646" s="78"/>
      <c r="G2646" s="78"/>
      <c r="H2646" s="75"/>
      <c r="I2646" s="124"/>
      <c r="J2646" s="124"/>
    </row>
    <row r="2647" spans="1:28" ht="16.5" customHeight="1" thickTop="1" x14ac:dyDescent="0.25">
      <c r="A2647" s="355" t="s">
        <v>4</v>
      </c>
      <c r="B2647" s="334" t="s">
        <v>24</v>
      </c>
      <c r="C2647" s="334" t="str">
        <f t="shared" ref="C2647:C2648" si="644">IF(ISERROR(VLOOKUP($C$8,desarrollo,W2647,FALSE)),"",IF(VLOOKUP($C$8,desarrollo,W2647,FALSE)=0,"",VLOOKUP($C$8,desarrollo,W2647,FALSE)))</f>
        <v/>
      </c>
      <c r="D2647" s="76" t="str">
        <f t="shared" ref="D2647:H2649" si="645">IF(ISERROR(VLOOKUP($AB2647,desarrollo,W2647,FALSE)),"",IF(VLOOKUP($AB2647,desarrollo,W2647,FALSE)=0,"",VLOOKUP($AB2647,desarrollo,W2647,FALSE)))</f>
        <v/>
      </c>
      <c r="E2647" s="76" t="str">
        <f t="shared" si="645"/>
        <v/>
      </c>
      <c r="F2647" s="76" t="str">
        <f t="shared" si="645"/>
        <v/>
      </c>
      <c r="G2647" s="69" t="str">
        <f t="shared" si="645"/>
        <v/>
      </c>
      <c r="H2647" s="343" t="str">
        <f t="shared" ca="1" si="645"/>
        <v/>
      </c>
      <c r="I2647" s="337"/>
      <c r="J2647" s="338"/>
      <c r="W2647" s="14">
        <v>3</v>
      </c>
      <c r="X2647" s="14">
        <v>9</v>
      </c>
      <c r="Y2647" s="14">
        <v>15</v>
      </c>
      <c r="Z2647" s="14">
        <v>21</v>
      </c>
      <c r="AA2647" s="14">
        <v>31</v>
      </c>
      <c r="AB2647" s="14" t="str">
        <f>IF(C2618="","",C2618)</f>
        <v>ROSALES PUMAPILLO, Harasely Milagros</v>
      </c>
    </row>
    <row r="2648" spans="1:28" ht="27" customHeight="1" x14ac:dyDescent="0.25">
      <c r="A2648" s="356"/>
      <c r="B2648" s="335" t="s">
        <v>25</v>
      </c>
      <c r="C2648" s="335" t="str">
        <f t="shared" si="644"/>
        <v/>
      </c>
      <c r="D2648" s="77" t="str">
        <f t="shared" si="645"/>
        <v/>
      </c>
      <c r="E2648" s="77" t="str">
        <f t="shared" si="645"/>
        <v/>
      </c>
      <c r="F2648" s="77" t="str">
        <f t="shared" si="645"/>
        <v/>
      </c>
      <c r="G2648" s="70" t="str">
        <f t="shared" si="645"/>
        <v/>
      </c>
      <c r="H2648" s="344" t="str">
        <f t="shared" si="645"/>
        <v/>
      </c>
      <c r="I2648" s="339"/>
      <c r="J2648" s="340"/>
      <c r="W2648" s="14">
        <v>4</v>
      </c>
      <c r="X2648" s="14">
        <v>10</v>
      </c>
      <c r="Y2648" s="14">
        <v>16</v>
      </c>
      <c r="Z2648" s="14">
        <v>22</v>
      </c>
      <c r="AB2648" s="14" t="str">
        <f>IF(C2618="","",C2618)</f>
        <v>ROSALES PUMAPILLO, Harasely Milagros</v>
      </c>
    </row>
    <row r="2649" spans="1:28" ht="16.5" customHeight="1" thickBot="1" x14ac:dyDescent="0.3">
      <c r="A2649" s="357"/>
      <c r="B2649" s="336" t="s">
        <v>188</v>
      </c>
      <c r="C2649" s="336"/>
      <c r="D2649" s="71" t="str">
        <f t="shared" si="645"/>
        <v/>
      </c>
      <c r="E2649" s="71" t="str">
        <f t="shared" si="645"/>
        <v/>
      </c>
      <c r="F2649" s="71" t="str">
        <f t="shared" si="645"/>
        <v/>
      </c>
      <c r="G2649" s="71" t="str">
        <f t="shared" si="645"/>
        <v/>
      </c>
      <c r="H2649" s="345" t="str">
        <f t="shared" si="645"/>
        <v/>
      </c>
      <c r="I2649" s="341"/>
      <c r="J2649" s="342"/>
      <c r="W2649" s="14">
        <v>7</v>
      </c>
      <c r="X2649" s="14">
        <v>13</v>
      </c>
      <c r="Y2649" s="14">
        <v>19</v>
      </c>
      <c r="Z2649" s="14">
        <v>25</v>
      </c>
      <c r="AB2649" s="14" t="str">
        <f>IF(C2618="","",C2618)</f>
        <v>ROSALES PUMAPILLO, Harasely Milagros</v>
      </c>
    </row>
    <row r="2650" spans="1:28" ht="2.25" customHeight="1" thickTop="1" thickBot="1" x14ac:dyDescent="0.3">
      <c r="A2650" s="81"/>
      <c r="B2650" s="73"/>
      <c r="C2650" s="78"/>
      <c r="D2650" s="78"/>
      <c r="E2650" s="78"/>
      <c r="F2650" s="78"/>
      <c r="G2650" s="78"/>
      <c r="H2650" s="82"/>
      <c r="I2650" s="124"/>
      <c r="J2650" s="124"/>
    </row>
    <row r="2651" spans="1:28" ht="24" customHeight="1" thickTop="1" x14ac:dyDescent="0.25">
      <c r="A2651" s="322" t="s">
        <v>6</v>
      </c>
      <c r="B2651" s="334" t="s">
        <v>52</v>
      </c>
      <c r="C2651" s="334" t="str">
        <f t="shared" ref="C2651:C2653" si="646">IF(ISERROR(VLOOKUP($C$8,fisica,W2651,FALSE)),"",IF(VLOOKUP($C$8,fisica,W2651,FALSE)=0,"",VLOOKUP($C$8,fisica,W2651,FALSE)))</f>
        <v/>
      </c>
      <c r="D2651" s="76" t="str">
        <f t="shared" ref="D2651:H2654" si="647">IF(ISERROR(VLOOKUP($AB2651,fisica,W2651,FALSE)),"",IF(VLOOKUP($AB2651,fisica,W2651,FALSE)=0,"",VLOOKUP($AB2651,fisica,W2651,FALSE)))</f>
        <v/>
      </c>
      <c r="E2651" s="76" t="str">
        <f t="shared" si="647"/>
        <v/>
      </c>
      <c r="F2651" s="76" t="str">
        <f t="shared" si="647"/>
        <v/>
      </c>
      <c r="G2651" s="69" t="str">
        <f t="shared" si="647"/>
        <v/>
      </c>
      <c r="H2651" s="346" t="str">
        <f t="shared" ca="1" si="647"/>
        <v/>
      </c>
      <c r="I2651" s="349"/>
      <c r="J2651" s="350"/>
      <c r="W2651" s="14">
        <v>3</v>
      </c>
      <c r="X2651" s="14">
        <v>9</v>
      </c>
      <c r="Y2651" s="14">
        <v>15</v>
      </c>
      <c r="Z2651" s="14">
        <v>21</v>
      </c>
      <c r="AA2651" s="14">
        <v>31</v>
      </c>
      <c r="AB2651" s="14" t="str">
        <f>IF(C2618="","",C2618)</f>
        <v>ROSALES PUMAPILLO, Harasely Milagros</v>
      </c>
    </row>
    <row r="2652" spans="1:28" ht="18.75" customHeight="1" x14ac:dyDescent="0.25">
      <c r="A2652" s="323"/>
      <c r="B2652" s="335" t="s">
        <v>38</v>
      </c>
      <c r="C2652" s="335" t="str">
        <f t="shared" si="646"/>
        <v/>
      </c>
      <c r="D2652" s="77" t="str">
        <f t="shared" si="647"/>
        <v/>
      </c>
      <c r="E2652" s="77" t="str">
        <f t="shared" si="647"/>
        <v/>
      </c>
      <c r="F2652" s="77" t="str">
        <f t="shared" si="647"/>
        <v/>
      </c>
      <c r="G2652" s="70" t="str">
        <f t="shared" si="647"/>
        <v/>
      </c>
      <c r="H2652" s="347" t="str">
        <f t="shared" si="647"/>
        <v/>
      </c>
      <c r="I2652" s="351"/>
      <c r="J2652" s="352"/>
      <c r="W2652" s="14">
        <v>4</v>
      </c>
      <c r="X2652" s="14">
        <v>10</v>
      </c>
      <c r="Y2652" s="14">
        <v>16</v>
      </c>
      <c r="Z2652" s="14">
        <v>22</v>
      </c>
      <c r="AB2652" s="14" t="str">
        <f>IF(C2618="","",C2618)</f>
        <v>ROSALES PUMAPILLO, Harasely Milagros</v>
      </c>
    </row>
    <row r="2653" spans="1:28" ht="27" customHeight="1" x14ac:dyDescent="0.25">
      <c r="A2653" s="323"/>
      <c r="B2653" s="335" t="s">
        <v>39</v>
      </c>
      <c r="C2653" s="335" t="str">
        <f t="shared" si="646"/>
        <v/>
      </c>
      <c r="D2653" s="77" t="str">
        <f t="shared" si="647"/>
        <v/>
      </c>
      <c r="E2653" s="77" t="str">
        <f t="shared" si="647"/>
        <v/>
      </c>
      <c r="F2653" s="77" t="str">
        <f t="shared" si="647"/>
        <v/>
      </c>
      <c r="G2653" s="70" t="str">
        <f t="shared" si="647"/>
        <v/>
      </c>
      <c r="H2653" s="347" t="str">
        <f t="shared" si="647"/>
        <v/>
      </c>
      <c r="I2653" s="351"/>
      <c r="J2653" s="352"/>
      <c r="W2653" s="14">
        <v>5</v>
      </c>
      <c r="X2653" s="14">
        <v>11</v>
      </c>
      <c r="Y2653" s="14">
        <v>17</v>
      </c>
      <c r="Z2653" s="14">
        <v>23</v>
      </c>
      <c r="AB2653" s="14" t="str">
        <f>IF(C2618="","",C2618)</f>
        <v>ROSALES PUMAPILLO, Harasely Milagros</v>
      </c>
    </row>
    <row r="2654" spans="1:28" ht="16.5" customHeight="1" thickBot="1" x14ac:dyDescent="0.3">
      <c r="A2654" s="324"/>
      <c r="B2654" s="336" t="s">
        <v>188</v>
      </c>
      <c r="C2654" s="336"/>
      <c r="D2654" s="71" t="str">
        <f t="shared" si="647"/>
        <v/>
      </c>
      <c r="E2654" s="71" t="str">
        <f t="shared" si="647"/>
        <v/>
      </c>
      <c r="F2654" s="71" t="str">
        <f t="shared" si="647"/>
        <v/>
      </c>
      <c r="G2654" s="71" t="str">
        <f t="shared" si="647"/>
        <v/>
      </c>
      <c r="H2654" s="348" t="str">
        <f t="shared" si="647"/>
        <v/>
      </c>
      <c r="I2654" s="353"/>
      <c r="J2654" s="354"/>
      <c r="W2654" s="14">
        <v>7</v>
      </c>
      <c r="X2654" s="14">
        <v>13</v>
      </c>
      <c r="Y2654" s="14">
        <v>19</v>
      </c>
      <c r="Z2654" s="14">
        <v>25</v>
      </c>
      <c r="AB2654" s="14" t="str">
        <f>IF(C2618="","",C2618)</f>
        <v>ROSALES PUMAPILLO, Harasely Milagros</v>
      </c>
    </row>
    <row r="2655" spans="1:28" ht="2.25" customHeight="1" thickTop="1" thickBot="1" x14ac:dyDescent="0.3">
      <c r="A2655" s="72"/>
      <c r="B2655" s="73"/>
      <c r="C2655" s="78"/>
      <c r="D2655" s="78"/>
      <c r="E2655" s="78"/>
      <c r="F2655" s="78"/>
      <c r="G2655" s="78"/>
      <c r="H2655" s="82"/>
      <c r="I2655" s="124"/>
      <c r="J2655" s="124"/>
    </row>
    <row r="2656" spans="1:28" ht="36" customHeight="1" thickTop="1" x14ac:dyDescent="0.25">
      <c r="A2656" s="322" t="s">
        <v>11</v>
      </c>
      <c r="B2656" s="334" t="s">
        <v>40</v>
      </c>
      <c r="C2656" s="334" t="str">
        <f t="shared" ref="C2656:C2657" si="648">IF(ISERROR(VLOOKUP($C$8,religion,W2656,FALSE)),"",IF(VLOOKUP($C$8,religion,W2656,FALSE)=0,"",VLOOKUP($C$8,religion,W2656,FALSE)))</f>
        <v/>
      </c>
      <c r="D2656" s="76" t="str">
        <f t="shared" ref="D2656:H2658" si="649">IF(ISERROR(VLOOKUP($AB2656,religion,W2656,FALSE)),"",IF(VLOOKUP($AB2656,religion,W2656,FALSE)=0,"",VLOOKUP($AB2656,religion,W2656,FALSE)))</f>
        <v/>
      </c>
      <c r="E2656" s="76" t="str">
        <f t="shared" si="649"/>
        <v/>
      </c>
      <c r="F2656" s="76" t="str">
        <f t="shared" si="649"/>
        <v/>
      </c>
      <c r="G2656" s="69" t="str">
        <f t="shared" si="649"/>
        <v/>
      </c>
      <c r="H2656" s="343" t="str">
        <f t="shared" ca="1" si="649"/>
        <v/>
      </c>
      <c r="I2656" s="337"/>
      <c r="J2656" s="338"/>
      <c r="W2656" s="14">
        <v>3</v>
      </c>
      <c r="X2656" s="14">
        <v>9</v>
      </c>
      <c r="Y2656" s="14">
        <v>15</v>
      </c>
      <c r="Z2656" s="14">
        <v>21</v>
      </c>
      <c r="AA2656" s="14">
        <v>31</v>
      </c>
      <c r="AB2656" s="14" t="str">
        <f>IF(C2618="","",C2618)</f>
        <v>ROSALES PUMAPILLO, Harasely Milagros</v>
      </c>
    </row>
    <row r="2657" spans="1:28" ht="27" customHeight="1" x14ac:dyDescent="0.25">
      <c r="A2657" s="323"/>
      <c r="B2657" s="335" t="s">
        <v>41</v>
      </c>
      <c r="C2657" s="335" t="str">
        <f t="shared" si="648"/>
        <v/>
      </c>
      <c r="D2657" s="77" t="str">
        <f t="shared" si="649"/>
        <v/>
      </c>
      <c r="E2657" s="77" t="str">
        <f t="shared" si="649"/>
        <v/>
      </c>
      <c r="F2657" s="77" t="str">
        <f t="shared" si="649"/>
        <v/>
      </c>
      <c r="G2657" s="70" t="str">
        <f t="shared" si="649"/>
        <v/>
      </c>
      <c r="H2657" s="344" t="str">
        <f t="shared" si="649"/>
        <v/>
      </c>
      <c r="I2657" s="339"/>
      <c r="J2657" s="340"/>
      <c r="W2657" s="14">
        <v>4</v>
      </c>
      <c r="X2657" s="14">
        <v>10</v>
      </c>
      <c r="Y2657" s="14">
        <v>16</v>
      </c>
      <c r="Z2657" s="14">
        <v>22</v>
      </c>
      <c r="AB2657" s="14" t="str">
        <f>IF(C2618="","",C2618)</f>
        <v>ROSALES PUMAPILLO, Harasely Milagros</v>
      </c>
    </row>
    <row r="2658" spans="1:28" ht="16.5" customHeight="1" thickBot="1" x14ac:dyDescent="0.3">
      <c r="A2658" s="324"/>
      <c r="B2658" s="336" t="s">
        <v>188</v>
      </c>
      <c r="C2658" s="336"/>
      <c r="D2658" s="71" t="str">
        <f t="shared" si="649"/>
        <v/>
      </c>
      <c r="E2658" s="71" t="str">
        <f t="shared" si="649"/>
        <v/>
      </c>
      <c r="F2658" s="71" t="str">
        <f t="shared" si="649"/>
        <v/>
      </c>
      <c r="G2658" s="71" t="str">
        <f t="shared" si="649"/>
        <v/>
      </c>
      <c r="H2658" s="345" t="str">
        <f t="shared" si="649"/>
        <v/>
      </c>
      <c r="I2658" s="341"/>
      <c r="J2658" s="342"/>
      <c r="W2658" s="14">
        <v>7</v>
      </c>
      <c r="X2658" s="14">
        <v>13</v>
      </c>
      <c r="Y2658" s="14">
        <v>19</v>
      </c>
      <c r="Z2658" s="14">
        <v>25</v>
      </c>
      <c r="AB2658" s="14" t="str">
        <f>IF(C2618="","",C2618)</f>
        <v>ROSALES PUMAPILLO, Harasely Milagros</v>
      </c>
    </row>
    <row r="2659" spans="1:28" ht="2.25" customHeight="1" thickTop="1" thickBot="1" x14ac:dyDescent="0.3">
      <c r="A2659" s="72"/>
      <c r="B2659" s="73"/>
      <c r="C2659" s="78"/>
      <c r="D2659" s="78"/>
      <c r="E2659" s="78"/>
      <c r="F2659" s="78"/>
      <c r="G2659" s="78"/>
      <c r="H2659" s="82"/>
      <c r="I2659" s="124"/>
      <c r="J2659" s="124"/>
    </row>
    <row r="2660" spans="1:28" ht="28.5" customHeight="1" thickTop="1" x14ac:dyDescent="0.25">
      <c r="A2660" s="322" t="s">
        <v>10</v>
      </c>
      <c r="B2660" s="334" t="s">
        <v>42</v>
      </c>
      <c r="C2660" s="334" t="str">
        <f t="shared" ref="C2660:C2662" si="650">IF(ISERROR(VLOOKUP($C$8,ciencia,W2660,FALSE)),"",IF(VLOOKUP($C$8,ciencia,W2660,FALSE)=0,"",VLOOKUP($C$8,ciencia,W2660,FALSE)))</f>
        <v/>
      </c>
      <c r="D2660" s="76" t="str">
        <f t="shared" ref="D2660:H2663" si="651">IF(ISERROR(VLOOKUP($AB2660,ciencia,W2660,FALSE)),"",IF(VLOOKUP($AB2660,ciencia,W2660,FALSE)=0,"",VLOOKUP($AB2660,ciencia,W2660,FALSE)))</f>
        <v/>
      </c>
      <c r="E2660" s="76" t="str">
        <f t="shared" si="651"/>
        <v/>
      </c>
      <c r="F2660" s="76" t="str">
        <f t="shared" si="651"/>
        <v/>
      </c>
      <c r="G2660" s="69" t="str">
        <f t="shared" si="651"/>
        <v/>
      </c>
      <c r="H2660" s="346" t="str">
        <f t="shared" ca="1" si="651"/>
        <v/>
      </c>
      <c r="I2660" s="349"/>
      <c r="J2660" s="350"/>
      <c r="W2660" s="14">
        <v>3</v>
      </c>
      <c r="X2660" s="14">
        <v>9</v>
      </c>
      <c r="Y2660" s="14">
        <v>15</v>
      </c>
      <c r="Z2660" s="14">
        <v>21</v>
      </c>
      <c r="AA2660" s="14">
        <v>31</v>
      </c>
      <c r="AB2660" s="14" t="str">
        <f>IF(C2618="","",C2618)</f>
        <v>ROSALES PUMAPILLO, Harasely Milagros</v>
      </c>
    </row>
    <row r="2661" spans="1:28" ht="47.25" customHeight="1" x14ac:dyDescent="0.25">
      <c r="A2661" s="323"/>
      <c r="B2661" s="335" t="s">
        <v>9</v>
      </c>
      <c r="C2661" s="335" t="str">
        <f t="shared" si="650"/>
        <v/>
      </c>
      <c r="D2661" s="77" t="str">
        <f t="shared" si="651"/>
        <v/>
      </c>
      <c r="E2661" s="77" t="str">
        <f t="shared" si="651"/>
        <v/>
      </c>
      <c r="F2661" s="77" t="str">
        <f t="shared" si="651"/>
        <v/>
      </c>
      <c r="G2661" s="70" t="str">
        <f t="shared" si="651"/>
        <v/>
      </c>
      <c r="H2661" s="347" t="str">
        <f t="shared" si="651"/>
        <v/>
      </c>
      <c r="I2661" s="351"/>
      <c r="J2661" s="352"/>
      <c r="W2661" s="14">
        <v>4</v>
      </c>
      <c r="X2661" s="14">
        <v>10</v>
      </c>
      <c r="Y2661" s="14">
        <v>16</v>
      </c>
      <c r="Z2661" s="14">
        <v>22</v>
      </c>
      <c r="AB2661" s="14" t="str">
        <f>IF(C2618="","",C2618)</f>
        <v>ROSALES PUMAPILLO, Harasely Milagros</v>
      </c>
    </row>
    <row r="2662" spans="1:28" ht="36.75" customHeight="1" x14ac:dyDescent="0.25">
      <c r="A2662" s="323"/>
      <c r="B2662" s="335" t="s">
        <v>43</v>
      </c>
      <c r="C2662" s="335" t="str">
        <f t="shared" si="650"/>
        <v/>
      </c>
      <c r="D2662" s="77" t="str">
        <f t="shared" si="651"/>
        <v/>
      </c>
      <c r="E2662" s="77" t="str">
        <f t="shared" si="651"/>
        <v/>
      </c>
      <c r="F2662" s="77" t="str">
        <f t="shared" si="651"/>
        <v/>
      </c>
      <c r="G2662" s="70" t="str">
        <f t="shared" si="651"/>
        <v/>
      </c>
      <c r="H2662" s="347" t="str">
        <f t="shared" si="651"/>
        <v/>
      </c>
      <c r="I2662" s="351"/>
      <c r="J2662" s="352"/>
      <c r="W2662" s="14">
        <v>5</v>
      </c>
      <c r="X2662" s="14">
        <v>11</v>
      </c>
      <c r="Y2662" s="14">
        <v>17</v>
      </c>
      <c r="Z2662" s="14">
        <v>23</v>
      </c>
      <c r="AB2662" s="14" t="str">
        <f>IF(C2618="","",C2618)</f>
        <v>ROSALES PUMAPILLO, Harasely Milagros</v>
      </c>
    </row>
    <row r="2663" spans="1:28" ht="16.5" customHeight="1" thickBot="1" x14ac:dyDescent="0.3">
      <c r="A2663" s="324"/>
      <c r="B2663" s="336" t="s">
        <v>188</v>
      </c>
      <c r="C2663" s="336"/>
      <c r="D2663" s="71" t="str">
        <f t="shared" si="651"/>
        <v/>
      </c>
      <c r="E2663" s="71" t="str">
        <f t="shared" si="651"/>
        <v/>
      </c>
      <c r="F2663" s="71" t="str">
        <f t="shared" si="651"/>
        <v/>
      </c>
      <c r="G2663" s="71" t="str">
        <f t="shared" si="651"/>
        <v/>
      </c>
      <c r="H2663" s="348" t="str">
        <f t="shared" si="651"/>
        <v/>
      </c>
      <c r="I2663" s="353"/>
      <c r="J2663" s="354"/>
      <c r="W2663" s="14">
        <v>7</v>
      </c>
      <c r="X2663" s="14">
        <v>13</v>
      </c>
      <c r="Y2663" s="14">
        <v>19</v>
      </c>
      <c r="Z2663" s="14">
        <v>25</v>
      </c>
      <c r="AB2663" s="14" t="str">
        <f>IF(C2618="","",C2618)</f>
        <v>ROSALES PUMAPILLO, Harasely Milagros</v>
      </c>
    </row>
    <row r="2664" spans="1:28" ht="2.25" customHeight="1" thickTop="1" thickBot="1" x14ac:dyDescent="0.3">
      <c r="A2664" s="72"/>
      <c r="B2664" s="73"/>
      <c r="C2664" s="78"/>
      <c r="D2664" s="78"/>
      <c r="E2664" s="78"/>
      <c r="F2664" s="78"/>
      <c r="G2664" s="78"/>
      <c r="H2664" s="82"/>
      <c r="I2664" s="124"/>
      <c r="J2664" s="124"/>
    </row>
    <row r="2665" spans="1:28" ht="44.25" customHeight="1" thickTop="1" thickBot="1" x14ac:dyDescent="0.3">
      <c r="A2665" s="83" t="s">
        <v>12</v>
      </c>
      <c r="B2665" s="376" t="s">
        <v>44</v>
      </c>
      <c r="C2665" s="377"/>
      <c r="D2665" s="84" t="str">
        <f>IF(ISERROR(VLOOKUP($AB2665,trabajo,W2665,FALSE)),"",IF(VLOOKUP($AB2665,trabajo,W2665,FALSE)=0,"",VLOOKUP($AB2665,trabajo,W2665,FALSE)))</f>
        <v/>
      </c>
      <c r="E2665" s="84" t="str">
        <f>IF(ISERROR(VLOOKUP($AB2665,trabajo,X2665,FALSE)),"",IF(VLOOKUP($AB2665,trabajo,X2665,FALSE)=0,"",VLOOKUP($AB2665,trabajo,X2665,FALSE)))</f>
        <v/>
      </c>
      <c r="F2665" s="84" t="str">
        <f>IF(ISERROR(VLOOKUP($AB2665,trabajo,Y2665,FALSE)),"",IF(VLOOKUP($AB2665,trabajo,Y2665,FALSE)=0,"",VLOOKUP($AB2665,trabajo,Y2665,FALSE)))</f>
        <v/>
      </c>
      <c r="G2665" s="85" t="str">
        <f>IF(ISERROR(VLOOKUP($AB2665,trabajo,Z2665,FALSE)),"",IF(VLOOKUP($AB2665,trabajo,Z2665,FALSE)=0,"",VLOOKUP($AB2665,trabajo,Z2665,FALSE)))</f>
        <v/>
      </c>
      <c r="H2665" s="86" t="str">
        <f ca="1">IF(ISERROR(VLOOKUP($AB2665,trabajo,AA2665,FALSE)),"",IF(VLOOKUP($AB2665,trabajo,AA2665,FALSE)=0,"",VLOOKUP($AB2665,trabajo,AA2665,FALSE)))</f>
        <v/>
      </c>
      <c r="I2665" s="332"/>
      <c r="J2665" s="333"/>
      <c r="W2665" s="14">
        <v>3</v>
      </c>
      <c r="X2665" s="14">
        <v>9</v>
      </c>
      <c r="Y2665" s="14">
        <v>15</v>
      </c>
      <c r="Z2665" s="14">
        <v>21</v>
      </c>
      <c r="AA2665" s="14">
        <v>31</v>
      </c>
      <c r="AB2665" s="14" t="str">
        <f>IF(C2618="","",C2618)</f>
        <v>ROSALES PUMAPILLO, Harasely Milagros</v>
      </c>
    </row>
    <row r="2666" spans="1:28" ht="9.75" customHeight="1" thickTop="1" thickBot="1" x14ac:dyDescent="0.3">
      <c r="A2666" s="87"/>
      <c r="B2666" s="73"/>
      <c r="C2666" s="79"/>
      <c r="D2666" s="79"/>
      <c r="E2666" s="79"/>
      <c r="F2666" s="79"/>
      <c r="G2666" s="79"/>
      <c r="I2666" s="88"/>
      <c r="J2666" s="88"/>
    </row>
    <row r="2667" spans="1:28" ht="18.75" customHeight="1" thickTop="1" x14ac:dyDescent="0.25">
      <c r="A2667" s="389" t="s">
        <v>14</v>
      </c>
      <c r="B2667" s="390"/>
      <c r="C2667" s="391"/>
      <c r="D2667" s="386" t="s">
        <v>53</v>
      </c>
      <c r="E2667" s="387"/>
      <c r="F2667" s="387"/>
      <c r="G2667" s="388"/>
      <c r="H2667" s="384" t="s">
        <v>2</v>
      </c>
      <c r="I2667" s="288" t="s">
        <v>17</v>
      </c>
      <c r="J2667" s="289"/>
    </row>
    <row r="2668" spans="1:28" ht="18.75" customHeight="1" thickBot="1" x14ac:dyDescent="0.3">
      <c r="A2668" s="392"/>
      <c r="B2668" s="393"/>
      <c r="C2668" s="394"/>
      <c r="D2668" s="89">
        <v>1</v>
      </c>
      <c r="E2668" s="89">
        <v>2</v>
      </c>
      <c r="F2668" s="89">
        <v>3</v>
      </c>
      <c r="G2668" s="90">
        <v>4</v>
      </c>
      <c r="H2668" s="385"/>
      <c r="I2668" s="290"/>
      <c r="J2668" s="291"/>
    </row>
    <row r="2669" spans="1:28" ht="22.5" customHeight="1" thickTop="1" x14ac:dyDescent="0.25">
      <c r="A2669" s="378" t="s">
        <v>15</v>
      </c>
      <c r="B2669" s="379"/>
      <c r="C2669" s="380"/>
      <c r="D2669" s="91" t="str">
        <f>IF(ISERROR(VLOOKUP($AB2669,autonomo,W2669,FALSE)),"",IF(VLOOKUP($AB2669,autonomo,W2669,FALSE)=0,"",VLOOKUP($AB2669,autonomo,W2669,FALSE)))</f>
        <v/>
      </c>
      <c r="E2669" s="91" t="str">
        <f>IF(ISERROR(VLOOKUP($AB2669,autonomo,X2669,FALSE)),"",IF(VLOOKUP($AB2669,autonomo,X2669,FALSE)=0,"",VLOOKUP($AB2669,autonomo,X2669,FALSE)))</f>
        <v/>
      </c>
      <c r="F2669" s="91" t="str">
        <f>IF(ISERROR(VLOOKUP($AB2669,autonomo,Y2669,FALSE)),"",IF(VLOOKUP($AB2669,autonomo,Y2669,FALSE)=0,"",VLOOKUP($AB2669,autonomo,Y2669,FALSE)))</f>
        <v/>
      </c>
      <c r="G2669" s="92" t="str">
        <f>IF(ISERROR(VLOOKUP($AB2669,autonomo,Z2669,FALSE)),"",IF(VLOOKUP($AB2669,autonomo,Z2669,FALSE)=0,"",VLOOKUP($AB2669,autonomo,Z2669,FALSE)))</f>
        <v/>
      </c>
      <c r="H2669" s="93" t="str">
        <f ca="1">IF(ISERROR(VLOOKUP($AB2669,autonomo,AA2669,FALSE)),"",IF(VLOOKUP($AB2669,autonomo,AA2669,FALSE)=0,"",VLOOKUP($AB2669,autonomo,AA2669,FALSE)))</f>
        <v/>
      </c>
      <c r="I2669" s="305"/>
      <c r="J2669" s="306"/>
      <c r="W2669" s="14">
        <v>3</v>
      </c>
      <c r="X2669" s="14">
        <v>9</v>
      </c>
      <c r="Y2669" s="14">
        <v>15</v>
      </c>
      <c r="Z2669" s="14">
        <v>21</v>
      </c>
      <c r="AA2669" s="14">
        <v>31</v>
      </c>
      <c r="AB2669" s="14" t="str">
        <f>IF(C2618="","",C2618)</f>
        <v>ROSALES PUMAPILLO, Harasely Milagros</v>
      </c>
    </row>
    <row r="2670" spans="1:28" ht="24" customHeight="1" thickBot="1" x14ac:dyDescent="0.3">
      <c r="A2670" s="381" t="s">
        <v>16</v>
      </c>
      <c r="B2670" s="382"/>
      <c r="C2670" s="383"/>
      <c r="D2670" s="94" t="str">
        <f>IF(ISERROR(VLOOKUP($AB2670,tic,W2670,FALSE)),"",IF(VLOOKUP($AB2670,tic,W2670,FALSE)=0,"",VLOOKUP($AB2670,tic,W2670,FALSE)))</f>
        <v/>
      </c>
      <c r="E2670" s="94" t="str">
        <f>IF(ISERROR(VLOOKUP($AB2670,tic,X2670,FALSE)),"",IF(VLOOKUP($AB2670,tic,X2670,FALSE)=0,"",VLOOKUP($AB2670,tic,X2670,FALSE)))</f>
        <v/>
      </c>
      <c r="F2670" s="94" t="str">
        <f>IF(ISERROR(VLOOKUP($AB2670,tic,Y2670,FALSE)),"",IF(VLOOKUP($AB2670,tic,Y2670,FALSE)=0,"",VLOOKUP($AB2670,tic,Y2670,FALSE)))</f>
        <v/>
      </c>
      <c r="G2670" s="95" t="str">
        <f>IF(ISERROR(VLOOKUP($AB2670,tic,Z2670,FALSE)),"",IF(VLOOKUP($AB2670,tic,Z2670,FALSE)=0,"",VLOOKUP($AB2670,tic,Z2670,FALSE)))</f>
        <v/>
      </c>
      <c r="H2670" s="96" t="str">
        <f ca="1">IF(ISERROR(VLOOKUP($AB2670,tic,AA2670,FALSE)),"",IF(VLOOKUP($AB2670,tic,AA2670,FALSE)=0,"",VLOOKUP($AB2670,tic,AA2670,FALSE)))</f>
        <v/>
      </c>
      <c r="I2670" s="307"/>
      <c r="J2670" s="308"/>
      <c r="W2670" s="14">
        <v>3</v>
      </c>
      <c r="X2670" s="14">
        <v>9</v>
      </c>
      <c r="Y2670" s="14">
        <v>15</v>
      </c>
      <c r="Z2670" s="14">
        <v>21</v>
      </c>
      <c r="AA2670" s="14">
        <v>31</v>
      </c>
      <c r="AB2670" s="14" t="str">
        <f>IF(C2618="","",C2618)</f>
        <v>ROSALES PUMAPILLO, Harasely Milagros</v>
      </c>
    </row>
    <row r="2671" spans="1:28" ht="5.25" customHeight="1" thickTop="1" thickBot="1" x14ac:dyDescent="0.3"/>
    <row r="2672" spans="1:28" ht="17.25" customHeight="1" thickBot="1" x14ac:dyDescent="0.3">
      <c r="A2672" s="233" t="s">
        <v>154</v>
      </c>
      <c r="B2672" s="233"/>
      <c r="C2672" s="246" t="str">
        <f>IF(C2618="","",IF(VLOOKUP(C2618,DATOS!$B$17:$F$61,4,FALSE)=0,"",VLOOKUP(C2618,DATOS!$B$17:$F$61,4,FALSE)&amp;" "&amp;VLOOKUP(C2618,DATOS!$B$17:$F$61,5,FALSE)))</f>
        <v/>
      </c>
      <c r="D2672" s="247"/>
      <c r="E2672" s="248"/>
      <c r="F2672" s="233" t="str">
        <f>"N° Áreas desaprobadas "&amp;DATOS!$B$6&amp;" :"</f>
        <v>N° Áreas desaprobadas 2019 :</v>
      </c>
      <c r="G2672" s="233"/>
      <c r="H2672" s="233"/>
      <c r="I2672" s="233"/>
      <c r="J2672" s="97" t="str">
        <f ca="1">IF(C2618="","",IF((DATOS!$W$14-TODAY())&gt;0,"",VLOOKUP(C2618,anual,18,FALSE)))</f>
        <v/>
      </c>
    </row>
    <row r="2673" spans="1:28" ht="3" customHeight="1" thickBot="1" x14ac:dyDescent="0.3">
      <c r="A2673" s="46"/>
      <c r="B2673" s="46"/>
      <c r="C2673" s="98"/>
      <c r="D2673" s="98"/>
      <c r="E2673" s="98"/>
      <c r="F2673" s="46"/>
      <c r="G2673" s="46"/>
      <c r="H2673" s="46"/>
      <c r="I2673" s="46"/>
    </row>
    <row r="2674" spans="1:28" ht="17.25" customHeight="1" thickBot="1" x14ac:dyDescent="0.3">
      <c r="A2674" s="420" t="str">
        <f>IF(C2618="","",C2618)</f>
        <v>ROSALES PUMAPILLO, Harasely Milagros</v>
      </c>
      <c r="B2674" s="420"/>
      <c r="C2674" s="420"/>
      <c r="F2674" s="233" t="s">
        <v>155</v>
      </c>
      <c r="G2674" s="233"/>
      <c r="H2674" s="233"/>
      <c r="I2674" s="395" t="str">
        <f ca="1">IF(C2618="","",IF((DATOS!$W$14-TODAY())&gt;0,"",VLOOKUP(C2618,anual2,20,FALSE)))</f>
        <v/>
      </c>
      <c r="J2674" s="396"/>
    </row>
    <row r="2675" spans="1:28" ht="15.75" thickBot="1" x14ac:dyDescent="0.3">
      <c r="A2675" s="16" t="s">
        <v>54</v>
      </c>
    </row>
    <row r="2676" spans="1:28" ht="16.5" thickTop="1" thickBot="1" x14ac:dyDescent="0.3">
      <c r="A2676" s="99" t="s">
        <v>55</v>
      </c>
      <c r="B2676" s="100" t="s">
        <v>56</v>
      </c>
      <c r="C2676" s="279" t="s">
        <v>152</v>
      </c>
      <c r="D2676" s="280"/>
      <c r="E2676" s="279" t="s">
        <v>57</v>
      </c>
      <c r="F2676" s="281"/>
      <c r="G2676" s="281"/>
      <c r="H2676" s="281"/>
      <c r="I2676" s="281"/>
      <c r="J2676" s="282"/>
    </row>
    <row r="2677" spans="1:28" ht="20.25" customHeight="1" thickTop="1" x14ac:dyDescent="0.25">
      <c r="A2677" s="101">
        <v>1</v>
      </c>
      <c r="B2677" s="102" t="str">
        <f t="shared" ref="B2677:D2680" si="652">IF(ISERROR(VLOOKUP($AB2677,comportamiento,W2677,FALSE)),"",IF(VLOOKUP($AB2677,comportamiento,W2677,FALSE)=0,"",VLOOKUP($AB2677,comportamiento,W2677,FALSE)))</f>
        <v/>
      </c>
      <c r="C2677" s="273" t="str">
        <f t="shared" ca="1" si="652"/>
        <v/>
      </c>
      <c r="D2677" s="274" t="str">
        <f t="shared" si="652"/>
        <v/>
      </c>
      <c r="E2677" s="283"/>
      <c r="F2677" s="283"/>
      <c r="G2677" s="283"/>
      <c r="H2677" s="283"/>
      <c r="I2677" s="283"/>
      <c r="J2677" s="284"/>
      <c r="W2677" s="14">
        <v>7</v>
      </c>
      <c r="X2677" s="14">
        <v>31</v>
      </c>
      <c r="AB2677" s="14" t="str">
        <f>IF(C2618="","",C2618)</f>
        <v>ROSALES PUMAPILLO, Harasely Milagros</v>
      </c>
    </row>
    <row r="2678" spans="1:28" ht="20.25" customHeight="1" x14ac:dyDescent="0.25">
      <c r="A2678" s="103">
        <v>2</v>
      </c>
      <c r="B2678" s="104" t="str">
        <f t="shared" si="652"/>
        <v/>
      </c>
      <c r="C2678" s="275" t="str">
        <f t="shared" si="652"/>
        <v/>
      </c>
      <c r="D2678" s="276" t="str">
        <f t="shared" si="652"/>
        <v/>
      </c>
      <c r="E2678" s="269"/>
      <c r="F2678" s="269"/>
      <c r="G2678" s="269"/>
      <c r="H2678" s="269"/>
      <c r="I2678" s="269"/>
      <c r="J2678" s="270"/>
      <c r="W2678" s="14">
        <v>13</v>
      </c>
      <c r="AB2678" s="14" t="str">
        <f>IF(C2618="","",C2618)</f>
        <v>ROSALES PUMAPILLO, Harasely Milagros</v>
      </c>
    </row>
    <row r="2679" spans="1:28" ht="20.25" customHeight="1" x14ac:dyDescent="0.25">
      <c r="A2679" s="103">
        <v>3</v>
      </c>
      <c r="B2679" s="104" t="str">
        <f t="shared" si="652"/>
        <v/>
      </c>
      <c r="C2679" s="275" t="str">
        <f t="shared" si="652"/>
        <v/>
      </c>
      <c r="D2679" s="276" t="str">
        <f t="shared" si="652"/>
        <v/>
      </c>
      <c r="E2679" s="269"/>
      <c r="F2679" s="269"/>
      <c r="G2679" s="269"/>
      <c r="H2679" s="269"/>
      <c r="I2679" s="269"/>
      <c r="J2679" s="270"/>
      <c r="W2679" s="14">
        <v>19</v>
      </c>
      <c r="AB2679" s="14" t="str">
        <f>IF(C2618="","",C2618)</f>
        <v>ROSALES PUMAPILLO, Harasely Milagros</v>
      </c>
    </row>
    <row r="2680" spans="1:28" ht="20.25" customHeight="1" thickBot="1" x14ac:dyDescent="0.3">
      <c r="A2680" s="105">
        <v>4</v>
      </c>
      <c r="B2680" s="106" t="str">
        <f t="shared" si="652"/>
        <v/>
      </c>
      <c r="C2680" s="277" t="str">
        <f t="shared" si="652"/>
        <v/>
      </c>
      <c r="D2680" s="278" t="str">
        <f t="shared" si="652"/>
        <v/>
      </c>
      <c r="E2680" s="271"/>
      <c r="F2680" s="271"/>
      <c r="G2680" s="271"/>
      <c r="H2680" s="271"/>
      <c r="I2680" s="271"/>
      <c r="J2680" s="272"/>
      <c r="W2680" s="14">
        <v>25</v>
      </c>
      <c r="AB2680" s="14" t="str">
        <f>IF(C2618="","",C2618)</f>
        <v>ROSALES PUMAPILLO, Harasely Milagros</v>
      </c>
    </row>
    <row r="2681" spans="1:28" ht="6.75" customHeight="1" thickTop="1" thickBot="1" x14ac:dyDescent="0.3">
      <c r="W2681" s="14">
        <v>7</v>
      </c>
    </row>
    <row r="2682" spans="1:28" ht="14.25" customHeight="1" thickTop="1" thickBot="1" x14ac:dyDescent="0.3">
      <c r="B2682" s="358" t="s">
        <v>208</v>
      </c>
      <c r="C2682" s="359"/>
      <c r="D2682" s="359" t="s">
        <v>209</v>
      </c>
      <c r="E2682" s="359"/>
      <c r="F2682" s="360"/>
    </row>
    <row r="2683" spans="1:28" ht="14.25" customHeight="1" thickTop="1" x14ac:dyDescent="0.25">
      <c r="B2683" s="107" t="str">
        <f>IF(DATOS!$B$12="","",IF(DATOS!$B$12="Bimestre","I Bimestre","I Trimestre"))</f>
        <v>I Trimestre</v>
      </c>
      <c r="C2683" s="108" t="str">
        <f>IF(C2618="","",VLOOKUP(C2618,periodo1,20,FALSE)&amp;"°")</f>
        <v>500°</v>
      </c>
      <c r="D2683" s="221">
        <f>IF(C2618="","",VLOOKUP(C2618,periodo1,18,FALSE))</f>
        <v>0</v>
      </c>
      <c r="E2683" s="221"/>
      <c r="F2683" s="361"/>
      <c r="H2683" s="406" t="str">
        <f>"Orden de mérito año escolar "&amp;DATOS!$B$6&amp;":"</f>
        <v>Orden de mérito año escolar 2019:</v>
      </c>
      <c r="I2683" s="407"/>
      <c r="J2683" s="412" t="str">
        <f ca="1">IF(C2618="","",IF((DATOS!$W$14-TODAY())&gt;0,"",VLOOKUP(C2618,anual,20,FALSE)&amp;"°"))</f>
        <v/>
      </c>
    </row>
    <row r="2684" spans="1:28" ht="14.25" customHeight="1" x14ac:dyDescent="0.25">
      <c r="B2684" s="109" t="str">
        <f>IF(DATOS!$B$12="","",IF(DATOS!$B$12="Bimestre","II Bimestre","II Trimestre"))</f>
        <v>II Trimestre</v>
      </c>
      <c r="C2684" s="110" t="str">
        <f ca="1">IF(C2618="","",IF((DATOS!$X$14-TODAY())&gt;0,"",VLOOKUP(C2618,periodo2,20,FALSE)&amp;"°"))</f>
        <v/>
      </c>
      <c r="D2684" s="225" t="str">
        <f ca="1">IF(C2618="","",IF(C2684="","",VLOOKUP(C2618,periodo2,18,FALSE)))</f>
        <v/>
      </c>
      <c r="E2684" s="225"/>
      <c r="F2684" s="362"/>
      <c r="H2684" s="408"/>
      <c r="I2684" s="409"/>
      <c r="J2684" s="413"/>
    </row>
    <row r="2685" spans="1:28" ht="14.25" customHeight="1" thickBot="1" x14ac:dyDescent="0.3">
      <c r="A2685" s="111"/>
      <c r="B2685" s="112" t="str">
        <f>IF(DATOS!$B$12="","",IF(DATOS!$B$12="Bimestre","III Bimestre","III Trimestre"))</f>
        <v>III Trimestre</v>
      </c>
      <c r="C2685" s="113" t="str">
        <f ca="1">IF(C2618="","",IF((DATOS!$Y$14-TODAY())&gt;0,"",VLOOKUP(C2618,periodo3,20,FALSE)&amp;"°"))</f>
        <v/>
      </c>
      <c r="D2685" s="363" t="str">
        <f ca="1">IF(C2618="","",IF(C2685="","",VLOOKUP(C2618,periodo3,18,FALSE)))</f>
        <v/>
      </c>
      <c r="E2685" s="363"/>
      <c r="F2685" s="364"/>
      <c r="G2685" s="111"/>
      <c r="H2685" s="410"/>
      <c r="I2685" s="411"/>
      <c r="J2685" s="414"/>
    </row>
    <row r="2686" spans="1:28" ht="14.25" customHeight="1" thickTop="1" thickBot="1" x14ac:dyDescent="0.3">
      <c r="B2686" s="114" t="str">
        <f>IF(DATOS!$B$12="","",IF(DATOS!$B$12="Bimestre","IV Bimestre",""))</f>
        <v/>
      </c>
      <c r="C2686" s="115" t="str">
        <f ca="1">IF(C2618="","",IF((DATOS!$W$14-TODAY())&gt;0,"",VLOOKUP(C2618,periodo4,20,FALSE)&amp;"°"))</f>
        <v/>
      </c>
      <c r="D2686" s="214" t="str">
        <f ca="1">IF(C2618="","",IF(C2686="","",VLOOKUP(C2618,periodo4,18,FALSE)))</f>
        <v/>
      </c>
      <c r="E2686" s="214"/>
      <c r="F2686" s="405"/>
    </row>
    <row r="2687" spans="1:28" ht="16.5" thickTop="1" thickBot="1" x14ac:dyDescent="0.3">
      <c r="A2687" s="16" t="s">
        <v>192</v>
      </c>
    </row>
    <row r="2688" spans="1:28" ht="15.75" thickTop="1" x14ac:dyDescent="0.25">
      <c r="A2688" s="397" t="s">
        <v>55</v>
      </c>
      <c r="B2688" s="399" t="s">
        <v>193</v>
      </c>
      <c r="C2688" s="288"/>
      <c r="D2688" s="288"/>
      <c r="E2688" s="289"/>
      <c r="F2688" s="399" t="s">
        <v>194</v>
      </c>
      <c r="G2688" s="288"/>
      <c r="H2688" s="288"/>
      <c r="I2688" s="289"/>
    </row>
    <row r="2689" spans="1:10" x14ac:dyDescent="0.25">
      <c r="A2689" s="398"/>
      <c r="B2689" s="116" t="s">
        <v>195</v>
      </c>
      <c r="C2689" s="400" t="s">
        <v>196</v>
      </c>
      <c r="D2689" s="400"/>
      <c r="E2689" s="401"/>
      <c r="F2689" s="402" t="s">
        <v>195</v>
      </c>
      <c r="G2689" s="400"/>
      <c r="H2689" s="400"/>
      <c r="I2689" s="117" t="s">
        <v>196</v>
      </c>
    </row>
    <row r="2690" spans="1:10" x14ac:dyDescent="0.25">
      <c r="A2690" s="118">
        <v>1</v>
      </c>
      <c r="B2690" s="126"/>
      <c r="C2690" s="403"/>
      <c r="D2690" s="366"/>
      <c r="E2690" s="404"/>
      <c r="F2690" s="365"/>
      <c r="G2690" s="366"/>
      <c r="H2690" s="367"/>
      <c r="I2690" s="127"/>
    </row>
    <row r="2691" spans="1:10" x14ac:dyDescent="0.25">
      <c r="A2691" s="118">
        <v>2</v>
      </c>
      <c r="B2691" s="126"/>
      <c r="C2691" s="403"/>
      <c r="D2691" s="366"/>
      <c r="E2691" s="404"/>
      <c r="F2691" s="365"/>
      <c r="G2691" s="366"/>
      <c r="H2691" s="367"/>
      <c r="I2691" s="127"/>
    </row>
    <row r="2692" spans="1:10" x14ac:dyDescent="0.25">
      <c r="A2692" s="118">
        <v>3</v>
      </c>
      <c r="B2692" s="126"/>
      <c r="C2692" s="403"/>
      <c r="D2692" s="366"/>
      <c r="E2692" s="404"/>
      <c r="F2692" s="365"/>
      <c r="G2692" s="366"/>
      <c r="H2692" s="367"/>
      <c r="I2692" s="127"/>
    </row>
    <row r="2693" spans="1:10" ht="15.75" thickBot="1" x14ac:dyDescent="0.3">
      <c r="A2693" s="119">
        <v>4</v>
      </c>
      <c r="B2693" s="129"/>
      <c r="C2693" s="368"/>
      <c r="D2693" s="369"/>
      <c r="E2693" s="370"/>
      <c r="F2693" s="371"/>
      <c r="G2693" s="369"/>
      <c r="H2693" s="372"/>
      <c r="I2693" s="130"/>
    </row>
    <row r="2694" spans="1:10" ht="16.5" thickTop="1" thickBot="1" x14ac:dyDescent="0.3">
      <c r="A2694" s="120" t="s">
        <v>197</v>
      </c>
      <c r="B2694" s="121" t="str">
        <f>IF(C2618="","",IF(SUM(B2690:B2693)=0,"",SUM(B2690:B2693)))</f>
        <v/>
      </c>
      <c r="C2694" s="373" t="str">
        <f>IF(C2618="","",IF(SUM(C2690:C2693)=0,"",SUM(C2690:C2693)))</f>
        <v/>
      </c>
      <c r="D2694" s="373" t="str">
        <f t="shared" ref="D2694" si="653">IF(E2618="","",IF(SUM(D2690:D2693)=0,"",SUM(D2690:D2693)))</f>
        <v/>
      </c>
      <c r="E2694" s="374" t="str">
        <f t="shared" ref="E2694" si="654">IF(F2618="","",IF(SUM(E2690:E2693)=0,"",SUM(E2690:E2693)))</f>
        <v/>
      </c>
      <c r="F2694" s="375" t="str">
        <f>IF(C2618="","",IF(SUM(F2690:F2693)=0,"",SUM(F2690:F2693)))</f>
        <v/>
      </c>
      <c r="G2694" s="373" t="str">
        <f t="shared" ref="G2694" si="655">IF(H2618="","",IF(SUM(G2690:G2693)=0,"",SUM(G2690:G2693)))</f>
        <v/>
      </c>
      <c r="H2694" s="373" t="str">
        <f t="shared" ref="H2694" si="656">IF(I2618="","",IF(SUM(H2690:H2693)=0,"",SUM(H2690:H2693)))</f>
        <v/>
      </c>
      <c r="I2694" s="122" t="str">
        <f>IF(C2618="","",IF(SUM(I2690:I2693)=0,"",SUM(I2690:I2693)))</f>
        <v/>
      </c>
    </row>
    <row r="2695" spans="1:10" ht="15.75" thickTop="1" x14ac:dyDescent="0.25"/>
    <row r="2698" spans="1:10" x14ac:dyDescent="0.25">
      <c r="A2698" s="416"/>
      <c r="B2698" s="416"/>
      <c r="G2698" s="123"/>
      <c r="H2698" s="123"/>
      <c r="I2698" s="123"/>
      <c r="J2698" s="123"/>
    </row>
    <row r="2699" spans="1:10" x14ac:dyDescent="0.25">
      <c r="A2699" s="415" t="str">
        <f>IF(DATOS!$F$9="","",DATOS!$F$9)</f>
        <v/>
      </c>
      <c r="B2699" s="415"/>
      <c r="G2699" s="415" t="str">
        <f>IF(DATOS!$F$10="","",DATOS!$F$10)</f>
        <v/>
      </c>
      <c r="H2699" s="415"/>
      <c r="I2699" s="415"/>
      <c r="J2699" s="415"/>
    </row>
    <row r="2700" spans="1:10" x14ac:dyDescent="0.25">
      <c r="A2700" s="415" t="s">
        <v>143</v>
      </c>
      <c r="B2700" s="415"/>
      <c r="G2700" s="415" t="s">
        <v>142</v>
      </c>
      <c r="H2700" s="415"/>
      <c r="I2700" s="415"/>
      <c r="J2700" s="415"/>
    </row>
    <row r="2701" spans="1:10" ht="17.25" x14ac:dyDescent="0.3">
      <c r="A2701" s="285" t="str">
        <f>"INFORME DE PROGRESO DEL APRENDIZAJE DEL ESTUDIANTE - "&amp;DATOS!$B$6</f>
        <v>INFORME DE PROGRESO DEL APRENDIZAJE DEL ESTUDIANTE - 2019</v>
      </c>
      <c r="B2701" s="285"/>
      <c r="C2701" s="285"/>
      <c r="D2701" s="285"/>
      <c r="E2701" s="285"/>
      <c r="F2701" s="285"/>
      <c r="G2701" s="285"/>
      <c r="H2701" s="285"/>
      <c r="I2701" s="285"/>
      <c r="J2701" s="285"/>
    </row>
    <row r="2702" spans="1:10" ht="4.5" customHeight="1" thickBot="1" x14ac:dyDescent="0.3"/>
    <row r="2703" spans="1:10" ht="15.75" thickTop="1" x14ac:dyDescent="0.25">
      <c r="A2703" s="292"/>
      <c r="B2703" s="62" t="s">
        <v>45</v>
      </c>
      <c r="C2703" s="314" t="str">
        <f>IF(DATOS!$B$4="","",DATOS!$B$4)</f>
        <v>Apurímac</v>
      </c>
      <c r="D2703" s="314"/>
      <c r="E2703" s="314"/>
      <c r="F2703" s="314"/>
      <c r="G2703" s="313" t="s">
        <v>47</v>
      </c>
      <c r="H2703" s="313"/>
      <c r="I2703" s="63" t="str">
        <f>IF(DATOS!$B$5="","",DATOS!$B$5)</f>
        <v/>
      </c>
      <c r="J2703" s="295" t="s">
        <v>520</v>
      </c>
    </row>
    <row r="2704" spans="1:10" x14ac:dyDescent="0.25">
      <c r="A2704" s="293"/>
      <c r="B2704" s="64" t="s">
        <v>46</v>
      </c>
      <c r="C2704" s="311" t="str">
        <f>IF(DATOS!$B$7="","",UPPER(DATOS!$B$7))</f>
        <v/>
      </c>
      <c r="D2704" s="311"/>
      <c r="E2704" s="311"/>
      <c r="F2704" s="311"/>
      <c r="G2704" s="311"/>
      <c r="H2704" s="311"/>
      <c r="I2704" s="312"/>
      <c r="J2704" s="296"/>
    </row>
    <row r="2705" spans="1:32" x14ac:dyDescent="0.25">
      <c r="A2705" s="293"/>
      <c r="B2705" s="64" t="s">
        <v>49</v>
      </c>
      <c r="C2705" s="315" t="str">
        <f>IF(DATOS!$B$8="","",DATOS!$B$8)</f>
        <v/>
      </c>
      <c r="D2705" s="315"/>
      <c r="E2705" s="315"/>
      <c r="F2705" s="315"/>
      <c r="G2705" s="286" t="s">
        <v>100</v>
      </c>
      <c r="H2705" s="287"/>
      <c r="I2705" s="65" t="str">
        <f>IF(DATOS!$B$9="","",DATOS!$B$9)</f>
        <v/>
      </c>
      <c r="J2705" s="296"/>
    </row>
    <row r="2706" spans="1:32" x14ac:dyDescent="0.25">
      <c r="A2706" s="293"/>
      <c r="B2706" s="64" t="s">
        <v>60</v>
      </c>
      <c r="C2706" s="311" t="str">
        <f>IF(DATOS!$B$10="","",DATOS!$B$10)</f>
        <v/>
      </c>
      <c r="D2706" s="311"/>
      <c r="E2706" s="311"/>
      <c r="F2706" s="311"/>
      <c r="G2706" s="317" t="s">
        <v>50</v>
      </c>
      <c r="H2706" s="317"/>
      <c r="I2706" s="65" t="str">
        <f>IF(DATOS!$B$11="","",DATOS!$B$11)</f>
        <v/>
      </c>
      <c r="J2706" s="296"/>
    </row>
    <row r="2707" spans="1:32" x14ac:dyDescent="0.25">
      <c r="A2707" s="293"/>
      <c r="B2707" s="64" t="s">
        <v>59</v>
      </c>
      <c r="C2707" s="316" t="str">
        <f>IF(ISERROR(VLOOKUP(C2708,DATOS!$B$17:$C$61,2,FALSE)),"No encontrado",IF(VLOOKUP(C2708,DATOS!$B$17:$C$61,2,FALSE)=0,"No encontrado",VLOOKUP(C2708,DATOS!$B$17:$C$61,2,FALSE)))</f>
        <v>No encontrado</v>
      </c>
      <c r="D2707" s="316"/>
      <c r="E2707" s="316"/>
      <c r="F2707" s="316"/>
      <c r="G2707" s="298"/>
      <c r="H2707" s="299"/>
      <c r="I2707" s="300"/>
      <c r="J2707" s="296"/>
    </row>
    <row r="2708" spans="1:32" ht="28.5" customHeight="1" thickBot="1" x14ac:dyDescent="0.3">
      <c r="A2708" s="294"/>
      <c r="B2708" s="66" t="s">
        <v>58</v>
      </c>
      <c r="C2708" s="309" t="str">
        <f>IF(INDEX(alumnos,AE2708,AF2708)=0,"",INDEX(alumnos,AE2708,AF2708))</f>
        <v>TAIRO TAPIA, Erwin Amstron</v>
      </c>
      <c r="D2708" s="309"/>
      <c r="E2708" s="309"/>
      <c r="F2708" s="309"/>
      <c r="G2708" s="309"/>
      <c r="H2708" s="309"/>
      <c r="I2708" s="310"/>
      <c r="J2708" s="297"/>
      <c r="AE2708" s="14">
        <f>AE2618+1</f>
        <v>31</v>
      </c>
      <c r="AF2708" s="14">
        <v>2</v>
      </c>
    </row>
    <row r="2709" spans="1:32" ht="5.25" customHeight="1" thickTop="1" thickBot="1" x14ac:dyDescent="0.3"/>
    <row r="2710" spans="1:32" ht="27" customHeight="1" thickTop="1" x14ac:dyDescent="0.25">
      <c r="A2710" s="318" t="s">
        <v>0</v>
      </c>
      <c r="B2710" s="328" t="s">
        <v>1</v>
      </c>
      <c r="C2710" s="329"/>
      <c r="D2710" s="325" t="s">
        <v>139</v>
      </c>
      <c r="E2710" s="326"/>
      <c r="F2710" s="326"/>
      <c r="G2710" s="327"/>
      <c r="H2710" s="320" t="s">
        <v>2</v>
      </c>
      <c r="I2710" s="301" t="s">
        <v>3</v>
      </c>
      <c r="J2710" s="302"/>
      <c r="K2710" s="67"/>
    </row>
    <row r="2711" spans="1:32" ht="15" customHeight="1" thickBot="1" x14ac:dyDescent="0.3">
      <c r="A2711" s="319"/>
      <c r="B2711" s="330"/>
      <c r="C2711" s="331"/>
      <c r="D2711" s="68">
        <v>1</v>
      </c>
      <c r="E2711" s="68">
        <v>2</v>
      </c>
      <c r="F2711" s="68">
        <v>3</v>
      </c>
      <c r="G2711" s="68">
        <v>4</v>
      </c>
      <c r="H2711" s="321"/>
      <c r="I2711" s="303"/>
      <c r="J2711" s="304"/>
      <c r="K2711" s="67"/>
    </row>
    <row r="2712" spans="1:32" ht="17.25" customHeight="1" thickTop="1" x14ac:dyDescent="0.25">
      <c r="A2712" s="322" t="s">
        <v>8</v>
      </c>
      <c r="B2712" s="334" t="s">
        <v>26</v>
      </c>
      <c r="C2712" s="334"/>
      <c r="D2712" s="69" t="str">
        <f t="shared" ref="D2712:H2716" si="657">IF(ISERROR(VLOOKUP($AB2712,matematica,W2712,FALSE)),"",IF(VLOOKUP($AB2712,matematica,W2712,FALSE)=0,"",VLOOKUP($AB2712,matematica,W2712,FALSE)))</f>
        <v/>
      </c>
      <c r="E2712" s="69" t="str">
        <f t="shared" si="657"/>
        <v/>
      </c>
      <c r="F2712" s="69" t="str">
        <f t="shared" si="657"/>
        <v/>
      </c>
      <c r="G2712" s="69" t="str">
        <f t="shared" si="657"/>
        <v/>
      </c>
      <c r="H2712" s="343" t="str">
        <f t="shared" ca="1" si="657"/>
        <v/>
      </c>
      <c r="I2712" s="337"/>
      <c r="J2712" s="338"/>
      <c r="W2712" s="14">
        <v>3</v>
      </c>
      <c r="X2712" s="14">
        <v>9</v>
      </c>
      <c r="Y2712" s="14">
        <v>15</v>
      </c>
      <c r="Z2712" s="14">
        <v>21</v>
      </c>
      <c r="AA2712" s="14">
        <v>31</v>
      </c>
      <c r="AB2712" s="14" t="str">
        <f>IF(C2708="","",C2708)</f>
        <v>TAIRO TAPIA, Erwin Amstron</v>
      </c>
    </row>
    <row r="2713" spans="1:32" ht="27.75" customHeight="1" x14ac:dyDescent="0.25">
      <c r="A2713" s="323"/>
      <c r="B2713" s="335" t="s">
        <v>27</v>
      </c>
      <c r="C2713" s="335"/>
      <c r="D2713" s="70" t="str">
        <f t="shared" si="657"/>
        <v/>
      </c>
      <c r="E2713" s="70" t="str">
        <f t="shared" si="657"/>
        <v/>
      </c>
      <c r="F2713" s="70" t="str">
        <f t="shared" si="657"/>
        <v/>
      </c>
      <c r="G2713" s="70" t="str">
        <f t="shared" si="657"/>
        <v/>
      </c>
      <c r="H2713" s="344" t="str">
        <f t="shared" si="657"/>
        <v/>
      </c>
      <c r="I2713" s="339"/>
      <c r="J2713" s="340"/>
      <c r="M2713" s="14" t="str">
        <f>IF(INDEX(alumnos,35,2)=0,"",INDEX(alumnos,35,2))</f>
        <v/>
      </c>
      <c r="W2713" s="14">
        <v>4</v>
      </c>
      <c r="X2713" s="14">
        <v>10</v>
      </c>
      <c r="Y2713" s="14">
        <v>16</v>
      </c>
      <c r="Z2713" s="14">
        <v>22</v>
      </c>
      <c r="AB2713" s="14" t="str">
        <f>IF(C2708="","",C2708)</f>
        <v>TAIRO TAPIA, Erwin Amstron</v>
      </c>
    </row>
    <row r="2714" spans="1:32" ht="26.25" customHeight="1" x14ac:dyDescent="0.25">
      <c r="A2714" s="323"/>
      <c r="B2714" s="335" t="s">
        <v>28</v>
      </c>
      <c r="C2714" s="335"/>
      <c r="D2714" s="70" t="str">
        <f t="shared" si="657"/>
        <v/>
      </c>
      <c r="E2714" s="70" t="str">
        <f t="shared" si="657"/>
        <v/>
      </c>
      <c r="F2714" s="70" t="str">
        <f t="shared" si="657"/>
        <v/>
      </c>
      <c r="G2714" s="70" t="str">
        <f t="shared" si="657"/>
        <v/>
      </c>
      <c r="H2714" s="344" t="str">
        <f t="shared" si="657"/>
        <v/>
      </c>
      <c r="I2714" s="339"/>
      <c r="J2714" s="340"/>
      <c r="W2714" s="14">
        <v>5</v>
      </c>
      <c r="X2714" s="14">
        <v>11</v>
      </c>
      <c r="Y2714" s="14">
        <v>17</v>
      </c>
      <c r="Z2714" s="14">
        <v>23</v>
      </c>
      <c r="AB2714" s="14" t="str">
        <f>IF(C2708="","",C2708)</f>
        <v>TAIRO TAPIA, Erwin Amstron</v>
      </c>
    </row>
    <row r="2715" spans="1:32" ht="24.75" customHeight="1" x14ac:dyDescent="0.25">
      <c r="A2715" s="323"/>
      <c r="B2715" s="335" t="s">
        <v>29</v>
      </c>
      <c r="C2715" s="335"/>
      <c r="D2715" s="70" t="str">
        <f t="shared" si="657"/>
        <v/>
      </c>
      <c r="E2715" s="70" t="str">
        <f t="shared" si="657"/>
        <v/>
      </c>
      <c r="F2715" s="70" t="str">
        <f t="shared" si="657"/>
        <v/>
      </c>
      <c r="G2715" s="70" t="str">
        <f t="shared" si="657"/>
        <v/>
      </c>
      <c r="H2715" s="344" t="str">
        <f t="shared" si="657"/>
        <v/>
      </c>
      <c r="I2715" s="339"/>
      <c r="J2715" s="340"/>
      <c r="W2715" s="14">
        <v>6</v>
      </c>
      <c r="X2715" s="14">
        <v>12</v>
      </c>
      <c r="Y2715" s="14">
        <v>18</v>
      </c>
      <c r="Z2715" s="14">
        <v>24</v>
      </c>
      <c r="AB2715" s="14" t="str">
        <f>IF(C2708="","",C2708)</f>
        <v>TAIRO TAPIA, Erwin Amstron</v>
      </c>
    </row>
    <row r="2716" spans="1:32" ht="16.5" customHeight="1" thickBot="1" x14ac:dyDescent="0.3">
      <c r="A2716" s="324"/>
      <c r="B2716" s="336" t="s">
        <v>188</v>
      </c>
      <c r="C2716" s="336"/>
      <c r="D2716" s="71" t="str">
        <f t="shared" si="657"/>
        <v/>
      </c>
      <c r="E2716" s="71" t="str">
        <f t="shared" si="657"/>
        <v/>
      </c>
      <c r="F2716" s="71" t="str">
        <f t="shared" si="657"/>
        <v/>
      </c>
      <c r="G2716" s="71" t="str">
        <f t="shared" si="657"/>
        <v/>
      </c>
      <c r="H2716" s="345" t="str">
        <f t="shared" si="657"/>
        <v/>
      </c>
      <c r="I2716" s="341"/>
      <c r="J2716" s="342"/>
      <c r="W2716" s="14">
        <v>7</v>
      </c>
      <c r="X2716" s="14">
        <v>13</v>
      </c>
      <c r="Y2716" s="14">
        <v>19</v>
      </c>
      <c r="Z2716" s="14">
        <v>25</v>
      </c>
      <c r="AB2716" s="14" t="str">
        <f>IF(C2708="","",C2708)</f>
        <v>TAIRO TAPIA, Erwin Amstron</v>
      </c>
    </row>
    <row r="2717" spans="1:32" ht="1.5" customHeight="1" thickTop="1" thickBot="1" x14ac:dyDescent="0.3">
      <c r="A2717" s="72"/>
      <c r="B2717" s="73"/>
      <c r="C2717" s="74"/>
      <c r="D2717" s="74"/>
      <c r="E2717" s="74"/>
      <c r="F2717" s="74"/>
      <c r="G2717" s="74"/>
      <c r="H2717" s="75"/>
      <c r="I2717" s="124"/>
      <c r="J2717" s="124"/>
    </row>
    <row r="2718" spans="1:32" ht="28.5" customHeight="1" thickTop="1" x14ac:dyDescent="0.25">
      <c r="A2718" s="322" t="s">
        <v>151</v>
      </c>
      <c r="B2718" s="334" t="s">
        <v>191</v>
      </c>
      <c r="C2718" s="334" t="str">
        <f t="shared" ref="C2718:C2720" si="658">IF(ISERROR(VLOOKUP($C$8,comunicacion,W2718,FALSE)),"",IF(VLOOKUP($C$8,comunicacion,W2718,FALSE)=0,"",VLOOKUP($C$8,comunicacion,W2718,FALSE)))</f>
        <v/>
      </c>
      <c r="D2718" s="76" t="str">
        <f t="shared" ref="D2718:H2721" si="659">IF(ISERROR(VLOOKUP($AB2718,comunicacion,W2718,FALSE)),"",IF(VLOOKUP($AB2718,comunicacion,W2718,FALSE)=0,"",VLOOKUP($AB2718,comunicacion,W2718,FALSE)))</f>
        <v/>
      </c>
      <c r="E2718" s="76" t="str">
        <f t="shared" si="659"/>
        <v/>
      </c>
      <c r="F2718" s="76" t="str">
        <f t="shared" si="659"/>
        <v/>
      </c>
      <c r="G2718" s="69" t="str">
        <f t="shared" si="659"/>
        <v/>
      </c>
      <c r="H2718" s="346" t="str">
        <f t="shared" ca="1" si="659"/>
        <v/>
      </c>
      <c r="I2718" s="349"/>
      <c r="J2718" s="350"/>
      <c r="W2718" s="14">
        <v>3</v>
      </c>
      <c r="X2718" s="14">
        <v>9</v>
      </c>
      <c r="Y2718" s="14">
        <v>15</v>
      </c>
      <c r="Z2718" s="14">
        <v>21</v>
      </c>
      <c r="AA2718" s="14">
        <v>31</v>
      </c>
      <c r="AB2718" s="14" t="str">
        <f>IF(C2708="","",C2708)</f>
        <v>TAIRO TAPIA, Erwin Amstron</v>
      </c>
    </row>
    <row r="2719" spans="1:32" ht="28.5" customHeight="1" x14ac:dyDescent="0.25">
      <c r="A2719" s="323"/>
      <c r="B2719" s="335" t="s">
        <v>190</v>
      </c>
      <c r="C2719" s="335" t="str">
        <f t="shared" si="658"/>
        <v/>
      </c>
      <c r="D2719" s="77" t="str">
        <f t="shared" si="659"/>
        <v/>
      </c>
      <c r="E2719" s="77" t="str">
        <f t="shared" si="659"/>
        <v/>
      </c>
      <c r="F2719" s="77" t="str">
        <f t="shared" si="659"/>
        <v/>
      </c>
      <c r="G2719" s="70" t="str">
        <f t="shared" si="659"/>
        <v/>
      </c>
      <c r="H2719" s="347" t="str">
        <f t="shared" si="659"/>
        <v/>
      </c>
      <c r="I2719" s="351"/>
      <c r="J2719" s="352"/>
      <c r="W2719" s="14">
        <v>4</v>
      </c>
      <c r="X2719" s="14">
        <v>10</v>
      </c>
      <c r="Y2719" s="14">
        <v>16</v>
      </c>
      <c r="Z2719" s="14">
        <v>22</v>
      </c>
      <c r="AB2719" s="14" t="str">
        <f>IF(C2708="","",C2708)</f>
        <v>TAIRO TAPIA, Erwin Amstron</v>
      </c>
    </row>
    <row r="2720" spans="1:32" ht="28.5" customHeight="1" x14ac:dyDescent="0.25">
      <c r="A2720" s="323"/>
      <c r="B2720" s="335" t="s">
        <v>189</v>
      </c>
      <c r="C2720" s="335" t="str">
        <f t="shared" si="658"/>
        <v/>
      </c>
      <c r="D2720" s="77" t="str">
        <f t="shared" si="659"/>
        <v/>
      </c>
      <c r="E2720" s="77" t="str">
        <f t="shared" si="659"/>
        <v/>
      </c>
      <c r="F2720" s="77" t="str">
        <f t="shared" si="659"/>
        <v/>
      </c>
      <c r="G2720" s="70" t="str">
        <f t="shared" si="659"/>
        <v/>
      </c>
      <c r="H2720" s="347" t="str">
        <f t="shared" si="659"/>
        <v/>
      </c>
      <c r="I2720" s="351"/>
      <c r="J2720" s="352"/>
      <c r="W2720" s="14">
        <v>5</v>
      </c>
      <c r="X2720" s="14">
        <v>11</v>
      </c>
      <c r="Y2720" s="14">
        <v>17</v>
      </c>
      <c r="Z2720" s="14">
        <v>23</v>
      </c>
      <c r="AB2720" s="14" t="str">
        <f>IF(C2708="","",C2708)</f>
        <v>TAIRO TAPIA, Erwin Amstron</v>
      </c>
    </row>
    <row r="2721" spans="1:28" ht="16.5" customHeight="1" thickBot="1" x14ac:dyDescent="0.3">
      <c r="A2721" s="324"/>
      <c r="B2721" s="336" t="s">
        <v>188</v>
      </c>
      <c r="C2721" s="336"/>
      <c r="D2721" s="71" t="str">
        <f t="shared" si="659"/>
        <v/>
      </c>
      <c r="E2721" s="71" t="str">
        <f t="shared" si="659"/>
        <v/>
      </c>
      <c r="F2721" s="71" t="str">
        <f t="shared" si="659"/>
        <v/>
      </c>
      <c r="G2721" s="71" t="str">
        <f t="shared" si="659"/>
        <v/>
      </c>
      <c r="H2721" s="348" t="str">
        <f t="shared" si="659"/>
        <v/>
      </c>
      <c r="I2721" s="353"/>
      <c r="J2721" s="354"/>
      <c r="W2721" s="14">
        <v>7</v>
      </c>
      <c r="X2721" s="14">
        <v>13</v>
      </c>
      <c r="Y2721" s="14">
        <v>19</v>
      </c>
      <c r="Z2721" s="14">
        <v>25</v>
      </c>
      <c r="AB2721" s="14" t="str">
        <f>IF(C2708="","",C2708)</f>
        <v>TAIRO TAPIA, Erwin Amstron</v>
      </c>
    </row>
    <row r="2722" spans="1:28" ht="2.25" customHeight="1" thickTop="1" thickBot="1" x14ac:dyDescent="0.3">
      <c r="A2722" s="72"/>
      <c r="B2722" s="73"/>
      <c r="C2722" s="78"/>
      <c r="D2722" s="78"/>
      <c r="E2722" s="78"/>
      <c r="F2722" s="78"/>
      <c r="G2722" s="78"/>
      <c r="H2722" s="75"/>
      <c r="I2722" s="124"/>
      <c r="J2722" s="124"/>
    </row>
    <row r="2723" spans="1:28" ht="28.5" customHeight="1" thickTop="1" x14ac:dyDescent="0.25">
      <c r="A2723" s="322" t="s">
        <v>150</v>
      </c>
      <c r="B2723" s="334" t="s">
        <v>30</v>
      </c>
      <c r="C2723" s="334" t="str">
        <f t="shared" ref="C2723:C2725" si="660">IF(ISERROR(VLOOKUP($C$8,ingles,W2723,FALSE)),"",IF(VLOOKUP($C$8,ingles,W2723,FALSE)=0,"",VLOOKUP($C$8,ingles,W2723,FALSE)))</f>
        <v/>
      </c>
      <c r="D2723" s="76" t="str">
        <f t="shared" ref="D2723:H2726" si="661">IF(ISERROR(VLOOKUP($AB2723,ingles,W2723,FALSE)),"",IF(VLOOKUP($AB2723,ingles,W2723,FALSE)=0,"",VLOOKUP($AB2723,ingles,W2723,FALSE)))</f>
        <v/>
      </c>
      <c r="E2723" s="76" t="str">
        <f t="shared" si="661"/>
        <v/>
      </c>
      <c r="F2723" s="76" t="str">
        <f t="shared" si="661"/>
        <v/>
      </c>
      <c r="G2723" s="69" t="str">
        <f t="shared" si="661"/>
        <v/>
      </c>
      <c r="H2723" s="346" t="str">
        <f t="shared" ca="1" si="661"/>
        <v/>
      </c>
      <c r="I2723" s="349"/>
      <c r="J2723" s="350"/>
      <c r="W2723" s="14">
        <v>3</v>
      </c>
      <c r="X2723" s="14">
        <v>9</v>
      </c>
      <c r="Y2723" s="14">
        <v>15</v>
      </c>
      <c r="Z2723" s="14">
        <v>21</v>
      </c>
      <c r="AA2723" s="14">
        <v>31</v>
      </c>
      <c r="AB2723" s="14" t="str">
        <f>IF(C2708="","",C2708)</f>
        <v>TAIRO TAPIA, Erwin Amstron</v>
      </c>
    </row>
    <row r="2724" spans="1:28" ht="28.5" customHeight="1" x14ac:dyDescent="0.25">
      <c r="A2724" s="323"/>
      <c r="B2724" s="335" t="s">
        <v>31</v>
      </c>
      <c r="C2724" s="335" t="str">
        <f t="shared" si="660"/>
        <v/>
      </c>
      <c r="D2724" s="77" t="str">
        <f t="shared" si="661"/>
        <v/>
      </c>
      <c r="E2724" s="77" t="str">
        <f t="shared" si="661"/>
        <v/>
      </c>
      <c r="F2724" s="77" t="str">
        <f t="shared" si="661"/>
        <v/>
      </c>
      <c r="G2724" s="70" t="str">
        <f t="shared" si="661"/>
        <v/>
      </c>
      <c r="H2724" s="347" t="str">
        <f t="shared" si="661"/>
        <v/>
      </c>
      <c r="I2724" s="351"/>
      <c r="J2724" s="352"/>
      <c r="W2724" s="14">
        <v>4</v>
      </c>
      <c r="X2724" s="14">
        <v>10</v>
      </c>
      <c r="Y2724" s="14">
        <v>16</v>
      </c>
      <c r="Z2724" s="14">
        <v>22</v>
      </c>
      <c r="AB2724" s="14" t="str">
        <f>IF(C2708="","",C2708)</f>
        <v>TAIRO TAPIA, Erwin Amstron</v>
      </c>
    </row>
    <row r="2725" spans="1:28" ht="28.5" customHeight="1" x14ac:dyDescent="0.25">
      <c r="A2725" s="323"/>
      <c r="B2725" s="335" t="s">
        <v>32</v>
      </c>
      <c r="C2725" s="335" t="str">
        <f t="shared" si="660"/>
        <v/>
      </c>
      <c r="D2725" s="77" t="str">
        <f t="shared" si="661"/>
        <v/>
      </c>
      <c r="E2725" s="77" t="str">
        <f t="shared" si="661"/>
        <v/>
      </c>
      <c r="F2725" s="77" t="str">
        <f t="shared" si="661"/>
        <v/>
      </c>
      <c r="G2725" s="70" t="str">
        <f t="shared" si="661"/>
        <v/>
      </c>
      <c r="H2725" s="347" t="str">
        <f t="shared" si="661"/>
        <v/>
      </c>
      <c r="I2725" s="351"/>
      <c r="J2725" s="352"/>
      <c r="W2725" s="14">
        <v>5</v>
      </c>
      <c r="X2725" s="14">
        <v>11</v>
      </c>
      <c r="Y2725" s="14">
        <v>17</v>
      </c>
      <c r="Z2725" s="14">
        <v>23</v>
      </c>
      <c r="AB2725" s="14" t="str">
        <f>IF(C2708="","",C2708)</f>
        <v>TAIRO TAPIA, Erwin Amstron</v>
      </c>
    </row>
    <row r="2726" spans="1:28" ht="16.5" customHeight="1" thickBot="1" x14ac:dyDescent="0.3">
      <c r="A2726" s="324"/>
      <c r="B2726" s="336" t="s">
        <v>188</v>
      </c>
      <c r="C2726" s="336"/>
      <c r="D2726" s="71" t="str">
        <f t="shared" si="661"/>
        <v/>
      </c>
      <c r="E2726" s="71" t="str">
        <f t="shared" si="661"/>
        <v/>
      </c>
      <c r="F2726" s="71" t="str">
        <f t="shared" si="661"/>
        <v/>
      </c>
      <c r="G2726" s="71" t="str">
        <f t="shared" si="661"/>
        <v/>
      </c>
      <c r="H2726" s="348" t="str">
        <f t="shared" si="661"/>
        <v/>
      </c>
      <c r="I2726" s="353"/>
      <c r="J2726" s="354"/>
      <c r="W2726" s="14">
        <v>7</v>
      </c>
      <c r="X2726" s="14">
        <v>13</v>
      </c>
      <c r="Y2726" s="14">
        <v>19</v>
      </c>
      <c r="Z2726" s="14">
        <v>25</v>
      </c>
      <c r="AB2726" s="14" t="str">
        <f>IF(C2708="","",C2708)</f>
        <v>TAIRO TAPIA, Erwin Amstron</v>
      </c>
    </row>
    <row r="2727" spans="1:28" ht="2.25" customHeight="1" thickTop="1" thickBot="1" x14ac:dyDescent="0.3">
      <c r="A2727" s="72"/>
      <c r="B2727" s="73"/>
      <c r="C2727" s="78"/>
      <c r="D2727" s="78"/>
      <c r="E2727" s="78"/>
      <c r="F2727" s="78"/>
      <c r="G2727" s="78"/>
      <c r="H2727" s="75"/>
      <c r="I2727" s="124"/>
      <c r="J2727" s="124"/>
    </row>
    <row r="2728" spans="1:28" ht="27" customHeight="1" thickTop="1" x14ac:dyDescent="0.25">
      <c r="A2728" s="322" t="s">
        <v>7</v>
      </c>
      <c r="B2728" s="334" t="s">
        <v>33</v>
      </c>
      <c r="C2728" s="334" t="str">
        <f t="shared" ref="C2728" si="662">IF(ISERROR(VLOOKUP($C$8,arte,W2728,FALSE)),"",IF(VLOOKUP($C$8,arte,W2728,FALSE)=0,"",VLOOKUP($C$8,arte,W2728,FALSE)))</f>
        <v/>
      </c>
      <c r="D2728" s="76" t="str">
        <f t="shared" ref="D2728:H2730" si="663">IF(ISERROR(VLOOKUP($AB2728,arte,W2728,FALSE)),"",IF(VLOOKUP($AB2728,arte,W2728,FALSE)=0,"",VLOOKUP($AB2728,arte,W2728,FALSE)))</f>
        <v/>
      </c>
      <c r="E2728" s="76" t="str">
        <f t="shared" si="663"/>
        <v/>
      </c>
      <c r="F2728" s="76" t="str">
        <f t="shared" si="663"/>
        <v/>
      </c>
      <c r="G2728" s="69" t="str">
        <f t="shared" si="663"/>
        <v/>
      </c>
      <c r="H2728" s="343" t="str">
        <f t="shared" ca="1" si="663"/>
        <v/>
      </c>
      <c r="I2728" s="337"/>
      <c r="J2728" s="338"/>
      <c r="W2728" s="14">
        <v>3</v>
      </c>
      <c r="X2728" s="14">
        <v>9</v>
      </c>
      <c r="Y2728" s="14">
        <v>15</v>
      </c>
      <c r="Z2728" s="14">
        <v>21</v>
      </c>
      <c r="AA2728" s="14">
        <v>31</v>
      </c>
      <c r="AB2728" s="14" t="str">
        <f>IF(C2708="","",C2708)</f>
        <v>TAIRO TAPIA, Erwin Amstron</v>
      </c>
    </row>
    <row r="2729" spans="1:28" ht="27" customHeight="1" x14ac:dyDescent="0.25">
      <c r="A2729" s="323"/>
      <c r="B2729" s="335" t="s">
        <v>34</v>
      </c>
      <c r="C2729" s="335" t="str">
        <f>IF(ISERROR(VLOOKUP($C$8,arte,W2729,FALSE)),"",IF(VLOOKUP($C$8,arte,W2729,FALSE)=0,"",VLOOKUP($C$8,arte,W2729,FALSE)))</f>
        <v/>
      </c>
      <c r="D2729" s="77" t="str">
        <f t="shared" si="663"/>
        <v/>
      </c>
      <c r="E2729" s="77" t="str">
        <f t="shared" si="663"/>
        <v/>
      </c>
      <c r="F2729" s="77" t="str">
        <f t="shared" si="663"/>
        <v/>
      </c>
      <c r="G2729" s="70" t="str">
        <f t="shared" si="663"/>
        <v/>
      </c>
      <c r="H2729" s="344" t="str">
        <f t="shared" si="663"/>
        <v/>
      </c>
      <c r="I2729" s="339"/>
      <c r="J2729" s="340"/>
      <c r="W2729" s="14">
        <v>4</v>
      </c>
      <c r="X2729" s="14">
        <v>10</v>
      </c>
      <c r="Y2729" s="14">
        <v>16</v>
      </c>
      <c r="Z2729" s="14">
        <v>22</v>
      </c>
      <c r="AB2729" s="14" t="str">
        <f>IF(C2708="","",C2708)</f>
        <v>TAIRO TAPIA, Erwin Amstron</v>
      </c>
    </row>
    <row r="2730" spans="1:28" ht="16.5" customHeight="1" thickBot="1" x14ac:dyDescent="0.3">
      <c r="A2730" s="324"/>
      <c r="B2730" s="336" t="s">
        <v>188</v>
      </c>
      <c r="C2730" s="336"/>
      <c r="D2730" s="71" t="str">
        <f t="shared" si="663"/>
        <v/>
      </c>
      <c r="E2730" s="71" t="str">
        <f t="shared" si="663"/>
        <v/>
      </c>
      <c r="F2730" s="71" t="str">
        <f t="shared" si="663"/>
        <v/>
      </c>
      <c r="G2730" s="71" t="str">
        <f t="shared" si="663"/>
        <v/>
      </c>
      <c r="H2730" s="345" t="str">
        <f t="shared" si="663"/>
        <v/>
      </c>
      <c r="I2730" s="341"/>
      <c r="J2730" s="342"/>
      <c r="W2730" s="14">
        <v>7</v>
      </c>
      <c r="X2730" s="14">
        <v>13</v>
      </c>
      <c r="Y2730" s="14">
        <v>19</v>
      </c>
      <c r="Z2730" s="14">
        <v>25</v>
      </c>
      <c r="AB2730" s="14" t="str">
        <f>IF(C2708="","",C2708)</f>
        <v>TAIRO TAPIA, Erwin Amstron</v>
      </c>
    </row>
    <row r="2731" spans="1:28" ht="2.25" customHeight="1" thickTop="1" thickBot="1" x14ac:dyDescent="0.3">
      <c r="A2731" s="72"/>
      <c r="B2731" s="73"/>
      <c r="C2731" s="79"/>
      <c r="D2731" s="74"/>
      <c r="E2731" s="74"/>
      <c r="F2731" s="74"/>
      <c r="G2731" s="74"/>
      <c r="H2731" s="80" t="str">
        <f>IF(ISERROR(VLOOKUP($C$8,ingles,AA2731,FALSE)),"",IF(VLOOKUP($C$8,ingles,AA2731,FALSE)=0,"",VLOOKUP($C$8,ingles,AA2731,FALSE)))</f>
        <v/>
      </c>
      <c r="I2731" s="124"/>
      <c r="J2731" s="124"/>
    </row>
    <row r="2732" spans="1:28" ht="21" customHeight="1" thickTop="1" x14ac:dyDescent="0.25">
      <c r="A2732" s="322" t="s">
        <v>5</v>
      </c>
      <c r="B2732" s="334" t="s">
        <v>35</v>
      </c>
      <c r="C2732" s="334" t="str">
        <f t="shared" ref="C2732:C2734" si="664">IF(ISERROR(VLOOKUP($C$8,sociales,W2732,FALSE)),"",IF(VLOOKUP($C$8,sociales,W2732,FALSE)=0,"",VLOOKUP($C$8,sociales,W2732,FALSE)))</f>
        <v/>
      </c>
      <c r="D2732" s="76" t="str">
        <f t="shared" ref="D2732:H2735" si="665">IF(ISERROR(VLOOKUP($AB2732,sociales,W2732,FALSE)),"",IF(VLOOKUP($AB2732,sociales,W2732,FALSE)=0,"",VLOOKUP($AB2732,sociales,W2732,FALSE)))</f>
        <v/>
      </c>
      <c r="E2732" s="76" t="str">
        <f t="shared" si="665"/>
        <v/>
      </c>
      <c r="F2732" s="76" t="str">
        <f t="shared" si="665"/>
        <v/>
      </c>
      <c r="G2732" s="69" t="str">
        <f t="shared" si="665"/>
        <v/>
      </c>
      <c r="H2732" s="346" t="str">
        <f t="shared" ca="1" si="665"/>
        <v/>
      </c>
      <c r="I2732" s="349"/>
      <c r="J2732" s="350"/>
      <c r="W2732" s="14">
        <v>3</v>
      </c>
      <c r="X2732" s="14">
        <v>9</v>
      </c>
      <c r="Y2732" s="14">
        <v>15</v>
      </c>
      <c r="Z2732" s="14">
        <v>21</v>
      </c>
      <c r="AA2732" s="14">
        <v>31</v>
      </c>
      <c r="AB2732" s="14" t="str">
        <f>IF(C2708="","",C2708)</f>
        <v>TAIRO TAPIA, Erwin Amstron</v>
      </c>
    </row>
    <row r="2733" spans="1:28" ht="27" customHeight="1" x14ac:dyDescent="0.25">
      <c r="A2733" s="323"/>
      <c r="B2733" s="335" t="s">
        <v>36</v>
      </c>
      <c r="C2733" s="335" t="str">
        <f t="shared" si="664"/>
        <v/>
      </c>
      <c r="D2733" s="77" t="str">
        <f t="shared" si="665"/>
        <v/>
      </c>
      <c r="E2733" s="77" t="str">
        <f t="shared" si="665"/>
        <v/>
      </c>
      <c r="F2733" s="77" t="str">
        <f t="shared" si="665"/>
        <v/>
      </c>
      <c r="G2733" s="70" t="str">
        <f t="shared" si="665"/>
        <v/>
      </c>
      <c r="H2733" s="347" t="str">
        <f t="shared" si="665"/>
        <v/>
      </c>
      <c r="I2733" s="351"/>
      <c r="J2733" s="352"/>
      <c r="W2733" s="14">
        <v>4</v>
      </c>
      <c r="X2733" s="14">
        <v>10</v>
      </c>
      <c r="Y2733" s="14">
        <v>16</v>
      </c>
      <c r="Z2733" s="14">
        <v>22</v>
      </c>
      <c r="AB2733" s="14" t="str">
        <f>IF(C2708="","",C2708)</f>
        <v>TAIRO TAPIA, Erwin Amstron</v>
      </c>
    </row>
    <row r="2734" spans="1:28" ht="27" customHeight="1" x14ac:dyDescent="0.25">
      <c r="A2734" s="323"/>
      <c r="B2734" s="335" t="s">
        <v>37</v>
      </c>
      <c r="C2734" s="335" t="str">
        <f t="shared" si="664"/>
        <v/>
      </c>
      <c r="D2734" s="77" t="str">
        <f t="shared" si="665"/>
        <v/>
      </c>
      <c r="E2734" s="77" t="str">
        <f t="shared" si="665"/>
        <v/>
      </c>
      <c r="F2734" s="77" t="str">
        <f t="shared" si="665"/>
        <v/>
      </c>
      <c r="G2734" s="70" t="str">
        <f t="shared" si="665"/>
        <v/>
      </c>
      <c r="H2734" s="347" t="str">
        <f t="shared" si="665"/>
        <v/>
      </c>
      <c r="I2734" s="351"/>
      <c r="J2734" s="352"/>
      <c r="W2734" s="14">
        <v>5</v>
      </c>
      <c r="X2734" s="14">
        <v>11</v>
      </c>
      <c r="Y2734" s="14">
        <v>17</v>
      </c>
      <c r="Z2734" s="14">
        <v>23</v>
      </c>
      <c r="AB2734" s="14" t="str">
        <f>IF(C2708="","",C2708)</f>
        <v>TAIRO TAPIA, Erwin Amstron</v>
      </c>
    </row>
    <row r="2735" spans="1:28" ht="16.5" customHeight="1" thickBot="1" x14ac:dyDescent="0.3">
      <c r="A2735" s="324"/>
      <c r="B2735" s="336" t="s">
        <v>188</v>
      </c>
      <c r="C2735" s="336"/>
      <c r="D2735" s="71" t="str">
        <f t="shared" si="665"/>
        <v/>
      </c>
      <c r="E2735" s="71" t="str">
        <f t="shared" si="665"/>
        <v/>
      </c>
      <c r="F2735" s="71" t="str">
        <f t="shared" si="665"/>
        <v/>
      </c>
      <c r="G2735" s="71" t="str">
        <f t="shared" si="665"/>
        <v/>
      </c>
      <c r="H2735" s="348" t="str">
        <f t="shared" si="665"/>
        <v/>
      </c>
      <c r="I2735" s="353"/>
      <c r="J2735" s="354"/>
      <c r="W2735" s="14">
        <v>7</v>
      </c>
      <c r="X2735" s="14">
        <v>13</v>
      </c>
      <c r="Y2735" s="14">
        <v>19</v>
      </c>
      <c r="Z2735" s="14">
        <v>25</v>
      </c>
      <c r="AB2735" s="14" t="str">
        <f>IF(C2708="","",C2708)</f>
        <v>TAIRO TAPIA, Erwin Amstron</v>
      </c>
    </row>
    <row r="2736" spans="1:28" ht="2.25" customHeight="1" thickTop="1" thickBot="1" x14ac:dyDescent="0.3">
      <c r="A2736" s="72"/>
      <c r="B2736" s="73"/>
      <c r="C2736" s="78"/>
      <c r="D2736" s="78"/>
      <c r="E2736" s="78"/>
      <c r="F2736" s="78"/>
      <c r="G2736" s="78"/>
      <c r="H2736" s="75"/>
      <c r="I2736" s="124"/>
      <c r="J2736" s="124"/>
    </row>
    <row r="2737" spans="1:28" ht="16.5" customHeight="1" thickTop="1" x14ac:dyDescent="0.25">
      <c r="A2737" s="355" t="s">
        <v>4</v>
      </c>
      <c r="B2737" s="334" t="s">
        <v>24</v>
      </c>
      <c r="C2737" s="334" t="str">
        <f t="shared" ref="C2737:C2738" si="666">IF(ISERROR(VLOOKUP($C$8,desarrollo,W2737,FALSE)),"",IF(VLOOKUP($C$8,desarrollo,W2737,FALSE)=0,"",VLOOKUP($C$8,desarrollo,W2737,FALSE)))</f>
        <v/>
      </c>
      <c r="D2737" s="76" t="str">
        <f t="shared" ref="D2737:H2739" si="667">IF(ISERROR(VLOOKUP($AB2737,desarrollo,W2737,FALSE)),"",IF(VLOOKUP($AB2737,desarrollo,W2737,FALSE)=0,"",VLOOKUP($AB2737,desarrollo,W2737,FALSE)))</f>
        <v/>
      </c>
      <c r="E2737" s="76" t="str">
        <f t="shared" si="667"/>
        <v/>
      </c>
      <c r="F2737" s="76" t="str">
        <f t="shared" si="667"/>
        <v/>
      </c>
      <c r="G2737" s="69" t="str">
        <f t="shared" si="667"/>
        <v/>
      </c>
      <c r="H2737" s="343" t="str">
        <f t="shared" ca="1" si="667"/>
        <v/>
      </c>
      <c r="I2737" s="337"/>
      <c r="J2737" s="338"/>
      <c r="W2737" s="14">
        <v>3</v>
      </c>
      <c r="X2737" s="14">
        <v>9</v>
      </c>
      <c r="Y2737" s="14">
        <v>15</v>
      </c>
      <c r="Z2737" s="14">
        <v>21</v>
      </c>
      <c r="AA2737" s="14">
        <v>31</v>
      </c>
      <c r="AB2737" s="14" t="str">
        <f>IF(C2708="","",C2708)</f>
        <v>TAIRO TAPIA, Erwin Amstron</v>
      </c>
    </row>
    <row r="2738" spans="1:28" ht="27" customHeight="1" x14ac:dyDescent="0.25">
      <c r="A2738" s="356"/>
      <c r="B2738" s="335" t="s">
        <v>25</v>
      </c>
      <c r="C2738" s="335" t="str">
        <f t="shared" si="666"/>
        <v/>
      </c>
      <c r="D2738" s="77" t="str">
        <f t="shared" si="667"/>
        <v/>
      </c>
      <c r="E2738" s="77" t="str">
        <f t="shared" si="667"/>
        <v/>
      </c>
      <c r="F2738" s="77" t="str">
        <f t="shared" si="667"/>
        <v/>
      </c>
      <c r="G2738" s="70" t="str">
        <f t="shared" si="667"/>
        <v/>
      </c>
      <c r="H2738" s="344" t="str">
        <f t="shared" si="667"/>
        <v/>
      </c>
      <c r="I2738" s="339"/>
      <c r="J2738" s="340"/>
      <c r="W2738" s="14">
        <v>4</v>
      </c>
      <c r="X2738" s="14">
        <v>10</v>
      </c>
      <c r="Y2738" s="14">
        <v>16</v>
      </c>
      <c r="Z2738" s="14">
        <v>22</v>
      </c>
      <c r="AB2738" s="14" t="str">
        <f>IF(C2708="","",C2708)</f>
        <v>TAIRO TAPIA, Erwin Amstron</v>
      </c>
    </row>
    <row r="2739" spans="1:28" ht="16.5" customHeight="1" thickBot="1" x14ac:dyDescent="0.3">
      <c r="A2739" s="357"/>
      <c r="B2739" s="336" t="s">
        <v>188</v>
      </c>
      <c r="C2739" s="336"/>
      <c r="D2739" s="71" t="str">
        <f t="shared" si="667"/>
        <v/>
      </c>
      <c r="E2739" s="71" t="str">
        <f t="shared" si="667"/>
        <v/>
      </c>
      <c r="F2739" s="71" t="str">
        <f t="shared" si="667"/>
        <v/>
      </c>
      <c r="G2739" s="71" t="str">
        <f t="shared" si="667"/>
        <v/>
      </c>
      <c r="H2739" s="345" t="str">
        <f t="shared" si="667"/>
        <v/>
      </c>
      <c r="I2739" s="341"/>
      <c r="J2739" s="342"/>
      <c r="W2739" s="14">
        <v>7</v>
      </c>
      <c r="X2739" s="14">
        <v>13</v>
      </c>
      <c r="Y2739" s="14">
        <v>19</v>
      </c>
      <c r="Z2739" s="14">
        <v>25</v>
      </c>
      <c r="AB2739" s="14" t="str">
        <f>IF(C2708="","",C2708)</f>
        <v>TAIRO TAPIA, Erwin Amstron</v>
      </c>
    </row>
    <row r="2740" spans="1:28" ht="2.25" customHeight="1" thickTop="1" thickBot="1" x14ac:dyDescent="0.3">
      <c r="A2740" s="81"/>
      <c r="B2740" s="73"/>
      <c r="C2740" s="78"/>
      <c r="D2740" s="78"/>
      <c r="E2740" s="78"/>
      <c r="F2740" s="78"/>
      <c r="G2740" s="78"/>
      <c r="H2740" s="82"/>
      <c r="I2740" s="124"/>
      <c r="J2740" s="124"/>
    </row>
    <row r="2741" spans="1:28" ht="24" customHeight="1" thickTop="1" x14ac:dyDescent="0.25">
      <c r="A2741" s="322" t="s">
        <v>6</v>
      </c>
      <c r="B2741" s="334" t="s">
        <v>52</v>
      </c>
      <c r="C2741" s="334" t="str">
        <f t="shared" ref="C2741:C2743" si="668">IF(ISERROR(VLOOKUP($C$8,fisica,W2741,FALSE)),"",IF(VLOOKUP($C$8,fisica,W2741,FALSE)=0,"",VLOOKUP($C$8,fisica,W2741,FALSE)))</f>
        <v/>
      </c>
      <c r="D2741" s="76" t="str">
        <f t="shared" ref="D2741:H2744" si="669">IF(ISERROR(VLOOKUP($AB2741,fisica,W2741,FALSE)),"",IF(VLOOKUP($AB2741,fisica,W2741,FALSE)=0,"",VLOOKUP($AB2741,fisica,W2741,FALSE)))</f>
        <v/>
      </c>
      <c r="E2741" s="76" t="str">
        <f t="shared" si="669"/>
        <v/>
      </c>
      <c r="F2741" s="76" t="str">
        <f t="shared" si="669"/>
        <v/>
      </c>
      <c r="G2741" s="69" t="str">
        <f t="shared" si="669"/>
        <v/>
      </c>
      <c r="H2741" s="346" t="str">
        <f t="shared" ca="1" si="669"/>
        <v/>
      </c>
      <c r="I2741" s="349"/>
      <c r="J2741" s="350"/>
      <c r="W2741" s="14">
        <v>3</v>
      </c>
      <c r="X2741" s="14">
        <v>9</v>
      </c>
      <c r="Y2741" s="14">
        <v>15</v>
      </c>
      <c r="Z2741" s="14">
        <v>21</v>
      </c>
      <c r="AA2741" s="14">
        <v>31</v>
      </c>
      <c r="AB2741" s="14" t="str">
        <f>IF(C2708="","",C2708)</f>
        <v>TAIRO TAPIA, Erwin Amstron</v>
      </c>
    </row>
    <row r="2742" spans="1:28" ht="18.75" customHeight="1" x14ac:dyDescent="0.25">
      <c r="A2742" s="323"/>
      <c r="B2742" s="335" t="s">
        <v>38</v>
      </c>
      <c r="C2742" s="335" t="str">
        <f t="shared" si="668"/>
        <v/>
      </c>
      <c r="D2742" s="77" t="str">
        <f t="shared" si="669"/>
        <v/>
      </c>
      <c r="E2742" s="77" t="str">
        <f t="shared" si="669"/>
        <v/>
      </c>
      <c r="F2742" s="77" t="str">
        <f t="shared" si="669"/>
        <v/>
      </c>
      <c r="G2742" s="70" t="str">
        <f t="shared" si="669"/>
        <v/>
      </c>
      <c r="H2742" s="347" t="str">
        <f t="shared" si="669"/>
        <v/>
      </c>
      <c r="I2742" s="351"/>
      <c r="J2742" s="352"/>
      <c r="W2742" s="14">
        <v>4</v>
      </c>
      <c r="X2742" s="14">
        <v>10</v>
      </c>
      <c r="Y2742" s="14">
        <v>16</v>
      </c>
      <c r="Z2742" s="14">
        <v>22</v>
      </c>
      <c r="AB2742" s="14" t="str">
        <f>IF(C2708="","",C2708)</f>
        <v>TAIRO TAPIA, Erwin Amstron</v>
      </c>
    </row>
    <row r="2743" spans="1:28" ht="27" customHeight="1" x14ac:dyDescent="0.25">
      <c r="A2743" s="323"/>
      <c r="B2743" s="335" t="s">
        <v>39</v>
      </c>
      <c r="C2743" s="335" t="str">
        <f t="shared" si="668"/>
        <v/>
      </c>
      <c r="D2743" s="77" t="str">
        <f t="shared" si="669"/>
        <v/>
      </c>
      <c r="E2743" s="77" t="str">
        <f t="shared" si="669"/>
        <v/>
      </c>
      <c r="F2743" s="77" t="str">
        <f t="shared" si="669"/>
        <v/>
      </c>
      <c r="G2743" s="70" t="str">
        <f t="shared" si="669"/>
        <v/>
      </c>
      <c r="H2743" s="347" t="str">
        <f t="shared" si="669"/>
        <v/>
      </c>
      <c r="I2743" s="351"/>
      <c r="J2743" s="352"/>
      <c r="W2743" s="14">
        <v>5</v>
      </c>
      <c r="X2743" s="14">
        <v>11</v>
      </c>
      <c r="Y2743" s="14">
        <v>17</v>
      </c>
      <c r="Z2743" s="14">
        <v>23</v>
      </c>
      <c r="AB2743" s="14" t="str">
        <f>IF(C2708="","",C2708)</f>
        <v>TAIRO TAPIA, Erwin Amstron</v>
      </c>
    </row>
    <row r="2744" spans="1:28" ht="16.5" customHeight="1" thickBot="1" x14ac:dyDescent="0.3">
      <c r="A2744" s="324"/>
      <c r="B2744" s="336" t="s">
        <v>188</v>
      </c>
      <c r="C2744" s="336"/>
      <c r="D2744" s="71" t="str">
        <f t="shared" si="669"/>
        <v/>
      </c>
      <c r="E2744" s="71" t="str">
        <f t="shared" si="669"/>
        <v/>
      </c>
      <c r="F2744" s="71" t="str">
        <f t="shared" si="669"/>
        <v/>
      </c>
      <c r="G2744" s="71" t="str">
        <f t="shared" si="669"/>
        <v/>
      </c>
      <c r="H2744" s="348" t="str">
        <f t="shared" si="669"/>
        <v/>
      </c>
      <c r="I2744" s="353"/>
      <c r="J2744" s="354"/>
      <c r="W2744" s="14">
        <v>7</v>
      </c>
      <c r="X2744" s="14">
        <v>13</v>
      </c>
      <c r="Y2744" s="14">
        <v>19</v>
      </c>
      <c r="Z2744" s="14">
        <v>25</v>
      </c>
      <c r="AB2744" s="14" t="str">
        <f>IF(C2708="","",C2708)</f>
        <v>TAIRO TAPIA, Erwin Amstron</v>
      </c>
    </row>
    <row r="2745" spans="1:28" ht="2.25" customHeight="1" thickTop="1" thickBot="1" x14ac:dyDescent="0.3">
      <c r="A2745" s="72"/>
      <c r="B2745" s="73"/>
      <c r="C2745" s="78"/>
      <c r="D2745" s="78"/>
      <c r="E2745" s="78"/>
      <c r="F2745" s="78"/>
      <c r="G2745" s="78"/>
      <c r="H2745" s="82"/>
      <c r="I2745" s="124"/>
      <c r="J2745" s="124"/>
    </row>
    <row r="2746" spans="1:28" ht="36" customHeight="1" thickTop="1" x14ac:dyDescent="0.25">
      <c r="A2746" s="322" t="s">
        <v>11</v>
      </c>
      <c r="B2746" s="334" t="s">
        <v>40</v>
      </c>
      <c r="C2746" s="334" t="str">
        <f t="shared" ref="C2746:C2747" si="670">IF(ISERROR(VLOOKUP($C$8,religion,W2746,FALSE)),"",IF(VLOOKUP($C$8,religion,W2746,FALSE)=0,"",VLOOKUP($C$8,religion,W2746,FALSE)))</f>
        <v/>
      </c>
      <c r="D2746" s="76" t="str">
        <f t="shared" ref="D2746:H2748" si="671">IF(ISERROR(VLOOKUP($AB2746,religion,W2746,FALSE)),"",IF(VLOOKUP($AB2746,religion,W2746,FALSE)=0,"",VLOOKUP($AB2746,religion,W2746,FALSE)))</f>
        <v/>
      </c>
      <c r="E2746" s="76" t="str">
        <f t="shared" si="671"/>
        <v/>
      </c>
      <c r="F2746" s="76" t="str">
        <f t="shared" si="671"/>
        <v/>
      </c>
      <c r="G2746" s="69" t="str">
        <f t="shared" si="671"/>
        <v/>
      </c>
      <c r="H2746" s="343" t="str">
        <f t="shared" ca="1" si="671"/>
        <v/>
      </c>
      <c r="I2746" s="337"/>
      <c r="J2746" s="338"/>
      <c r="W2746" s="14">
        <v>3</v>
      </c>
      <c r="X2746" s="14">
        <v>9</v>
      </c>
      <c r="Y2746" s="14">
        <v>15</v>
      </c>
      <c r="Z2746" s="14">
        <v>21</v>
      </c>
      <c r="AA2746" s="14">
        <v>31</v>
      </c>
      <c r="AB2746" s="14" t="str">
        <f>IF(C2708="","",C2708)</f>
        <v>TAIRO TAPIA, Erwin Amstron</v>
      </c>
    </row>
    <row r="2747" spans="1:28" ht="27" customHeight="1" x14ac:dyDescent="0.25">
      <c r="A2747" s="323"/>
      <c r="B2747" s="335" t="s">
        <v>41</v>
      </c>
      <c r="C2747" s="335" t="str">
        <f t="shared" si="670"/>
        <v/>
      </c>
      <c r="D2747" s="77" t="str">
        <f t="shared" si="671"/>
        <v/>
      </c>
      <c r="E2747" s="77" t="str">
        <f t="shared" si="671"/>
        <v/>
      </c>
      <c r="F2747" s="77" t="str">
        <f t="shared" si="671"/>
        <v/>
      </c>
      <c r="G2747" s="70" t="str">
        <f t="shared" si="671"/>
        <v/>
      </c>
      <c r="H2747" s="344" t="str">
        <f t="shared" si="671"/>
        <v/>
      </c>
      <c r="I2747" s="339"/>
      <c r="J2747" s="340"/>
      <c r="W2747" s="14">
        <v>4</v>
      </c>
      <c r="X2747" s="14">
        <v>10</v>
      </c>
      <c r="Y2747" s="14">
        <v>16</v>
      </c>
      <c r="Z2747" s="14">
        <v>22</v>
      </c>
      <c r="AB2747" s="14" t="str">
        <f>IF(C2708="","",C2708)</f>
        <v>TAIRO TAPIA, Erwin Amstron</v>
      </c>
    </row>
    <row r="2748" spans="1:28" ht="16.5" customHeight="1" thickBot="1" x14ac:dyDescent="0.3">
      <c r="A2748" s="324"/>
      <c r="B2748" s="336" t="s">
        <v>188</v>
      </c>
      <c r="C2748" s="336"/>
      <c r="D2748" s="71" t="str">
        <f t="shared" si="671"/>
        <v/>
      </c>
      <c r="E2748" s="71" t="str">
        <f t="shared" si="671"/>
        <v/>
      </c>
      <c r="F2748" s="71" t="str">
        <f t="shared" si="671"/>
        <v/>
      </c>
      <c r="G2748" s="71" t="str">
        <f t="shared" si="671"/>
        <v/>
      </c>
      <c r="H2748" s="345" t="str">
        <f t="shared" si="671"/>
        <v/>
      </c>
      <c r="I2748" s="341"/>
      <c r="J2748" s="342"/>
      <c r="W2748" s="14">
        <v>7</v>
      </c>
      <c r="X2748" s="14">
        <v>13</v>
      </c>
      <c r="Y2748" s="14">
        <v>19</v>
      </c>
      <c r="Z2748" s="14">
        <v>25</v>
      </c>
      <c r="AB2748" s="14" t="str">
        <f>IF(C2708="","",C2708)</f>
        <v>TAIRO TAPIA, Erwin Amstron</v>
      </c>
    </row>
    <row r="2749" spans="1:28" ht="2.25" customHeight="1" thickTop="1" thickBot="1" x14ac:dyDescent="0.3">
      <c r="A2749" s="72"/>
      <c r="B2749" s="73"/>
      <c r="C2749" s="78"/>
      <c r="D2749" s="78"/>
      <c r="E2749" s="78"/>
      <c r="F2749" s="78"/>
      <c r="G2749" s="78"/>
      <c r="H2749" s="82"/>
      <c r="I2749" s="124"/>
      <c r="J2749" s="124"/>
    </row>
    <row r="2750" spans="1:28" ht="28.5" customHeight="1" thickTop="1" x14ac:dyDescent="0.25">
      <c r="A2750" s="322" t="s">
        <v>10</v>
      </c>
      <c r="B2750" s="334" t="s">
        <v>42</v>
      </c>
      <c r="C2750" s="334" t="str">
        <f t="shared" ref="C2750:C2752" si="672">IF(ISERROR(VLOOKUP($C$8,ciencia,W2750,FALSE)),"",IF(VLOOKUP($C$8,ciencia,W2750,FALSE)=0,"",VLOOKUP($C$8,ciencia,W2750,FALSE)))</f>
        <v/>
      </c>
      <c r="D2750" s="76" t="str">
        <f t="shared" ref="D2750:H2753" si="673">IF(ISERROR(VLOOKUP($AB2750,ciencia,W2750,FALSE)),"",IF(VLOOKUP($AB2750,ciencia,W2750,FALSE)=0,"",VLOOKUP($AB2750,ciencia,W2750,FALSE)))</f>
        <v/>
      </c>
      <c r="E2750" s="76" t="str">
        <f t="shared" si="673"/>
        <v/>
      </c>
      <c r="F2750" s="76" t="str">
        <f t="shared" si="673"/>
        <v/>
      </c>
      <c r="G2750" s="69" t="str">
        <f t="shared" si="673"/>
        <v/>
      </c>
      <c r="H2750" s="346" t="str">
        <f t="shared" ca="1" si="673"/>
        <v/>
      </c>
      <c r="I2750" s="349"/>
      <c r="J2750" s="350"/>
      <c r="W2750" s="14">
        <v>3</v>
      </c>
      <c r="X2750" s="14">
        <v>9</v>
      </c>
      <c r="Y2750" s="14">
        <v>15</v>
      </c>
      <c r="Z2750" s="14">
        <v>21</v>
      </c>
      <c r="AA2750" s="14">
        <v>31</v>
      </c>
      <c r="AB2750" s="14" t="str">
        <f>IF(C2708="","",C2708)</f>
        <v>TAIRO TAPIA, Erwin Amstron</v>
      </c>
    </row>
    <row r="2751" spans="1:28" ht="47.25" customHeight="1" x14ac:dyDescent="0.25">
      <c r="A2751" s="323"/>
      <c r="B2751" s="335" t="s">
        <v>9</v>
      </c>
      <c r="C2751" s="335" t="str">
        <f t="shared" si="672"/>
        <v/>
      </c>
      <c r="D2751" s="77" t="str">
        <f t="shared" si="673"/>
        <v/>
      </c>
      <c r="E2751" s="77" t="str">
        <f t="shared" si="673"/>
        <v/>
      </c>
      <c r="F2751" s="77" t="str">
        <f t="shared" si="673"/>
        <v/>
      </c>
      <c r="G2751" s="70" t="str">
        <f t="shared" si="673"/>
        <v/>
      </c>
      <c r="H2751" s="347" t="str">
        <f t="shared" si="673"/>
        <v/>
      </c>
      <c r="I2751" s="351"/>
      <c r="J2751" s="352"/>
      <c r="W2751" s="14">
        <v>4</v>
      </c>
      <c r="X2751" s="14">
        <v>10</v>
      </c>
      <c r="Y2751" s="14">
        <v>16</v>
      </c>
      <c r="Z2751" s="14">
        <v>22</v>
      </c>
      <c r="AB2751" s="14" t="str">
        <f>IF(C2708="","",C2708)</f>
        <v>TAIRO TAPIA, Erwin Amstron</v>
      </c>
    </row>
    <row r="2752" spans="1:28" ht="36.75" customHeight="1" x14ac:dyDescent="0.25">
      <c r="A2752" s="323"/>
      <c r="B2752" s="335" t="s">
        <v>43</v>
      </c>
      <c r="C2752" s="335" t="str">
        <f t="shared" si="672"/>
        <v/>
      </c>
      <c r="D2752" s="77" t="str">
        <f t="shared" si="673"/>
        <v/>
      </c>
      <c r="E2752" s="77" t="str">
        <f t="shared" si="673"/>
        <v/>
      </c>
      <c r="F2752" s="77" t="str">
        <f t="shared" si="673"/>
        <v/>
      </c>
      <c r="G2752" s="70" t="str">
        <f t="shared" si="673"/>
        <v/>
      </c>
      <c r="H2752" s="347" t="str">
        <f t="shared" si="673"/>
        <v/>
      </c>
      <c r="I2752" s="351"/>
      <c r="J2752" s="352"/>
      <c r="W2752" s="14">
        <v>5</v>
      </c>
      <c r="X2752" s="14">
        <v>11</v>
      </c>
      <c r="Y2752" s="14">
        <v>17</v>
      </c>
      <c r="Z2752" s="14">
        <v>23</v>
      </c>
      <c r="AB2752" s="14" t="str">
        <f>IF(C2708="","",C2708)</f>
        <v>TAIRO TAPIA, Erwin Amstron</v>
      </c>
    </row>
    <row r="2753" spans="1:28" ht="16.5" customHeight="1" thickBot="1" x14ac:dyDescent="0.3">
      <c r="A2753" s="324"/>
      <c r="B2753" s="336" t="s">
        <v>188</v>
      </c>
      <c r="C2753" s="336"/>
      <c r="D2753" s="71" t="str">
        <f t="shared" si="673"/>
        <v/>
      </c>
      <c r="E2753" s="71" t="str">
        <f t="shared" si="673"/>
        <v/>
      </c>
      <c r="F2753" s="71" t="str">
        <f t="shared" si="673"/>
        <v/>
      </c>
      <c r="G2753" s="71" t="str">
        <f t="shared" si="673"/>
        <v/>
      </c>
      <c r="H2753" s="348" t="str">
        <f t="shared" si="673"/>
        <v/>
      </c>
      <c r="I2753" s="353"/>
      <c r="J2753" s="354"/>
      <c r="W2753" s="14">
        <v>7</v>
      </c>
      <c r="X2753" s="14">
        <v>13</v>
      </c>
      <c r="Y2753" s="14">
        <v>19</v>
      </c>
      <c r="Z2753" s="14">
        <v>25</v>
      </c>
      <c r="AB2753" s="14" t="str">
        <f>IF(C2708="","",C2708)</f>
        <v>TAIRO TAPIA, Erwin Amstron</v>
      </c>
    </row>
    <row r="2754" spans="1:28" ht="2.25" customHeight="1" thickTop="1" thickBot="1" x14ac:dyDescent="0.3">
      <c r="A2754" s="72"/>
      <c r="B2754" s="73"/>
      <c r="C2754" s="78"/>
      <c r="D2754" s="78"/>
      <c r="E2754" s="78"/>
      <c r="F2754" s="78"/>
      <c r="G2754" s="78"/>
      <c r="H2754" s="82"/>
      <c r="I2754" s="124"/>
      <c r="J2754" s="124"/>
    </row>
    <row r="2755" spans="1:28" ht="44.25" customHeight="1" thickTop="1" thickBot="1" x14ac:dyDescent="0.3">
      <c r="A2755" s="83" t="s">
        <v>12</v>
      </c>
      <c r="B2755" s="376" t="s">
        <v>44</v>
      </c>
      <c r="C2755" s="377"/>
      <c r="D2755" s="84" t="str">
        <f>IF(ISERROR(VLOOKUP($AB2755,trabajo,W2755,FALSE)),"",IF(VLOOKUP($AB2755,trabajo,W2755,FALSE)=0,"",VLOOKUP($AB2755,trabajo,W2755,FALSE)))</f>
        <v/>
      </c>
      <c r="E2755" s="84" t="str">
        <f>IF(ISERROR(VLOOKUP($AB2755,trabajo,X2755,FALSE)),"",IF(VLOOKUP($AB2755,trabajo,X2755,FALSE)=0,"",VLOOKUP($AB2755,trabajo,X2755,FALSE)))</f>
        <v/>
      </c>
      <c r="F2755" s="84" t="str">
        <f>IF(ISERROR(VLOOKUP($AB2755,trabajo,Y2755,FALSE)),"",IF(VLOOKUP($AB2755,trabajo,Y2755,FALSE)=0,"",VLOOKUP($AB2755,trabajo,Y2755,FALSE)))</f>
        <v/>
      </c>
      <c r="G2755" s="85" t="str">
        <f>IF(ISERROR(VLOOKUP($AB2755,trabajo,Z2755,FALSE)),"",IF(VLOOKUP($AB2755,trabajo,Z2755,FALSE)=0,"",VLOOKUP($AB2755,trabajo,Z2755,FALSE)))</f>
        <v/>
      </c>
      <c r="H2755" s="86" t="str">
        <f ca="1">IF(ISERROR(VLOOKUP($AB2755,trabajo,AA2755,FALSE)),"",IF(VLOOKUP($AB2755,trabajo,AA2755,FALSE)=0,"",VLOOKUP($AB2755,trabajo,AA2755,FALSE)))</f>
        <v/>
      </c>
      <c r="I2755" s="332"/>
      <c r="J2755" s="333"/>
      <c r="W2755" s="14">
        <v>3</v>
      </c>
      <c r="X2755" s="14">
        <v>9</v>
      </c>
      <c r="Y2755" s="14">
        <v>15</v>
      </c>
      <c r="Z2755" s="14">
        <v>21</v>
      </c>
      <c r="AA2755" s="14">
        <v>31</v>
      </c>
      <c r="AB2755" s="14" t="str">
        <f>IF(C2708="","",C2708)</f>
        <v>TAIRO TAPIA, Erwin Amstron</v>
      </c>
    </row>
    <row r="2756" spans="1:28" ht="9.75" customHeight="1" thickTop="1" thickBot="1" x14ac:dyDescent="0.3">
      <c r="A2756" s="87"/>
      <c r="B2756" s="73"/>
      <c r="C2756" s="79"/>
      <c r="D2756" s="79"/>
      <c r="E2756" s="79"/>
      <c r="F2756" s="79"/>
      <c r="G2756" s="79"/>
      <c r="I2756" s="88"/>
      <c r="J2756" s="88"/>
    </row>
    <row r="2757" spans="1:28" ht="18.75" customHeight="1" thickTop="1" x14ac:dyDescent="0.25">
      <c r="A2757" s="389" t="s">
        <v>14</v>
      </c>
      <c r="B2757" s="390"/>
      <c r="C2757" s="391"/>
      <c r="D2757" s="386" t="s">
        <v>53</v>
      </c>
      <c r="E2757" s="387"/>
      <c r="F2757" s="387"/>
      <c r="G2757" s="388"/>
      <c r="H2757" s="384" t="s">
        <v>2</v>
      </c>
      <c r="I2757" s="288" t="s">
        <v>17</v>
      </c>
      <c r="J2757" s="289"/>
    </row>
    <row r="2758" spans="1:28" ht="18.75" customHeight="1" thickBot="1" x14ac:dyDescent="0.3">
      <c r="A2758" s="392"/>
      <c r="B2758" s="393"/>
      <c r="C2758" s="394"/>
      <c r="D2758" s="89">
        <v>1</v>
      </c>
      <c r="E2758" s="89">
        <v>2</v>
      </c>
      <c r="F2758" s="89">
        <v>3</v>
      </c>
      <c r="G2758" s="90">
        <v>4</v>
      </c>
      <c r="H2758" s="385"/>
      <c r="I2758" s="290"/>
      <c r="J2758" s="291"/>
    </row>
    <row r="2759" spans="1:28" ht="22.5" customHeight="1" thickTop="1" x14ac:dyDescent="0.25">
      <c r="A2759" s="378" t="s">
        <v>15</v>
      </c>
      <c r="B2759" s="379"/>
      <c r="C2759" s="380"/>
      <c r="D2759" s="91" t="str">
        <f>IF(ISERROR(VLOOKUP($AB2759,autonomo,W2759,FALSE)),"",IF(VLOOKUP($AB2759,autonomo,W2759,FALSE)=0,"",VLOOKUP($AB2759,autonomo,W2759,FALSE)))</f>
        <v/>
      </c>
      <c r="E2759" s="91" t="str">
        <f>IF(ISERROR(VLOOKUP($AB2759,autonomo,X2759,FALSE)),"",IF(VLOOKUP($AB2759,autonomo,X2759,FALSE)=0,"",VLOOKUP($AB2759,autonomo,X2759,FALSE)))</f>
        <v/>
      </c>
      <c r="F2759" s="91" t="str">
        <f>IF(ISERROR(VLOOKUP($AB2759,autonomo,Y2759,FALSE)),"",IF(VLOOKUP($AB2759,autonomo,Y2759,FALSE)=0,"",VLOOKUP($AB2759,autonomo,Y2759,FALSE)))</f>
        <v/>
      </c>
      <c r="G2759" s="92" t="str">
        <f>IF(ISERROR(VLOOKUP($AB2759,autonomo,Z2759,FALSE)),"",IF(VLOOKUP($AB2759,autonomo,Z2759,FALSE)=0,"",VLOOKUP($AB2759,autonomo,Z2759,FALSE)))</f>
        <v/>
      </c>
      <c r="H2759" s="93" t="str">
        <f ca="1">IF(ISERROR(VLOOKUP($AB2759,autonomo,AA2759,FALSE)),"",IF(VLOOKUP($AB2759,autonomo,AA2759,FALSE)=0,"",VLOOKUP($AB2759,autonomo,AA2759,FALSE)))</f>
        <v/>
      </c>
      <c r="I2759" s="305"/>
      <c r="J2759" s="306"/>
      <c r="W2759" s="14">
        <v>3</v>
      </c>
      <c r="X2759" s="14">
        <v>9</v>
      </c>
      <c r="Y2759" s="14">
        <v>15</v>
      </c>
      <c r="Z2759" s="14">
        <v>21</v>
      </c>
      <c r="AA2759" s="14">
        <v>31</v>
      </c>
      <c r="AB2759" s="14" t="str">
        <f>IF(C2708="","",C2708)</f>
        <v>TAIRO TAPIA, Erwin Amstron</v>
      </c>
    </row>
    <row r="2760" spans="1:28" ht="24" customHeight="1" thickBot="1" x14ac:dyDescent="0.3">
      <c r="A2760" s="381" t="s">
        <v>16</v>
      </c>
      <c r="B2760" s="382"/>
      <c r="C2760" s="383"/>
      <c r="D2760" s="94" t="str">
        <f>IF(ISERROR(VLOOKUP($AB2760,tic,W2760,FALSE)),"",IF(VLOOKUP($AB2760,tic,W2760,FALSE)=0,"",VLOOKUP($AB2760,tic,W2760,FALSE)))</f>
        <v/>
      </c>
      <c r="E2760" s="94" t="str">
        <f>IF(ISERROR(VLOOKUP($AB2760,tic,X2760,FALSE)),"",IF(VLOOKUP($AB2760,tic,X2760,FALSE)=0,"",VLOOKUP($AB2760,tic,X2760,FALSE)))</f>
        <v/>
      </c>
      <c r="F2760" s="94" t="str">
        <f>IF(ISERROR(VLOOKUP($AB2760,tic,Y2760,FALSE)),"",IF(VLOOKUP($AB2760,tic,Y2760,FALSE)=0,"",VLOOKUP($AB2760,tic,Y2760,FALSE)))</f>
        <v/>
      </c>
      <c r="G2760" s="95" t="str">
        <f>IF(ISERROR(VLOOKUP($AB2760,tic,Z2760,FALSE)),"",IF(VLOOKUP($AB2760,tic,Z2760,FALSE)=0,"",VLOOKUP($AB2760,tic,Z2760,FALSE)))</f>
        <v/>
      </c>
      <c r="H2760" s="96" t="str">
        <f ca="1">IF(ISERROR(VLOOKUP($AB2760,tic,AA2760,FALSE)),"",IF(VLOOKUP($AB2760,tic,AA2760,FALSE)=0,"",VLOOKUP($AB2760,tic,AA2760,FALSE)))</f>
        <v/>
      </c>
      <c r="I2760" s="307"/>
      <c r="J2760" s="308"/>
      <c r="W2760" s="14">
        <v>3</v>
      </c>
      <c r="X2760" s="14">
        <v>9</v>
      </c>
      <c r="Y2760" s="14">
        <v>15</v>
      </c>
      <c r="Z2760" s="14">
        <v>21</v>
      </c>
      <c r="AA2760" s="14">
        <v>31</v>
      </c>
      <c r="AB2760" s="14" t="str">
        <f>IF(C2708="","",C2708)</f>
        <v>TAIRO TAPIA, Erwin Amstron</v>
      </c>
    </row>
    <row r="2761" spans="1:28" ht="5.25" customHeight="1" thickTop="1" thickBot="1" x14ac:dyDescent="0.3"/>
    <row r="2762" spans="1:28" ht="17.25" customHeight="1" thickBot="1" x14ac:dyDescent="0.3">
      <c r="A2762" s="233" t="s">
        <v>154</v>
      </c>
      <c r="B2762" s="233"/>
      <c r="C2762" s="246" t="str">
        <f>IF(C2708="","",IF(VLOOKUP(C2708,DATOS!$B$17:$F$61,4,FALSE)=0,"",VLOOKUP(C2708,DATOS!$B$17:$F$61,4,FALSE)&amp;" "&amp;VLOOKUP(C2708,DATOS!$B$17:$F$61,5,FALSE)))</f>
        <v/>
      </c>
      <c r="D2762" s="247"/>
      <c r="E2762" s="248"/>
      <c r="F2762" s="233" t="str">
        <f>"N° Áreas desaprobadas "&amp;DATOS!$B$6&amp;" :"</f>
        <v>N° Áreas desaprobadas 2019 :</v>
      </c>
      <c r="G2762" s="233"/>
      <c r="H2762" s="233"/>
      <c r="I2762" s="233"/>
      <c r="J2762" s="97" t="str">
        <f ca="1">IF(C2708="","",IF((DATOS!$W$14-TODAY())&gt;0,"",VLOOKUP(C2708,anual,18,FALSE)))</f>
        <v/>
      </c>
    </row>
    <row r="2763" spans="1:28" ht="3" customHeight="1" thickBot="1" x14ac:dyDescent="0.3">
      <c r="A2763" s="46"/>
      <c r="B2763" s="46"/>
      <c r="C2763" s="98"/>
      <c r="D2763" s="98"/>
      <c r="E2763" s="98"/>
      <c r="F2763" s="46"/>
      <c r="G2763" s="46"/>
      <c r="H2763" s="46"/>
      <c r="I2763" s="46"/>
    </row>
    <row r="2764" spans="1:28" ht="17.25" customHeight="1" thickBot="1" x14ac:dyDescent="0.3">
      <c r="A2764" s="420" t="str">
        <f>IF(C2708="","",C2708)</f>
        <v>TAIRO TAPIA, Erwin Amstron</v>
      </c>
      <c r="B2764" s="420"/>
      <c r="C2764" s="420"/>
      <c r="F2764" s="233" t="s">
        <v>155</v>
      </c>
      <c r="G2764" s="233"/>
      <c r="H2764" s="233"/>
      <c r="I2764" s="395" t="str">
        <f ca="1">IF(C2708="","",IF((DATOS!$W$14-TODAY())&gt;0,"",VLOOKUP(C2708,anual2,20,FALSE)))</f>
        <v/>
      </c>
      <c r="J2764" s="396"/>
    </row>
    <row r="2765" spans="1:28" ht="15.75" thickBot="1" x14ac:dyDescent="0.3">
      <c r="A2765" s="16" t="s">
        <v>54</v>
      </c>
    </row>
    <row r="2766" spans="1:28" ht="16.5" thickTop="1" thickBot="1" x14ac:dyDescent="0.3">
      <c r="A2766" s="99" t="s">
        <v>55</v>
      </c>
      <c r="B2766" s="100" t="s">
        <v>56</v>
      </c>
      <c r="C2766" s="279" t="s">
        <v>152</v>
      </c>
      <c r="D2766" s="280"/>
      <c r="E2766" s="279" t="s">
        <v>57</v>
      </c>
      <c r="F2766" s="281"/>
      <c r="G2766" s="281"/>
      <c r="H2766" s="281"/>
      <c r="I2766" s="281"/>
      <c r="J2766" s="282"/>
    </row>
    <row r="2767" spans="1:28" ht="20.25" customHeight="1" thickTop="1" x14ac:dyDescent="0.25">
      <c r="A2767" s="101">
        <v>1</v>
      </c>
      <c r="B2767" s="102" t="str">
        <f t="shared" ref="B2767:D2770" si="674">IF(ISERROR(VLOOKUP($AB2767,comportamiento,W2767,FALSE)),"",IF(VLOOKUP($AB2767,comportamiento,W2767,FALSE)=0,"",VLOOKUP($AB2767,comportamiento,W2767,FALSE)))</f>
        <v/>
      </c>
      <c r="C2767" s="273" t="str">
        <f t="shared" ca="1" si="674"/>
        <v/>
      </c>
      <c r="D2767" s="274" t="str">
        <f t="shared" si="674"/>
        <v/>
      </c>
      <c r="E2767" s="283"/>
      <c r="F2767" s="283"/>
      <c r="G2767" s="283"/>
      <c r="H2767" s="283"/>
      <c r="I2767" s="283"/>
      <c r="J2767" s="284"/>
      <c r="W2767" s="14">
        <v>7</v>
      </c>
      <c r="X2767" s="14">
        <v>31</v>
      </c>
      <c r="AB2767" s="14" t="str">
        <f>IF(C2708="","",C2708)</f>
        <v>TAIRO TAPIA, Erwin Amstron</v>
      </c>
    </row>
    <row r="2768" spans="1:28" ht="20.25" customHeight="1" x14ac:dyDescent="0.25">
      <c r="A2768" s="103">
        <v>2</v>
      </c>
      <c r="B2768" s="104" t="str">
        <f t="shared" si="674"/>
        <v/>
      </c>
      <c r="C2768" s="275" t="str">
        <f t="shared" si="674"/>
        <v/>
      </c>
      <c r="D2768" s="276" t="str">
        <f t="shared" si="674"/>
        <v/>
      </c>
      <c r="E2768" s="269"/>
      <c r="F2768" s="269"/>
      <c r="G2768" s="269"/>
      <c r="H2768" s="269"/>
      <c r="I2768" s="269"/>
      <c r="J2768" s="270"/>
      <c r="W2768" s="14">
        <v>13</v>
      </c>
      <c r="AB2768" s="14" t="str">
        <f>IF(C2708="","",C2708)</f>
        <v>TAIRO TAPIA, Erwin Amstron</v>
      </c>
    </row>
    <row r="2769" spans="1:28" ht="20.25" customHeight="1" x14ac:dyDescent="0.25">
      <c r="A2769" s="103">
        <v>3</v>
      </c>
      <c r="B2769" s="104" t="str">
        <f t="shared" si="674"/>
        <v/>
      </c>
      <c r="C2769" s="275" t="str">
        <f t="shared" si="674"/>
        <v/>
      </c>
      <c r="D2769" s="276" t="str">
        <f t="shared" si="674"/>
        <v/>
      </c>
      <c r="E2769" s="269"/>
      <c r="F2769" s="269"/>
      <c r="G2769" s="269"/>
      <c r="H2769" s="269"/>
      <c r="I2769" s="269"/>
      <c r="J2769" s="270"/>
      <c r="W2769" s="14">
        <v>19</v>
      </c>
      <c r="AB2769" s="14" t="str">
        <f>IF(C2708="","",C2708)</f>
        <v>TAIRO TAPIA, Erwin Amstron</v>
      </c>
    </row>
    <row r="2770" spans="1:28" ht="20.25" customHeight="1" thickBot="1" x14ac:dyDescent="0.3">
      <c r="A2770" s="105">
        <v>4</v>
      </c>
      <c r="B2770" s="106" t="str">
        <f t="shared" si="674"/>
        <v/>
      </c>
      <c r="C2770" s="277" t="str">
        <f t="shared" si="674"/>
        <v/>
      </c>
      <c r="D2770" s="278" t="str">
        <f t="shared" si="674"/>
        <v/>
      </c>
      <c r="E2770" s="271"/>
      <c r="F2770" s="271"/>
      <c r="G2770" s="271"/>
      <c r="H2770" s="271"/>
      <c r="I2770" s="271"/>
      <c r="J2770" s="272"/>
      <c r="W2770" s="14">
        <v>25</v>
      </c>
      <c r="AB2770" s="14" t="str">
        <f>IF(C2708="","",C2708)</f>
        <v>TAIRO TAPIA, Erwin Amstron</v>
      </c>
    </row>
    <row r="2771" spans="1:28" ht="6.75" customHeight="1" thickTop="1" thickBot="1" x14ac:dyDescent="0.3">
      <c r="W2771" s="14">
        <v>7</v>
      </c>
    </row>
    <row r="2772" spans="1:28" ht="14.25" customHeight="1" thickTop="1" thickBot="1" x14ac:dyDescent="0.3">
      <c r="B2772" s="358" t="s">
        <v>208</v>
      </c>
      <c r="C2772" s="359"/>
      <c r="D2772" s="359" t="s">
        <v>209</v>
      </c>
      <c r="E2772" s="359"/>
      <c r="F2772" s="360"/>
    </row>
    <row r="2773" spans="1:28" ht="14.25" customHeight="1" thickTop="1" x14ac:dyDescent="0.25">
      <c r="B2773" s="107" t="str">
        <f>IF(DATOS!$B$12="","",IF(DATOS!$B$12="Bimestre","I Bimestre","I Trimestre"))</f>
        <v>I Trimestre</v>
      </c>
      <c r="C2773" s="108" t="str">
        <f>IF(C2708="","",VLOOKUP(C2708,periodo1,20,FALSE)&amp;"°")</f>
        <v>500°</v>
      </c>
      <c r="D2773" s="221">
        <f>IF(C2708="","",VLOOKUP(C2708,periodo1,18,FALSE))</f>
        <v>0</v>
      </c>
      <c r="E2773" s="221"/>
      <c r="F2773" s="361"/>
      <c r="H2773" s="406" t="str">
        <f>"Orden de mérito año escolar "&amp;DATOS!$B$6&amp;":"</f>
        <v>Orden de mérito año escolar 2019:</v>
      </c>
      <c r="I2773" s="407"/>
      <c r="J2773" s="412" t="str">
        <f ca="1">IF(C2708="","",IF((DATOS!$W$14-TODAY())&gt;0,"",VLOOKUP(C2708,anual,20,FALSE)&amp;"°"))</f>
        <v/>
      </c>
    </row>
    <row r="2774" spans="1:28" ht="14.25" customHeight="1" x14ac:dyDescent="0.25">
      <c r="B2774" s="109" t="str">
        <f>IF(DATOS!$B$12="","",IF(DATOS!$B$12="Bimestre","II Bimestre","II Trimestre"))</f>
        <v>II Trimestre</v>
      </c>
      <c r="C2774" s="110" t="str">
        <f ca="1">IF(C2708="","",IF((DATOS!$X$14-TODAY())&gt;0,"",VLOOKUP(C2708,periodo2,20,FALSE)&amp;"°"))</f>
        <v/>
      </c>
      <c r="D2774" s="225" t="str">
        <f ca="1">IF(C2708="","",IF(C2774="","",VLOOKUP(C2708,periodo2,18,FALSE)))</f>
        <v/>
      </c>
      <c r="E2774" s="225"/>
      <c r="F2774" s="362"/>
      <c r="H2774" s="408"/>
      <c r="I2774" s="409"/>
      <c r="J2774" s="413"/>
    </row>
    <row r="2775" spans="1:28" ht="14.25" customHeight="1" thickBot="1" x14ac:dyDescent="0.3">
      <c r="A2775" s="111"/>
      <c r="B2775" s="112" t="str">
        <f>IF(DATOS!$B$12="","",IF(DATOS!$B$12="Bimestre","III Bimestre","III Trimestre"))</f>
        <v>III Trimestre</v>
      </c>
      <c r="C2775" s="113" t="str">
        <f ca="1">IF(C2708="","",IF((DATOS!$Y$14-TODAY())&gt;0,"",VLOOKUP(C2708,periodo3,20,FALSE)&amp;"°"))</f>
        <v/>
      </c>
      <c r="D2775" s="363" t="str">
        <f ca="1">IF(C2708="","",IF(C2775="","",VLOOKUP(C2708,periodo3,18,FALSE)))</f>
        <v/>
      </c>
      <c r="E2775" s="363"/>
      <c r="F2775" s="364"/>
      <c r="G2775" s="111"/>
      <c r="H2775" s="410"/>
      <c r="I2775" s="411"/>
      <c r="J2775" s="414"/>
    </row>
    <row r="2776" spans="1:28" ht="14.25" customHeight="1" thickTop="1" thickBot="1" x14ac:dyDescent="0.3">
      <c r="B2776" s="114" t="str">
        <f>IF(DATOS!$B$12="","",IF(DATOS!$B$12="Bimestre","IV Bimestre",""))</f>
        <v/>
      </c>
      <c r="C2776" s="115" t="str">
        <f ca="1">IF(C2708="","",IF((DATOS!$W$14-TODAY())&gt;0,"",VLOOKUP(C2708,periodo4,20,FALSE)&amp;"°"))</f>
        <v/>
      </c>
      <c r="D2776" s="214" t="str">
        <f ca="1">IF(C2708="","",IF(C2776="","",VLOOKUP(C2708,periodo4,18,FALSE)))</f>
        <v/>
      </c>
      <c r="E2776" s="214"/>
      <c r="F2776" s="405"/>
    </row>
    <row r="2777" spans="1:28" ht="16.5" thickTop="1" thickBot="1" x14ac:dyDescent="0.3">
      <c r="A2777" s="16" t="s">
        <v>192</v>
      </c>
    </row>
    <row r="2778" spans="1:28" ht="15.75" thickTop="1" x14ac:dyDescent="0.25">
      <c r="A2778" s="397" t="s">
        <v>55</v>
      </c>
      <c r="B2778" s="399" t="s">
        <v>193</v>
      </c>
      <c r="C2778" s="288"/>
      <c r="D2778" s="288"/>
      <c r="E2778" s="289"/>
      <c r="F2778" s="399" t="s">
        <v>194</v>
      </c>
      <c r="G2778" s="288"/>
      <c r="H2778" s="288"/>
      <c r="I2778" s="289"/>
    </row>
    <row r="2779" spans="1:28" x14ac:dyDescent="0.25">
      <c r="A2779" s="398"/>
      <c r="B2779" s="116" t="s">
        <v>195</v>
      </c>
      <c r="C2779" s="400" t="s">
        <v>196</v>
      </c>
      <c r="D2779" s="400"/>
      <c r="E2779" s="401"/>
      <c r="F2779" s="402" t="s">
        <v>195</v>
      </c>
      <c r="G2779" s="400"/>
      <c r="H2779" s="400"/>
      <c r="I2779" s="117" t="s">
        <v>196</v>
      </c>
    </row>
    <row r="2780" spans="1:28" x14ac:dyDescent="0.25">
      <c r="A2780" s="118">
        <v>1</v>
      </c>
      <c r="B2780" s="126"/>
      <c r="C2780" s="403"/>
      <c r="D2780" s="366"/>
      <c r="E2780" s="404"/>
      <c r="F2780" s="365"/>
      <c r="G2780" s="366"/>
      <c r="H2780" s="367"/>
      <c r="I2780" s="127"/>
    </row>
    <row r="2781" spans="1:28" x14ac:dyDescent="0.25">
      <c r="A2781" s="118">
        <v>2</v>
      </c>
      <c r="B2781" s="126"/>
      <c r="C2781" s="403"/>
      <c r="D2781" s="366"/>
      <c r="E2781" s="404"/>
      <c r="F2781" s="365"/>
      <c r="G2781" s="366"/>
      <c r="H2781" s="367"/>
      <c r="I2781" s="127"/>
    </row>
    <row r="2782" spans="1:28" x14ac:dyDescent="0.25">
      <c r="A2782" s="118">
        <v>3</v>
      </c>
      <c r="B2782" s="126"/>
      <c r="C2782" s="403"/>
      <c r="D2782" s="366"/>
      <c r="E2782" s="404"/>
      <c r="F2782" s="365"/>
      <c r="G2782" s="366"/>
      <c r="H2782" s="367"/>
      <c r="I2782" s="127"/>
    </row>
    <row r="2783" spans="1:28" ht="15.75" thickBot="1" x14ac:dyDescent="0.3">
      <c r="A2783" s="119">
        <v>4</v>
      </c>
      <c r="B2783" s="129"/>
      <c r="C2783" s="368"/>
      <c r="D2783" s="369"/>
      <c r="E2783" s="370"/>
      <c r="F2783" s="371"/>
      <c r="G2783" s="369"/>
      <c r="H2783" s="372"/>
      <c r="I2783" s="130"/>
    </row>
    <row r="2784" spans="1:28" ht="16.5" thickTop="1" thickBot="1" x14ac:dyDescent="0.3">
      <c r="A2784" s="120" t="s">
        <v>197</v>
      </c>
      <c r="B2784" s="121" t="str">
        <f>IF(C2708="","",IF(SUM(B2780:B2783)=0,"",SUM(B2780:B2783)))</f>
        <v/>
      </c>
      <c r="C2784" s="373" t="str">
        <f>IF(C2708="","",IF(SUM(C2780:C2783)=0,"",SUM(C2780:C2783)))</f>
        <v/>
      </c>
      <c r="D2784" s="373" t="str">
        <f t="shared" ref="D2784" si="675">IF(E2708="","",IF(SUM(D2780:D2783)=0,"",SUM(D2780:D2783)))</f>
        <v/>
      </c>
      <c r="E2784" s="374" t="str">
        <f t="shared" ref="E2784" si="676">IF(F2708="","",IF(SUM(E2780:E2783)=0,"",SUM(E2780:E2783)))</f>
        <v/>
      </c>
      <c r="F2784" s="375" t="str">
        <f>IF(C2708="","",IF(SUM(F2780:F2783)=0,"",SUM(F2780:F2783)))</f>
        <v/>
      </c>
      <c r="G2784" s="373" t="str">
        <f t="shared" ref="G2784" si="677">IF(H2708="","",IF(SUM(G2780:G2783)=0,"",SUM(G2780:G2783)))</f>
        <v/>
      </c>
      <c r="H2784" s="373" t="str">
        <f t="shared" ref="H2784" si="678">IF(I2708="","",IF(SUM(H2780:H2783)=0,"",SUM(H2780:H2783)))</f>
        <v/>
      </c>
      <c r="I2784" s="122" t="str">
        <f>IF(C2708="","",IF(SUM(I2780:I2783)=0,"",SUM(I2780:I2783)))</f>
        <v/>
      </c>
    </row>
    <row r="2785" spans="1:32" ht="15.75" thickTop="1" x14ac:dyDescent="0.25"/>
    <row r="2788" spans="1:32" x14ac:dyDescent="0.25">
      <c r="A2788" s="416"/>
      <c r="B2788" s="416"/>
      <c r="G2788" s="123"/>
      <c r="H2788" s="123"/>
      <c r="I2788" s="123"/>
      <c r="J2788" s="123"/>
    </row>
    <row r="2789" spans="1:32" x14ac:dyDescent="0.25">
      <c r="A2789" s="415" t="str">
        <f>IF(DATOS!$F$9="","",DATOS!$F$9)</f>
        <v/>
      </c>
      <c r="B2789" s="415"/>
      <c r="G2789" s="415" t="str">
        <f>IF(DATOS!$F$10="","",DATOS!$F$10)</f>
        <v/>
      </c>
      <c r="H2789" s="415"/>
      <c r="I2789" s="415"/>
      <c r="J2789" s="415"/>
    </row>
    <row r="2790" spans="1:32" x14ac:dyDescent="0.25">
      <c r="A2790" s="415" t="s">
        <v>143</v>
      </c>
      <c r="B2790" s="415"/>
      <c r="G2790" s="415" t="s">
        <v>142</v>
      </c>
      <c r="H2790" s="415"/>
      <c r="I2790" s="415"/>
      <c r="J2790" s="415"/>
    </row>
    <row r="2791" spans="1:32" ht="17.25" x14ac:dyDescent="0.3">
      <c r="A2791" s="285" t="str">
        <f>"INFORME DE PROGRESO DEL APRENDIZAJE DEL ESTUDIANTE - "&amp;DATOS!$B$6</f>
        <v>INFORME DE PROGRESO DEL APRENDIZAJE DEL ESTUDIANTE - 2019</v>
      </c>
      <c r="B2791" s="285"/>
      <c r="C2791" s="285"/>
      <c r="D2791" s="285"/>
      <c r="E2791" s="285"/>
      <c r="F2791" s="285"/>
      <c r="G2791" s="285"/>
      <c r="H2791" s="285"/>
      <c r="I2791" s="285"/>
      <c r="J2791" s="285"/>
    </row>
    <row r="2792" spans="1:32" ht="4.5" customHeight="1" thickBot="1" x14ac:dyDescent="0.3"/>
    <row r="2793" spans="1:32" ht="15.75" thickTop="1" x14ac:dyDescent="0.25">
      <c r="A2793" s="292"/>
      <c r="B2793" s="62" t="s">
        <v>45</v>
      </c>
      <c r="C2793" s="314" t="str">
        <f>IF(DATOS!$B$4="","",DATOS!$B$4)</f>
        <v>Apurímac</v>
      </c>
      <c r="D2793" s="314"/>
      <c r="E2793" s="314"/>
      <c r="F2793" s="314"/>
      <c r="G2793" s="313" t="s">
        <v>47</v>
      </c>
      <c r="H2793" s="313"/>
      <c r="I2793" s="63" t="str">
        <f>IF(DATOS!$B$5="","",DATOS!$B$5)</f>
        <v/>
      </c>
      <c r="J2793" s="295" t="s">
        <v>520</v>
      </c>
    </row>
    <row r="2794" spans="1:32" x14ac:dyDescent="0.25">
      <c r="A2794" s="293"/>
      <c r="B2794" s="64" t="s">
        <v>46</v>
      </c>
      <c r="C2794" s="311" t="str">
        <f>IF(DATOS!$B$7="","",UPPER(DATOS!$B$7))</f>
        <v/>
      </c>
      <c r="D2794" s="311"/>
      <c r="E2794" s="311"/>
      <c r="F2794" s="311"/>
      <c r="G2794" s="311"/>
      <c r="H2794" s="311"/>
      <c r="I2794" s="312"/>
      <c r="J2794" s="296"/>
    </row>
    <row r="2795" spans="1:32" x14ac:dyDescent="0.25">
      <c r="A2795" s="293"/>
      <c r="B2795" s="64" t="s">
        <v>49</v>
      </c>
      <c r="C2795" s="315" t="str">
        <f>IF(DATOS!$B$8="","",DATOS!$B$8)</f>
        <v/>
      </c>
      <c r="D2795" s="315"/>
      <c r="E2795" s="315"/>
      <c r="F2795" s="315"/>
      <c r="G2795" s="286" t="s">
        <v>100</v>
      </c>
      <c r="H2795" s="287"/>
      <c r="I2795" s="65" t="str">
        <f>IF(DATOS!$B$9="","",DATOS!$B$9)</f>
        <v/>
      </c>
      <c r="J2795" s="296"/>
    </row>
    <row r="2796" spans="1:32" x14ac:dyDescent="0.25">
      <c r="A2796" s="293"/>
      <c r="B2796" s="64" t="s">
        <v>60</v>
      </c>
      <c r="C2796" s="311" t="str">
        <f>IF(DATOS!$B$10="","",DATOS!$B$10)</f>
        <v/>
      </c>
      <c r="D2796" s="311"/>
      <c r="E2796" s="311"/>
      <c r="F2796" s="311"/>
      <c r="G2796" s="317" t="s">
        <v>50</v>
      </c>
      <c r="H2796" s="317"/>
      <c r="I2796" s="65" t="str">
        <f>IF(DATOS!$B$11="","",DATOS!$B$11)</f>
        <v/>
      </c>
      <c r="J2796" s="296"/>
    </row>
    <row r="2797" spans="1:32" x14ac:dyDescent="0.25">
      <c r="A2797" s="293"/>
      <c r="B2797" s="64" t="s">
        <v>59</v>
      </c>
      <c r="C2797" s="316" t="str">
        <f>IF(ISERROR(VLOOKUP(C2798,DATOS!$B$17:$C$61,2,FALSE)),"No encontrado",IF(VLOOKUP(C2798,DATOS!$B$17:$C$61,2,FALSE)=0,"No encontrado",VLOOKUP(C2798,DATOS!$B$17:$C$61,2,FALSE)))</f>
        <v>No encontrado</v>
      </c>
      <c r="D2797" s="316"/>
      <c r="E2797" s="316"/>
      <c r="F2797" s="316"/>
      <c r="G2797" s="298"/>
      <c r="H2797" s="299"/>
      <c r="I2797" s="300"/>
      <c r="J2797" s="296"/>
    </row>
    <row r="2798" spans="1:32" ht="28.5" customHeight="1" thickBot="1" x14ac:dyDescent="0.3">
      <c r="A2798" s="294"/>
      <c r="B2798" s="66" t="s">
        <v>58</v>
      </c>
      <c r="C2798" s="309" t="str">
        <f>IF(INDEX(alumnos,AE2798,AF2798)=0,"",INDEX(alumnos,AE2798,AF2798))</f>
        <v>VERA VIGURIA, Sebastian Adriano</v>
      </c>
      <c r="D2798" s="309"/>
      <c r="E2798" s="309"/>
      <c r="F2798" s="309"/>
      <c r="G2798" s="309"/>
      <c r="H2798" s="309"/>
      <c r="I2798" s="310"/>
      <c r="J2798" s="297"/>
      <c r="AE2798" s="14">
        <f>AE2708+1</f>
        <v>32</v>
      </c>
      <c r="AF2798" s="14">
        <v>2</v>
      </c>
    </row>
    <row r="2799" spans="1:32" ht="5.25" customHeight="1" thickTop="1" thickBot="1" x14ac:dyDescent="0.3"/>
    <row r="2800" spans="1:32" ht="27" customHeight="1" thickTop="1" x14ac:dyDescent="0.25">
      <c r="A2800" s="318" t="s">
        <v>0</v>
      </c>
      <c r="B2800" s="328" t="s">
        <v>1</v>
      </c>
      <c r="C2800" s="329"/>
      <c r="D2800" s="325" t="s">
        <v>139</v>
      </c>
      <c r="E2800" s="326"/>
      <c r="F2800" s="326"/>
      <c r="G2800" s="327"/>
      <c r="H2800" s="320" t="s">
        <v>2</v>
      </c>
      <c r="I2800" s="301" t="s">
        <v>3</v>
      </c>
      <c r="J2800" s="302"/>
      <c r="K2800" s="67"/>
    </row>
    <row r="2801" spans="1:28" ht="15" customHeight="1" thickBot="1" x14ac:dyDescent="0.3">
      <c r="A2801" s="319"/>
      <c r="B2801" s="330"/>
      <c r="C2801" s="331"/>
      <c r="D2801" s="68">
        <v>1</v>
      </c>
      <c r="E2801" s="68">
        <v>2</v>
      </c>
      <c r="F2801" s="68">
        <v>3</v>
      </c>
      <c r="G2801" s="68">
        <v>4</v>
      </c>
      <c r="H2801" s="321"/>
      <c r="I2801" s="303"/>
      <c r="J2801" s="304"/>
      <c r="K2801" s="67"/>
    </row>
    <row r="2802" spans="1:28" ht="17.25" customHeight="1" thickTop="1" x14ac:dyDescent="0.25">
      <c r="A2802" s="322" t="s">
        <v>8</v>
      </c>
      <c r="B2802" s="334" t="s">
        <v>26</v>
      </c>
      <c r="C2802" s="334"/>
      <c r="D2802" s="69" t="str">
        <f t="shared" ref="D2802:H2806" si="679">IF(ISERROR(VLOOKUP($AB2802,matematica,W2802,FALSE)),"",IF(VLOOKUP($AB2802,matematica,W2802,FALSE)=0,"",VLOOKUP($AB2802,matematica,W2802,FALSE)))</f>
        <v/>
      </c>
      <c r="E2802" s="69" t="str">
        <f t="shared" si="679"/>
        <v/>
      </c>
      <c r="F2802" s="69" t="str">
        <f t="shared" si="679"/>
        <v/>
      </c>
      <c r="G2802" s="69" t="str">
        <f t="shared" si="679"/>
        <v/>
      </c>
      <c r="H2802" s="343" t="str">
        <f t="shared" ca="1" si="679"/>
        <v/>
      </c>
      <c r="I2802" s="337"/>
      <c r="J2802" s="338"/>
      <c r="W2802" s="14">
        <v>3</v>
      </c>
      <c r="X2802" s="14">
        <v>9</v>
      </c>
      <c r="Y2802" s="14">
        <v>15</v>
      </c>
      <c r="Z2802" s="14">
        <v>21</v>
      </c>
      <c r="AA2802" s="14">
        <v>31</v>
      </c>
      <c r="AB2802" s="14" t="str">
        <f>IF(C2798="","",C2798)</f>
        <v>VERA VIGURIA, Sebastian Adriano</v>
      </c>
    </row>
    <row r="2803" spans="1:28" ht="27.75" customHeight="1" x14ac:dyDescent="0.25">
      <c r="A2803" s="323"/>
      <c r="B2803" s="335" t="s">
        <v>27</v>
      </c>
      <c r="C2803" s="335"/>
      <c r="D2803" s="70" t="str">
        <f t="shared" si="679"/>
        <v/>
      </c>
      <c r="E2803" s="70" t="str">
        <f t="shared" si="679"/>
        <v/>
      </c>
      <c r="F2803" s="70" t="str">
        <f t="shared" si="679"/>
        <v/>
      </c>
      <c r="G2803" s="70" t="str">
        <f t="shared" si="679"/>
        <v/>
      </c>
      <c r="H2803" s="344" t="str">
        <f t="shared" si="679"/>
        <v/>
      </c>
      <c r="I2803" s="339"/>
      <c r="J2803" s="340"/>
      <c r="M2803" s="14" t="str">
        <f>IF(INDEX(alumnos,35,2)=0,"",INDEX(alumnos,35,2))</f>
        <v/>
      </c>
      <c r="W2803" s="14">
        <v>4</v>
      </c>
      <c r="X2803" s="14">
        <v>10</v>
      </c>
      <c r="Y2803" s="14">
        <v>16</v>
      </c>
      <c r="Z2803" s="14">
        <v>22</v>
      </c>
      <c r="AB2803" s="14" t="str">
        <f>IF(C2798="","",C2798)</f>
        <v>VERA VIGURIA, Sebastian Adriano</v>
      </c>
    </row>
    <row r="2804" spans="1:28" ht="26.25" customHeight="1" x14ac:dyDescent="0.25">
      <c r="A2804" s="323"/>
      <c r="B2804" s="335" t="s">
        <v>28</v>
      </c>
      <c r="C2804" s="335"/>
      <c r="D2804" s="70" t="str">
        <f t="shared" si="679"/>
        <v/>
      </c>
      <c r="E2804" s="70" t="str">
        <f t="shared" si="679"/>
        <v/>
      </c>
      <c r="F2804" s="70" t="str">
        <f t="shared" si="679"/>
        <v/>
      </c>
      <c r="G2804" s="70" t="str">
        <f t="shared" si="679"/>
        <v/>
      </c>
      <c r="H2804" s="344" t="str">
        <f t="shared" si="679"/>
        <v/>
      </c>
      <c r="I2804" s="339"/>
      <c r="J2804" s="340"/>
      <c r="W2804" s="14">
        <v>5</v>
      </c>
      <c r="X2804" s="14">
        <v>11</v>
      </c>
      <c r="Y2804" s="14">
        <v>17</v>
      </c>
      <c r="Z2804" s="14">
        <v>23</v>
      </c>
      <c r="AB2804" s="14" t="str">
        <f>IF(C2798="","",C2798)</f>
        <v>VERA VIGURIA, Sebastian Adriano</v>
      </c>
    </row>
    <row r="2805" spans="1:28" ht="24.75" customHeight="1" x14ac:dyDescent="0.25">
      <c r="A2805" s="323"/>
      <c r="B2805" s="335" t="s">
        <v>29</v>
      </c>
      <c r="C2805" s="335"/>
      <c r="D2805" s="70" t="str">
        <f t="shared" si="679"/>
        <v/>
      </c>
      <c r="E2805" s="70" t="str">
        <f t="shared" si="679"/>
        <v/>
      </c>
      <c r="F2805" s="70" t="str">
        <f t="shared" si="679"/>
        <v/>
      </c>
      <c r="G2805" s="70" t="str">
        <f t="shared" si="679"/>
        <v/>
      </c>
      <c r="H2805" s="344" t="str">
        <f t="shared" si="679"/>
        <v/>
      </c>
      <c r="I2805" s="339"/>
      <c r="J2805" s="340"/>
      <c r="W2805" s="14">
        <v>6</v>
      </c>
      <c r="X2805" s="14">
        <v>12</v>
      </c>
      <c r="Y2805" s="14">
        <v>18</v>
      </c>
      <c r="Z2805" s="14">
        <v>24</v>
      </c>
      <c r="AB2805" s="14" t="str">
        <f>IF(C2798="","",C2798)</f>
        <v>VERA VIGURIA, Sebastian Adriano</v>
      </c>
    </row>
    <row r="2806" spans="1:28" ht="16.5" customHeight="1" thickBot="1" x14ac:dyDescent="0.3">
      <c r="A2806" s="324"/>
      <c r="B2806" s="336" t="s">
        <v>188</v>
      </c>
      <c r="C2806" s="336"/>
      <c r="D2806" s="71" t="str">
        <f t="shared" si="679"/>
        <v/>
      </c>
      <c r="E2806" s="71" t="str">
        <f t="shared" si="679"/>
        <v/>
      </c>
      <c r="F2806" s="71" t="str">
        <f t="shared" si="679"/>
        <v/>
      </c>
      <c r="G2806" s="71" t="str">
        <f t="shared" si="679"/>
        <v/>
      </c>
      <c r="H2806" s="345" t="str">
        <f t="shared" si="679"/>
        <v/>
      </c>
      <c r="I2806" s="341"/>
      <c r="J2806" s="342"/>
      <c r="W2806" s="14">
        <v>7</v>
      </c>
      <c r="X2806" s="14">
        <v>13</v>
      </c>
      <c r="Y2806" s="14">
        <v>19</v>
      </c>
      <c r="Z2806" s="14">
        <v>25</v>
      </c>
      <c r="AB2806" s="14" t="str">
        <f>IF(C2798="","",C2798)</f>
        <v>VERA VIGURIA, Sebastian Adriano</v>
      </c>
    </row>
    <row r="2807" spans="1:28" ht="1.5" customHeight="1" thickTop="1" thickBot="1" x14ac:dyDescent="0.3">
      <c r="A2807" s="72"/>
      <c r="B2807" s="73"/>
      <c r="C2807" s="74"/>
      <c r="D2807" s="74"/>
      <c r="E2807" s="74"/>
      <c r="F2807" s="74"/>
      <c r="G2807" s="74"/>
      <c r="H2807" s="75"/>
      <c r="I2807" s="124"/>
      <c r="J2807" s="124"/>
    </row>
    <row r="2808" spans="1:28" ht="28.5" customHeight="1" thickTop="1" x14ac:dyDescent="0.25">
      <c r="A2808" s="322" t="s">
        <v>151</v>
      </c>
      <c r="B2808" s="334" t="s">
        <v>191</v>
      </c>
      <c r="C2808" s="334" t="str">
        <f t="shared" ref="C2808:C2810" si="680">IF(ISERROR(VLOOKUP($C$8,comunicacion,W2808,FALSE)),"",IF(VLOOKUP($C$8,comunicacion,W2808,FALSE)=0,"",VLOOKUP($C$8,comunicacion,W2808,FALSE)))</f>
        <v/>
      </c>
      <c r="D2808" s="76" t="str">
        <f t="shared" ref="D2808:H2811" si="681">IF(ISERROR(VLOOKUP($AB2808,comunicacion,W2808,FALSE)),"",IF(VLOOKUP($AB2808,comunicacion,W2808,FALSE)=0,"",VLOOKUP($AB2808,comunicacion,W2808,FALSE)))</f>
        <v/>
      </c>
      <c r="E2808" s="76" t="str">
        <f t="shared" si="681"/>
        <v/>
      </c>
      <c r="F2808" s="76" t="str">
        <f t="shared" si="681"/>
        <v/>
      </c>
      <c r="G2808" s="69" t="str">
        <f t="shared" si="681"/>
        <v/>
      </c>
      <c r="H2808" s="346" t="str">
        <f t="shared" ca="1" si="681"/>
        <v/>
      </c>
      <c r="I2808" s="349"/>
      <c r="J2808" s="350"/>
      <c r="W2808" s="14">
        <v>3</v>
      </c>
      <c r="X2808" s="14">
        <v>9</v>
      </c>
      <c r="Y2808" s="14">
        <v>15</v>
      </c>
      <c r="Z2808" s="14">
        <v>21</v>
      </c>
      <c r="AA2808" s="14">
        <v>31</v>
      </c>
      <c r="AB2808" s="14" t="str">
        <f>IF(C2798="","",C2798)</f>
        <v>VERA VIGURIA, Sebastian Adriano</v>
      </c>
    </row>
    <row r="2809" spans="1:28" ht="28.5" customHeight="1" x14ac:dyDescent="0.25">
      <c r="A2809" s="323"/>
      <c r="B2809" s="335" t="s">
        <v>190</v>
      </c>
      <c r="C2809" s="335" t="str">
        <f t="shared" si="680"/>
        <v/>
      </c>
      <c r="D2809" s="77" t="str">
        <f t="shared" si="681"/>
        <v/>
      </c>
      <c r="E2809" s="77" t="str">
        <f t="shared" si="681"/>
        <v/>
      </c>
      <c r="F2809" s="77" t="str">
        <f t="shared" si="681"/>
        <v/>
      </c>
      <c r="G2809" s="70" t="str">
        <f t="shared" si="681"/>
        <v/>
      </c>
      <c r="H2809" s="347" t="str">
        <f t="shared" si="681"/>
        <v/>
      </c>
      <c r="I2809" s="351"/>
      <c r="J2809" s="352"/>
      <c r="W2809" s="14">
        <v>4</v>
      </c>
      <c r="X2809" s="14">
        <v>10</v>
      </c>
      <c r="Y2809" s="14">
        <v>16</v>
      </c>
      <c r="Z2809" s="14">
        <v>22</v>
      </c>
      <c r="AB2809" s="14" t="str">
        <f>IF(C2798="","",C2798)</f>
        <v>VERA VIGURIA, Sebastian Adriano</v>
      </c>
    </row>
    <row r="2810" spans="1:28" ht="28.5" customHeight="1" x14ac:dyDescent="0.25">
      <c r="A2810" s="323"/>
      <c r="B2810" s="335" t="s">
        <v>189</v>
      </c>
      <c r="C2810" s="335" t="str">
        <f t="shared" si="680"/>
        <v/>
      </c>
      <c r="D2810" s="77" t="str">
        <f t="shared" si="681"/>
        <v/>
      </c>
      <c r="E2810" s="77" t="str">
        <f t="shared" si="681"/>
        <v/>
      </c>
      <c r="F2810" s="77" t="str">
        <f t="shared" si="681"/>
        <v/>
      </c>
      <c r="G2810" s="70" t="str">
        <f t="shared" si="681"/>
        <v/>
      </c>
      <c r="H2810" s="347" t="str">
        <f t="shared" si="681"/>
        <v/>
      </c>
      <c r="I2810" s="351"/>
      <c r="J2810" s="352"/>
      <c r="W2810" s="14">
        <v>5</v>
      </c>
      <c r="X2810" s="14">
        <v>11</v>
      </c>
      <c r="Y2810" s="14">
        <v>17</v>
      </c>
      <c r="Z2810" s="14">
        <v>23</v>
      </c>
      <c r="AB2810" s="14" t="str">
        <f>IF(C2798="","",C2798)</f>
        <v>VERA VIGURIA, Sebastian Adriano</v>
      </c>
    </row>
    <row r="2811" spans="1:28" ht="16.5" customHeight="1" thickBot="1" x14ac:dyDescent="0.3">
      <c r="A2811" s="324"/>
      <c r="B2811" s="336" t="s">
        <v>188</v>
      </c>
      <c r="C2811" s="336"/>
      <c r="D2811" s="71" t="str">
        <f t="shared" si="681"/>
        <v/>
      </c>
      <c r="E2811" s="71" t="str">
        <f t="shared" si="681"/>
        <v/>
      </c>
      <c r="F2811" s="71" t="str">
        <f t="shared" si="681"/>
        <v/>
      </c>
      <c r="G2811" s="71" t="str">
        <f t="shared" si="681"/>
        <v/>
      </c>
      <c r="H2811" s="348" t="str">
        <f t="shared" si="681"/>
        <v/>
      </c>
      <c r="I2811" s="353"/>
      <c r="J2811" s="354"/>
      <c r="W2811" s="14">
        <v>7</v>
      </c>
      <c r="X2811" s="14">
        <v>13</v>
      </c>
      <c r="Y2811" s="14">
        <v>19</v>
      </c>
      <c r="Z2811" s="14">
        <v>25</v>
      </c>
      <c r="AB2811" s="14" t="str">
        <f>IF(C2798="","",C2798)</f>
        <v>VERA VIGURIA, Sebastian Adriano</v>
      </c>
    </row>
    <row r="2812" spans="1:28" ht="2.25" customHeight="1" thickTop="1" thickBot="1" x14ac:dyDescent="0.3">
      <c r="A2812" s="72"/>
      <c r="B2812" s="73"/>
      <c r="C2812" s="78"/>
      <c r="D2812" s="78"/>
      <c r="E2812" s="78"/>
      <c r="F2812" s="78"/>
      <c r="G2812" s="78"/>
      <c r="H2812" s="75"/>
      <c r="I2812" s="124"/>
      <c r="J2812" s="124"/>
    </row>
    <row r="2813" spans="1:28" ht="28.5" customHeight="1" thickTop="1" x14ac:dyDescent="0.25">
      <c r="A2813" s="322" t="s">
        <v>150</v>
      </c>
      <c r="B2813" s="334" t="s">
        <v>30</v>
      </c>
      <c r="C2813" s="334" t="str">
        <f t="shared" ref="C2813:C2815" si="682">IF(ISERROR(VLOOKUP($C$8,ingles,W2813,FALSE)),"",IF(VLOOKUP($C$8,ingles,W2813,FALSE)=0,"",VLOOKUP($C$8,ingles,W2813,FALSE)))</f>
        <v/>
      </c>
      <c r="D2813" s="76" t="str">
        <f t="shared" ref="D2813:H2816" si="683">IF(ISERROR(VLOOKUP($AB2813,ingles,W2813,FALSE)),"",IF(VLOOKUP($AB2813,ingles,W2813,FALSE)=0,"",VLOOKUP($AB2813,ingles,W2813,FALSE)))</f>
        <v/>
      </c>
      <c r="E2813" s="76" t="str">
        <f t="shared" si="683"/>
        <v/>
      </c>
      <c r="F2813" s="76" t="str">
        <f t="shared" si="683"/>
        <v/>
      </c>
      <c r="G2813" s="69" t="str">
        <f t="shared" si="683"/>
        <v/>
      </c>
      <c r="H2813" s="346" t="str">
        <f t="shared" ca="1" si="683"/>
        <v/>
      </c>
      <c r="I2813" s="349"/>
      <c r="J2813" s="350"/>
      <c r="W2813" s="14">
        <v>3</v>
      </c>
      <c r="X2813" s="14">
        <v>9</v>
      </c>
      <c r="Y2813" s="14">
        <v>15</v>
      </c>
      <c r="Z2813" s="14">
        <v>21</v>
      </c>
      <c r="AA2813" s="14">
        <v>31</v>
      </c>
      <c r="AB2813" s="14" t="str">
        <f>IF(C2798="","",C2798)</f>
        <v>VERA VIGURIA, Sebastian Adriano</v>
      </c>
    </row>
    <row r="2814" spans="1:28" ht="28.5" customHeight="1" x14ac:dyDescent="0.25">
      <c r="A2814" s="323"/>
      <c r="B2814" s="335" t="s">
        <v>31</v>
      </c>
      <c r="C2814" s="335" t="str">
        <f t="shared" si="682"/>
        <v/>
      </c>
      <c r="D2814" s="77" t="str">
        <f t="shared" si="683"/>
        <v/>
      </c>
      <c r="E2814" s="77" t="str">
        <f t="shared" si="683"/>
        <v/>
      </c>
      <c r="F2814" s="77" t="str">
        <f t="shared" si="683"/>
        <v/>
      </c>
      <c r="G2814" s="70" t="str">
        <f t="shared" si="683"/>
        <v/>
      </c>
      <c r="H2814" s="347" t="str">
        <f t="shared" si="683"/>
        <v/>
      </c>
      <c r="I2814" s="351"/>
      <c r="J2814" s="352"/>
      <c r="W2814" s="14">
        <v>4</v>
      </c>
      <c r="X2814" s="14">
        <v>10</v>
      </c>
      <c r="Y2814" s="14">
        <v>16</v>
      </c>
      <c r="Z2814" s="14">
        <v>22</v>
      </c>
      <c r="AB2814" s="14" t="str">
        <f>IF(C2798="","",C2798)</f>
        <v>VERA VIGURIA, Sebastian Adriano</v>
      </c>
    </row>
    <row r="2815" spans="1:28" ht="28.5" customHeight="1" x14ac:dyDescent="0.25">
      <c r="A2815" s="323"/>
      <c r="B2815" s="335" t="s">
        <v>32</v>
      </c>
      <c r="C2815" s="335" t="str">
        <f t="shared" si="682"/>
        <v/>
      </c>
      <c r="D2815" s="77" t="str">
        <f t="shared" si="683"/>
        <v/>
      </c>
      <c r="E2815" s="77" t="str">
        <f t="shared" si="683"/>
        <v/>
      </c>
      <c r="F2815" s="77" t="str">
        <f t="shared" si="683"/>
        <v/>
      </c>
      <c r="G2815" s="70" t="str">
        <f t="shared" si="683"/>
        <v/>
      </c>
      <c r="H2815" s="347" t="str">
        <f t="shared" si="683"/>
        <v/>
      </c>
      <c r="I2815" s="351"/>
      <c r="J2815" s="352"/>
      <c r="W2815" s="14">
        <v>5</v>
      </c>
      <c r="X2815" s="14">
        <v>11</v>
      </c>
      <c r="Y2815" s="14">
        <v>17</v>
      </c>
      <c r="Z2815" s="14">
        <v>23</v>
      </c>
      <c r="AB2815" s="14" t="str">
        <f>IF(C2798="","",C2798)</f>
        <v>VERA VIGURIA, Sebastian Adriano</v>
      </c>
    </row>
    <row r="2816" spans="1:28" ht="16.5" customHeight="1" thickBot="1" x14ac:dyDescent="0.3">
      <c r="A2816" s="324"/>
      <c r="B2816" s="336" t="s">
        <v>188</v>
      </c>
      <c r="C2816" s="336"/>
      <c r="D2816" s="71" t="str">
        <f t="shared" si="683"/>
        <v/>
      </c>
      <c r="E2816" s="71" t="str">
        <f t="shared" si="683"/>
        <v/>
      </c>
      <c r="F2816" s="71" t="str">
        <f t="shared" si="683"/>
        <v/>
      </c>
      <c r="G2816" s="71" t="str">
        <f t="shared" si="683"/>
        <v/>
      </c>
      <c r="H2816" s="348" t="str">
        <f t="shared" si="683"/>
        <v/>
      </c>
      <c r="I2816" s="353"/>
      <c r="J2816" s="354"/>
      <c r="W2816" s="14">
        <v>7</v>
      </c>
      <c r="X2816" s="14">
        <v>13</v>
      </c>
      <c r="Y2816" s="14">
        <v>19</v>
      </c>
      <c r="Z2816" s="14">
        <v>25</v>
      </c>
      <c r="AB2816" s="14" t="str">
        <f>IF(C2798="","",C2798)</f>
        <v>VERA VIGURIA, Sebastian Adriano</v>
      </c>
    </row>
    <row r="2817" spans="1:28" ht="2.25" customHeight="1" thickTop="1" thickBot="1" x14ac:dyDescent="0.3">
      <c r="A2817" s="72"/>
      <c r="B2817" s="73"/>
      <c r="C2817" s="78"/>
      <c r="D2817" s="78"/>
      <c r="E2817" s="78"/>
      <c r="F2817" s="78"/>
      <c r="G2817" s="78"/>
      <c r="H2817" s="75"/>
      <c r="I2817" s="124"/>
      <c r="J2817" s="124"/>
    </row>
    <row r="2818" spans="1:28" ht="27" customHeight="1" thickTop="1" x14ac:dyDescent="0.25">
      <c r="A2818" s="322" t="s">
        <v>7</v>
      </c>
      <c r="B2818" s="334" t="s">
        <v>33</v>
      </c>
      <c r="C2818" s="334" t="str">
        <f t="shared" ref="C2818" si="684">IF(ISERROR(VLOOKUP($C$8,arte,W2818,FALSE)),"",IF(VLOOKUP($C$8,arte,W2818,FALSE)=0,"",VLOOKUP($C$8,arte,W2818,FALSE)))</f>
        <v/>
      </c>
      <c r="D2818" s="76" t="str">
        <f t="shared" ref="D2818:H2820" si="685">IF(ISERROR(VLOOKUP($AB2818,arte,W2818,FALSE)),"",IF(VLOOKUP($AB2818,arte,W2818,FALSE)=0,"",VLOOKUP($AB2818,arte,W2818,FALSE)))</f>
        <v/>
      </c>
      <c r="E2818" s="76" t="str">
        <f t="shared" si="685"/>
        <v/>
      </c>
      <c r="F2818" s="76" t="str">
        <f t="shared" si="685"/>
        <v/>
      </c>
      <c r="G2818" s="69" t="str">
        <f t="shared" si="685"/>
        <v/>
      </c>
      <c r="H2818" s="343" t="str">
        <f t="shared" ca="1" si="685"/>
        <v/>
      </c>
      <c r="I2818" s="337"/>
      <c r="J2818" s="338"/>
      <c r="W2818" s="14">
        <v>3</v>
      </c>
      <c r="X2818" s="14">
        <v>9</v>
      </c>
      <c r="Y2818" s="14">
        <v>15</v>
      </c>
      <c r="Z2818" s="14">
        <v>21</v>
      </c>
      <c r="AA2818" s="14">
        <v>31</v>
      </c>
      <c r="AB2818" s="14" t="str">
        <f>IF(C2798="","",C2798)</f>
        <v>VERA VIGURIA, Sebastian Adriano</v>
      </c>
    </row>
    <row r="2819" spans="1:28" ht="27" customHeight="1" x14ac:dyDescent="0.25">
      <c r="A2819" s="323"/>
      <c r="B2819" s="335" t="s">
        <v>34</v>
      </c>
      <c r="C2819" s="335" t="str">
        <f>IF(ISERROR(VLOOKUP($C$8,arte,W2819,FALSE)),"",IF(VLOOKUP($C$8,arte,W2819,FALSE)=0,"",VLOOKUP($C$8,arte,W2819,FALSE)))</f>
        <v/>
      </c>
      <c r="D2819" s="77" t="str">
        <f t="shared" si="685"/>
        <v/>
      </c>
      <c r="E2819" s="77" t="str">
        <f t="shared" si="685"/>
        <v/>
      </c>
      <c r="F2819" s="77" t="str">
        <f t="shared" si="685"/>
        <v/>
      </c>
      <c r="G2819" s="70" t="str">
        <f t="shared" si="685"/>
        <v/>
      </c>
      <c r="H2819" s="344" t="str">
        <f t="shared" si="685"/>
        <v/>
      </c>
      <c r="I2819" s="339"/>
      <c r="J2819" s="340"/>
      <c r="W2819" s="14">
        <v>4</v>
      </c>
      <c r="X2819" s="14">
        <v>10</v>
      </c>
      <c r="Y2819" s="14">
        <v>16</v>
      </c>
      <c r="Z2819" s="14">
        <v>22</v>
      </c>
      <c r="AB2819" s="14" t="str">
        <f>IF(C2798="","",C2798)</f>
        <v>VERA VIGURIA, Sebastian Adriano</v>
      </c>
    </row>
    <row r="2820" spans="1:28" ht="16.5" customHeight="1" thickBot="1" x14ac:dyDescent="0.3">
      <c r="A2820" s="324"/>
      <c r="B2820" s="336" t="s">
        <v>188</v>
      </c>
      <c r="C2820" s="336"/>
      <c r="D2820" s="71" t="str">
        <f t="shared" si="685"/>
        <v/>
      </c>
      <c r="E2820" s="71" t="str">
        <f t="shared" si="685"/>
        <v/>
      </c>
      <c r="F2820" s="71" t="str">
        <f t="shared" si="685"/>
        <v/>
      </c>
      <c r="G2820" s="71" t="str">
        <f t="shared" si="685"/>
        <v/>
      </c>
      <c r="H2820" s="345" t="str">
        <f t="shared" si="685"/>
        <v/>
      </c>
      <c r="I2820" s="341"/>
      <c r="J2820" s="342"/>
      <c r="W2820" s="14">
        <v>7</v>
      </c>
      <c r="X2820" s="14">
        <v>13</v>
      </c>
      <c r="Y2820" s="14">
        <v>19</v>
      </c>
      <c r="Z2820" s="14">
        <v>25</v>
      </c>
      <c r="AB2820" s="14" t="str">
        <f>IF(C2798="","",C2798)</f>
        <v>VERA VIGURIA, Sebastian Adriano</v>
      </c>
    </row>
    <row r="2821" spans="1:28" ht="2.25" customHeight="1" thickTop="1" thickBot="1" x14ac:dyDescent="0.3">
      <c r="A2821" s="72"/>
      <c r="B2821" s="73"/>
      <c r="C2821" s="79"/>
      <c r="D2821" s="74"/>
      <c r="E2821" s="74"/>
      <c r="F2821" s="74"/>
      <c r="G2821" s="74"/>
      <c r="H2821" s="80" t="str">
        <f>IF(ISERROR(VLOOKUP($C$8,ingles,AA2821,FALSE)),"",IF(VLOOKUP($C$8,ingles,AA2821,FALSE)=0,"",VLOOKUP($C$8,ingles,AA2821,FALSE)))</f>
        <v/>
      </c>
      <c r="I2821" s="124"/>
      <c r="J2821" s="124"/>
    </row>
    <row r="2822" spans="1:28" ht="21" customHeight="1" thickTop="1" x14ac:dyDescent="0.25">
      <c r="A2822" s="322" t="s">
        <v>5</v>
      </c>
      <c r="B2822" s="334" t="s">
        <v>35</v>
      </c>
      <c r="C2822" s="334" t="str">
        <f t="shared" ref="C2822:C2824" si="686">IF(ISERROR(VLOOKUP($C$8,sociales,W2822,FALSE)),"",IF(VLOOKUP($C$8,sociales,W2822,FALSE)=0,"",VLOOKUP($C$8,sociales,W2822,FALSE)))</f>
        <v/>
      </c>
      <c r="D2822" s="76" t="str">
        <f t="shared" ref="D2822:H2825" si="687">IF(ISERROR(VLOOKUP($AB2822,sociales,W2822,FALSE)),"",IF(VLOOKUP($AB2822,sociales,W2822,FALSE)=0,"",VLOOKUP($AB2822,sociales,W2822,FALSE)))</f>
        <v/>
      </c>
      <c r="E2822" s="76" t="str">
        <f t="shared" si="687"/>
        <v/>
      </c>
      <c r="F2822" s="76" t="str">
        <f t="shared" si="687"/>
        <v/>
      </c>
      <c r="G2822" s="69" t="str">
        <f t="shared" si="687"/>
        <v/>
      </c>
      <c r="H2822" s="346" t="str">
        <f t="shared" ca="1" si="687"/>
        <v/>
      </c>
      <c r="I2822" s="349"/>
      <c r="J2822" s="350"/>
      <c r="W2822" s="14">
        <v>3</v>
      </c>
      <c r="X2822" s="14">
        <v>9</v>
      </c>
      <c r="Y2822" s="14">
        <v>15</v>
      </c>
      <c r="Z2822" s="14">
        <v>21</v>
      </c>
      <c r="AA2822" s="14">
        <v>31</v>
      </c>
      <c r="AB2822" s="14" t="str">
        <f>IF(C2798="","",C2798)</f>
        <v>VERA VIGURIA, Sebastian Adriano</v>
      </c>
    </row>
    <row r="2823" spans="1:28" ht="27" customHeight="1" x14ac:dyDescent="0.25">
      <c r="A2823" s="323"/>
      <c r="B2823" s="335" t="s">
        <v>36</v>
      </c>
      <c r="C2823" s="335" t="str">
        <f t="shared" si="686"/>
        <v/>
      </c>
      <c r="D2823" s="77" t="str">
        <f t="shared" si="687"/>
        <v/>
      </c>
      <c r="E2823" s="77" t="str">
        <f t="shared" si="687"/>
        <v/>
      </c>
      <c r="F2823" s="77" t="str">
        <f t="shared" si="687"/>
        <v/>
      </c>
      <c r="G2823" s="70" t="str">
        <f t="shared" si="687"/>
        <v/>
      </c>
      <c r="H2823" s="347" t="str">
        <f t="shared" si="687"/>
        <v/>
      </c>
      <c r="I2823" s="351"/>
      <c r="J2823" s="352"/>
      <c r="W2823" s="14">
        <v>4</v>
      </c>
      <c r="X2823" s="14">
        <v>10</v>
      </c>
      <c r="Y2823" s="14">
        <v>16</v>
      </c>
      <c r="Z2823" s="14">
        <v>22</v>
      </c>
      <c r="AB2823" s="14" t="str">
        <f>IF(C2798="","",C2798)</f>
        <v>VERA VIGURIA, Sebastian Adriano</v>
      </c>
    </row>
    <row r="2824" spans="1:28" ht="27" customHeight="1" x14ac:dyDescent="0.25">
      <c r="A2824" s="323"/>
      <c r="B2824" s="335" t="s">
        <v>37</v>
      </c>
      <c r="C2824" s="335" t="str">
        <f t="shared" si="686"/>
        <v/>
      </c>
      <c r="D2824" s="77" t="str">
        <f t="shared" si="687"/>
        <v/>
      </c>
      <c r="E2824" s="77" t="str">
        <f t="shared" si="687"/>
        <v/>
      </c>
      <c r="F2824" s="77" t="str">
        <f t="shared" si="687"/>
        <v/>
      </c>
      <c r="G2824" s="70" t="str">
        <f t="shared" si="687"/>
        <v/>
      </c>
      <c r="H2824" s="347" t="str">
        <f t="shared" si="687"/>
        <v/>
      </c>
      <c r="I2824" s="351"/>
      <c r="J2824" s="352"/>
      <c r="W2824" s="14">
        <v>5</v>
      </c>
      <c r="X2824" s="14">
        <v>11</v>
      </c>
      <c r="Y2824" s="14">
        <v>17</v>
      </c>
      <c r="Z2824" s="14">
        <v>23</v>
      </c>
      <c r="AB2824" s="14" t="str">
        <f>IF(C2798="","",C2798)</f>
        <v>VERA VIGURIA, Sebastian Adriano</v>
      </c>
    </row>
    <row r="2825" spans="1:28" ht="16.5" customHeight="1" thickBot="1" x14ac:dyDescent="0.3">
      <c r="A2825" s="324"/>
      <c r="B2825" s="336" t="s">
        <v>188</v>
      </c>
      <c r="C2825" s="336"/>
      <c r="D2825" s="71" t="str">
        <f t="shared" si="687"/>
        <v/>
      </c>
      <c r="E2825" s="71" t="str">
        <f t="shared" si="687"/>
        <v/>
      </c>
      <c r="F2825" s="71" t="str">
        <f t="shared" si="687"/>
        <v/>
      </c>
      <c r="G2825" s="71" t="str">
        <f t="shared" si="687"/>
        <v/>
      </c>
      <c r="H2825" s="348" t="str">
        <f t="shared" si="687"/>
        <v/>
      </c>
      <c r="I2825" s="353"/>
      <c r="J2825" s="354"/>
      <c r="W2825" s="14">
        <v>7</v>
      </c>
      <c r="X2825" s="14">
        <v>13</v>
      </c>
      <c r="Y2825" s="14">
        <v>19</v>
      </c>
      <c r="Z2825" s="14">
        <v>25</v>
      </c>
      <c r="AB2825" s="14" t="str">
        <f>IF(C2798="","",C2798)</f>
        <v>VERA VIGURIA, Sebastian Adriano</v>
      </c>
    </row>
    <row r="2826" spans="1:28" ht="2.25" customHeight="1" thickTop="1" thickBot="1" x14ac:dyDescent="0.3">
      <c r="A2826" s="72"/>
      <c r="B2826" s="73"/>
      <c r="C2826" s="78"/>
      <c r="D2826" s="78"/>
      <c r="E2826" s="78"/>
      <c r="F2826" s="78"/>
      <c r="G2826" s="78"/>
      <c r="H2826" s="75"/>
      <c r="I2826" s="124"/>
      <c r="J2826" s="124"/>
    </row>
    <row r="2827" spans="1:28" ht="16.5" customHeight="1" thickTop="1" x14ac:dyDescent="0.25">
      <c r="A2827" s="355" t="s">
        <v>4</v>
      </c>
      <c r="B2827" s="334" t="s">
        <v>24</v>
      </c>
      <c r="C2827" s="334" t="str">
        <f t="shared" ref="C2827:C2828" si="688">IF(ISERROR(VLOOKUP($C$8,desarrollo,W2827,FALSE)),"",IF(VLOOKUP($C$8,desarrollo,W2827,FALSE)=0,"",VLOOKUP($C$8,desarrollo,W2827,FALSE)))</f>
        <v/>
      </c>
      <c r="D2827" s="76" t="str">
        <f t="shared" ref="D2827:H2829" si="689">IF(ISERROR(VLOOKUP($AB2827,desarrollo,W2827,FALSE)),"",IF(VLOOKUP($AB2827,desarrollo,W2827,FALSE)=0,"",VLOOKUP($AB2827,desarrollo,W2827,FALSE)))</f>
        <v/>
      </c>
      <c r="E2827" s="76" t="str">
        <f t="shared" si="689"/>
        <v/>
      </c>
      <c r="F2827" s="76" t="str">
        <f t="shared" si="689"/>
        <v/>
      </c>
      <c r="G2827" s="69" t="str">
        <f t="shared" si="689"/>
        <v/>
      </c>
      <c r="H2827" s="343" t="str">
        <f t="shared" ca="1" si="689"/>
        <v/>
      </c>
      <c r="I2827" s="337"/>
      <c r="J2827" s="338"/>
      <c r="W2827" s="14">
        <v>3</v>
      </c>
      <c r="X2827" s="14">
        <v>9</v>
      </c>
      <c r="Y2827" s="14">
        <v>15</v>
      </c>
      <c r="Z2827" s="14">
        <v>21</v>
      </c>
      <c r="AA2827" s="14">
        <v>31</v>
      </c>
      <c r="AB2827" s="14" t="str">
        <f>IF(C2798="","",C2798)</f>
        <v>VERA VIGURIA, Sebastian Adriano</v>
      </c>
    </row>
    <row r="2828" spans="1:28" ht="27" customHeight="1" x14ac:dyDescent="0.25">
      <c r="A2828" s="356"/>
      <c r="B2828" s="335" t="s">
        <v>25</v>
      </c>
      <c r="C2828" s="335" t="str">
        <f t="shared" si="688"/>
        <v/>
      </c>
      <c r="D2828" s="77" t="str">
        <f t="shared" si="689"/>
        <v/>
      </c>
      <c r="E2828" s="77" t="str">
        <f t="shared" si="689"/>
        <v/>
      </c>
      <c r="F2828" s="77" t="str">
        <f t="shared" si="689"/>
        <v/>
      </c>
      <c r="G2828" s="70" t="str">
        <f t="shared" si="689"/>
        <v/>
      </c>
      <c r="H2828" s="344" t="str">
        <f t="shared" si="689"/>
        <v/>
      </c>
      <c r="I2828" s="339"/>
      <c r="J2828" s="340"/>
      <c r="W2828" s="14">
        <v>4</v>
      </c>
      <c r="X2828" s="14">
        <v>10</v>
      </c>
      <c r="Y2828" s="14">
        <v>16</v>
      </c>
      <c r="Z2828" s="14">
        <v>22</v>
      </c>
      <c r="AB2828" s="14" t="str">
        <f>IF(C2798="","",C2798)</f>
        <v>VERA VIGURIA, Sebastian Adriano</v>
      </c>
    </row>
    <row r="2829" spans="1:28" ht="16.5" customHeight="1" thickBot="1" x14ac:dyDescent="0.3">
      <c r="A2829" s="357"/>
      <c r="B2829" s="336" t="s">
        <v>188</v>
      </c>
      <c r="C2829" s="336"/>
      <c r="D2829" s="71" t="str">
        <f t="shared" si="689"/>
        <v/>
      </c>
      <c r="E2829" s="71" t="str">
        <f t="shared" si="689"/>
        <v/>
      </c>
      <c r="F2829" s="71" t="str">
        <f t="shared" si="689"/>
        <v/>
      </c>
      <c r="G2829" s="71" t="str">
        <f t="shared" si="689"/>
        <v/>
      </c>
      <c r="H2829" s="345" t="str">
        <f t="shared" si="689"/>
        <v/>
      </c>
      <c r="I2829" s="341"/>
      <c r="J2829" s="342"/>
      <c r="W2829" s="14">
        <v>7</v>
      </c>
      <c r="X2829" s="14">
        <v>13</v>
      </c>
      <c r="Y2829" s="14">
        <v>19</v>
      </c>
      <c r="Z2829" s="14">
        <v>25</v>
      </c>
      <c r="AB2829" s="14" t="str">
        <f>IF(C2798="","",C2798)</f>
        <v>VERA VIGURIA, Sebastian Adriano</v>
      </c>
    </row>
    <row r="2830" spans="1:28" ht="2.25" customHeight="1" thickTop="1" thickBot="1" x14ac:dyDescent="0.3">
      <c r="A2830" s="81"/>
      <c r="B2830" s="73"/>
      <c r="C2830" s="78"/>
      <c r="D2830" s="78"/>
      <c r="E2830" s="78"/>
      <c r="F2830" s="78"/>
      <c r="G2830" s="78"/>
      <c r="H2830" s="82"/>
      <c r="I2830" s="124"/>
      <c r="J2830" s="124"/>
    </row>
    <row r="2831" spans="1:28" ht="24" customHeight="1" thickTop="1" x14ac:dyDescent="0.25">
      <c r="A2831" s="322" t="s">
        <v>6</v>
      </c>
      <c r="B2831" s="334" t="s">
        <v>52</v>
      </c>
      <c r="C2831" s="334" t="str">
        <f t="shared" ref="C2831:C2833" si="690">IF(ISERROR(VLOOKUP($C$8,fisica,W2831,FALSE)),"",IF(VLOOKUP($C$8,fisica,W2831,FALSE)=0,"",VLOOKUP($C$8,fisica,W2831,FALSE)))</f>
        <v/>
      </c>
      <c r="D2831" s="76" t="str">
        <f t="shared" ref="D2831:H2834" si="691">IF(ISERROR(VLOOKUP($AB2831,fisica,W2831,FALSE)),"",IF(VLOOKUP($AB2831,fisica,W2831,FALSE)=0,"",VLOOKUP($AB2831,fisica,W2831,FALSE)))</f>
        <v/>
      </c>
      <c r="E2831" s="76" t="str">
        <f t="shared" si="691"/>
        <v/>
      </c>
      <c r="F2831" s="76" t="str">
        <f t="shared" si="691"/>
        <v/>
      </c>
      <c r="G2831" s="69" t="str">
        <f t="shared" si="691"/>
        <v/>
      </c>
      <c r="H2831" s="346" t="str">
        <f t="shared" ca="1" si="691"/>
        <v/>
      </c>
      <c r="I2831" s="349"/>
      <c r="J2831" s="350"/>
      <c r="W2831" s="14">
        <v>3</v>
      </c>
      <c r="X2831" s="14">
        <v>9</v>
      </c>
      <c r="Y2831" s="14">
        <v>15</v>
      </c>
      <c r="Z2831" s="14">
        <v>21</v>
      </c>
      <c r="AA2831" s="14">
        <v>31</v>
      </c>
      <c r="AB2831" s="14" t="str">
        <f>IF(C2798="","",C2798)</f>
        <v>VERA VIGURIA, Sebastian Adriano</v>
      </c>
    </row>
    <row r="2832" spans="1:28" ht="18.75" customHeight="1" x14ac:dyDescent="0.25">
      <c r="A2832" s="323"/>
      <c r="B2832" s="335" t="s">
        <v>38</v>
      </c>
      <c r="C2832" s="335" t="str">
        <f t="shared" si="690"/>
        <v/>
      </c>
      <c r="D2832" s="77" t="str">
        <f t="shared" si="691"/>
        <v/>
      </c>
      <c r="E2832" s="77" t="str">
        <f t="shared" si="691"/>
        <v/>
      </c>
      <c r="F2832" s="77" t="str">
        <f t="shared" si="691"/>
        <v/>
      </c>
      <c r="G2832" s="70" t="str">
        <f t="shared" si="691"/>
        <v/>
      </c>
      <c r="H2832" s="347" t="str">
        <f t="shared" si="691"/>
        <v/>
      </c>
      <c r="I2832" s="351"/>
      <c r="J2832" s="352"/>
      <c r="W2832" s="14">
        <v>4</v>
      </c>
      <c r="X2832" s="14">
        <v>10</v>
      </c>
      <c r="Y2832" s="14">
        <v>16</v>
      </c>
      <c r="Z2832" s="14">
        <v>22</v>
      </c>
      <c r="AB2832" s="14" t="str">
        <f>IF(C2798="","",C2798)</f>
        <v>VERA VIGURIA, Sebastian Adriano</v>
      </c>
    </row>
    <row r="2833" spans="1:28" ht="27" customHeight="1" x14ac:dyDescent="0.25">
      <c r="A2833" s="323"/>
      <c r="B2833" s="335" t="s">
        <v>39</v>
      </c>
      <c r="C2833" s="335" t="str">
        <f t="shared" si="690"/>
        <v/>
      </c>
      <c r="D2833" s="77" t="str">
        <f t="shared" si="691"/>
        <v/>
      </c>
      <c r="E2833" s="77" t="str">
        <f t="shared" si="691"/>
        <v/>
      </c>
      <c r="F2833" s="77" t="str">
        <f t="shared" si="691"/>
        <v/>
      </c>
      <c r="G2833" s="70" t="str">
        <f t="shared" si="691"/>
        <v/>
      </c>
      <c r="H2833" s="347" t="str">
        <f t="shared" si="691"/>
        <v/>
      </c>
      <c r="I2833" s="351"/>
      <c r="J2833" s="352"/>
      <c r="W2833" s="14">
        <v>5</v>
      </c>
      <c r="X2833" s="14">
        <v>11</v>
      </c>
      <c r="Y2833" s="14">
        <v>17</v>
      </c>
      <c r="Z2833" s="14">
        <v>23</v>
      </c>
      <c r="AB2833" s="14" t="str">
        <f>IF(C2798="","",C2798)</f>
        <v>VERA VIGURIA, Sebastian Adriano</v>
      </c>
    </row>
    <row r="2834" spans="1:28" ht="16.5" customHeight="1" thickBot="1" x14ac:dyDescent="0.3">
      <c r="A2834" s="324"/>
      <c r="B2834" s="336" t="s">
        <v>188</v>
      </c>
      <c r="C2834" s="336"/>
      <c r="D2834" s="71" t="str">
        <f t="shared" si="691"/>
        <v/>
      </c>
      <c r="E2834" s="71" t="str">
        <f t="shared" si="691"/>
        <v/>
      </c>
      <c r="F2834" s="71" t="str">
        <f t="shared" si="691"/>
        <v/>
      </c>
      <c r="G2834" s="71" t="str">
        <f t="shared" si="691"/>
        <v/>
      </c>
      <c r="H2834" s="348" t="str">
        <f t="shared" si="691"/>
        <v/>
      </c>
      <c r="I2834" s="353"/>
      <c r="J2834" s="354"/>
      <c r="W2834" s="14">
        <v>7</v>
      </c>
      <c r="X2834" s="14">
        <v>13</v>
      </c>
      <c r="Y2834" s="14">
        <v>19</v>
      </c>
      <c r="Z2834" s="14">
        <v>25</v>
      </c>
      <c r="AB2834" s="14" t="str">
        <f>IF(C2798="","",C2798)</f>
        <v>VERA VIGURIA, Sebastian Adriano</v>
      </c>
    </row>
    <row r="2835" spans="1:28" ht="2.25" customHeight="1" thickTop="1" thickBot="1" x14ac:dyDescent="0.3">
      <c r="A2835" s="72"/>
      <c r="B2835" s="73"/>
      <c r="C2835" s="78"/>
      <c r="D2835" s="78"/>
      <c r="E2835" s="78"/>
      <c r="F2835" s="78"/>
      <c r="G2835" s="78"/>
      <c r="H2835" s="82"/>
      <c r="I2835" s="124"/>
      <c r="J2835" s="124"/>
    </row>
    <row r="2836" spans="1:28" ht="36" customHeight="1" thickTop="1" x14ac:dyDescent="0.25">
      <c r="A2836" s="322" t="s">
        <v>11</v>
      </c>
      <c r="B2836" s="334" t="s">
        <v>40</v>
      </c>
      <c r="C2836" s="334" t="str">
        <f t="shared" ref="C2836:C2837" si="692">IF(ISERROR(VLOOKUP($C$8,religion,W2836,FALSE)),"",IF(VLOOKUP($C$8,religion,W2836,FALSE)=0,"",VLOOKUP($C$8,religion,W2836,FALSE)))</f>
        <v/>
      </c>
      <c r="D2836" s="76" t="str">
        <f t="shared" ref="D2836:H2838" si="693">IF(ISERROR(VLOOKUP($AB2836,religion,W2836,FALSE)),"",IF(VLOOKUP($AB2836,religion,W2836,FALSE)=0,"",VLOOKUP($AB2836,religion,W2836,FALSE)))</f>
        <v/>
      </c>
      <c r="E2836" s="76" t="str">
        <f t="shared" si="693"/>
        <v/>
      </c>
      <c r="F2836" s="76" t="str">
        <f t="shared" si="693"/>
        <v/>
      </c>
      <c r="G2836" s="69" t="str">
        <f t="shared" si="693"/>
        <v/>
      </c>
      <c r="H2836" s="343" t="str">
        <f t="shared" ca="1" si="693"/>
        <v/>
      </c>
      <c r="I2836" s="337"/>
      <c r="J2836" s="338"/>
      <c r="W2836" s="14">
        <v>3</v>
      </c>
      <c r="X2836" s="14">
        <v>9</v>
      </c>
      <c r="Y2836" s="14">
        <v>15</v>
      </c>
      <c r="Z2836" s="14">
        <v>21</v>
      </c>
      <c r="AA2836" s="14">
        <v>31</v>
      </c>
      <c r="AB2836" s="14" t="str">
        <f>IF(C2798="","",C2798)</f>
        <v>VERA VIGURIA, Sebastian Adriano</v>
      </c>
    </row>
    <row r="2837" spans="1:28" ht="27" customHeight="1" x14ac:dyDescent="0.25">
      <c r="A2837" s="323"/>
      <c r="B2837" s="335" t="s">
        <v>41</v>
      </c>
      <c r="C2837" s="335" t="str">
        <f t="shared" si="692"/>
        <v/>
      </c>
      <c r="D2837" s="77" t="str">
        <f t="shared" si="693"/>
        <v/>
      </c>
      <c r="E2837" s="77" t="str">
        <f t="shared" si="693"/>
        <v/>
      </c>
      <c r="F2837" s="77" t="str">
        <f t="shared" si="693"/>
        <v/>
      </c>
      <c r="G2837" s="70" t="str">
        <f t="shared" si="693"/>
        <v/>
      </c>
      <c r="H2837" s="344" t="str">
        <f t="shared" si="693"/>
        <v/>
      </c>
      <c r="I2837" s="339"/>
      <c r="J2837" s="340"/>
      <c r="W2837" s="14">
        <v>4</v>
      </c>
      <c r="X2837" s="14">
        <v>10</v>
      </c>
      <c r="Y2837" s="14">
        <v>16</v>
      </c>
      <c r="Z2837" s="14">
        <v>22</v>
      </c>
      <c r="AB2837" s="14" t="str">
        <f>IF(C2798="","",C2798)</f>
        <v>VERA VIGURIA, Sebastian Adriano</v>
      </c>
    </row>
    <row r="2838" spans="1:28" ht="16.5" customHeight="1" thickBot="1" x14ac:dyDescent="0.3">
      <c r="A2838" s="324"/>
      <c r="B2838" s="336" t="s">
        <v>188</v>
      </c>
      <c r="C2838" s="336"/>
      <c r="D2838" s="71" t="str">
        <f t="shared" si="693"/>
        <v/>
      </c>
      <c r="E2838" s="71" t="str">
        <f t="shared" si="693"/>
        <v/>
      </c>
      <c r="F2838" s="71" t="str">
        <f t="shared" si="693"/>
        <v/>
      </c>
      <c r="G2838" s="71" t="str">
        <f t="shared" si="693"/>
        <v/>
      </c>
      <c r="H2838" s="345" t="str">
        <f t="shared" si="693"/>
        <v/>
      </c>
      <c r="I2838" s="341"/>
      <c r="J2838" s="342"/>
      <c r="W2838" s="14">
        <v>7</v>
      </c>
      <c r="X2838" s="14">
        <v>13</v>
      </c>
      <c r="Y2838" s="14">
        <v>19</v>
      </c>
      <c r="Z2838" s="14">
        <v>25</v>
      </c>
      <c r="AB2838" s="14" t="str">
        <f>IF(C2798="","",C2798)</f>
        <v>VERA VIGURIA, Sebastian Adriano</v>
      </c>
    </row>
    <row r="2839" spans="1:28" ht="2.25" customHeight="1" thickTop="1" thickBot="1" x14ac:dyDescent="0.3">
      <c r="A2839" s="72"/>
      <c r="B2839" s="73"/>
      <c r="C2839" s="78"/>
      <c r="D2839" s="78"/>
      <c r="E2839" s="78"/>
      <c r="F2839" s="78"/>
      <c r="G2839" s="78"/>
      <c r="H2839" s="82"/>
      <c r="I2839" s="124"/>
      <c r="J2839" s="124"/>
    </row>
    <row r="2840" spans="1:28" ht="28.5" customHeight="1" thickTop="1" x14ac:dyDescent="0.25">
      <c r="A2840" s="322" t="s">
        <v>10</v>
      </c>
      <c r="B2840" s="334" t="s">
        <v>42</v>
      </c>
      <c r="C2840" s="334" t="str">
        <f t="shared" ref="C2840:C2842" si="694">IF(ISERROR(VLOOKUP($C$8,ciencia,W2840,FALSE)),"",IF(VLOOKUP($C$8,ciencia,W2840,FALSE)=0,"",VLOOKUP($C$8,ciencia,W2840,FALSE)))</f>
        <v/>
      </c>
      <c r="D2840" s="76" t="str">
        <f t="shared" ref="D2840:H2843" si="695">IF(ISERROR(VLOOKUP($AB2840,ciencia,W2840,FALSE)),"",IF(VLOOKUP($AB2840,ciencia,W2840,FALSE)=0,"",VLOOKUP($AB2840,ciencia,W2840,FALSE)))</f>
        <v/>
      </c>
      <c r="E2840" s="76" t="str">
        <f t="shared" si="695"/>
        <v/>
      </c>
      <c r="F2840" s="76" t="str">
        <f t="shared" si="695"/>
        <v/>
      </c>
      <c r="G2840" s="69" t="str">
        <f t="shared" si="695"/>
        <v/>
      </c>
      <c r="H2840" s="346" t="str">
        <f t="shared" ca="1" si="695"/>
        <v/>
      </c>
      <c r="I2840" s="349"/>
      <c r="J2840" s="350"/>
      <c r="W2840" s="14">
        <v>3</v>
      </c>
      <c r="X2840" s="14">
        <v>9</v>
      </c>
      <c r="Y2840" s="14">
        <v>15</v>
      </c>
      <c r="Z2840" s="14">
        <v>21</v>
      </c>
      <c r="AA2840" s="14">
        <v>31</v>
      </c>
      <c r="AB2840" s="14" t="str">
        <f>IF(C2798="","",C2798)</f>
        <v>VERA VIGURIA, Sebastian Adriano</v>
      </c>
    </row>
    <row r="2841" spans="1:28" ht="47.25" customHeight="1" x14ac:dyDescent="0.25">
      <c r="A2841" s="323"/>
      <c r="B2841" s="335" t="s">
        <v>9</v>
      </c>
      <c r="C2841" s="335" t="str">
        <f t="shared" si="694"/>
        <v/>
      </c>
      <c r="D2841" s="77" t="str">
        <f t="shared" si="695"/>
        <v/>
      </c>
      <c r="E2841" s="77" t="str">
        <f t="shared" si="695"/>
        <v/>
      </c>
      <c r="F2841" s="77" t="str">
        <f t="shared" si="695"/>
        <v/>
      </c>
      <c r="G2841" s="70" t="str">
        <f t="shared" si="695"/>
        <v/>
      </c>
      <c r="H2841" s="347" t="str">
        <f t="shared" si="695"/>
        <v/>
      </c>
      <c r="I2841" s="351"/>
      <c r="J2841" s="352"/>
      <c r="W2841" s="14">
        <v>4</v>
      </c>
      <c r="X2841" s="14">
        <v>10</v>
      </c>
      <c r="Y2841" s="14">
        <v>16</v>
      </c>
      <c r="Z2841" s="14">
        <v>22</v>
      </c>
      <c r="AB2841" s="14" t="str">
        <f>IF(C2798="","",C2798)</f>
        <v>VERA VIGURIA, Sebastian Adriano</v>
      </c>
    </row>
    <row r="2842" spans="1:28" ht="36.75" customHeight="1" x14ac:dyDescent="0.25">
      <c r="A2842" s="323"/>
      <c r="B2842" s="335" t="s">
        <v>43</v>
      </c>
      <c r="C2842" s="335" t="str">
        <f t="shared" si="694"/>
        <v/>
      </c>
      <c r="D2842" s="77" t="str">
        <f t="shared" si="695"/>
        <v/>
      </c>
      <c r="E2842" s="77" t="str">
        <f t="shared" si="695"/>
        <v/>
      </c>
      <c r="F2842" s="77" t="str">
        <f t="shared" si="695"/>
        <v/>
      </c>
      <c r="G2842" s="70" t="str">
        <f t="shared" si="695"/>
        <v/>
      </c>
      <c r="H2842" s="347" t="str">
        <f t="shared" si="695"/>
        <v/>
      </c>
      <c r="I2842" s="351"/>
      <c r="J2842" s="352"/>
      <c r="W2842" s="14">
        <v>5</v>
      </c>
      <c r="X2842" s="14">
        <v>11</v>
      </c>
      <c r="Y2842" s="14">
        <v>17</v>
      </c>
      <c r="Z2842" s="14">
        <v>23</v>
      </c>
      <c r="AB2842" s="14" t="str">
        <f>IF(C2798="","",C2798)</f>
        <v>VERA VIGURIA, Sebastian Adriano</v>
      </c>
    </row>
    <row r="2843" spans="1:28" ht="16.5" customHeight="1" thickBot="1" x14ac:dyDescent="0.3">
      <c r="A2843" s="324"/>
      <c r="B2843" s="336" t="s">
        <v>188</v>
      </c>
      <c r="C2843" s="336"/>
      <c r="D2843" s="71" t="str">
        <f t="shared" si="695"/>
        <v/>
      </c>
      <c r="E2843" s="71" t="str">
        <f t="shared" si="695"/>
        <v/>
      </c>
      <c r="F2843" s="71" t="str">
        <f t="shared" si="695"/>
        <v/>
      </c>
      <c r="G2843" s="71" t="str">
        <f t="shared" si="695"/>
        <v/>
      </c>
      <c r="H2843" s="348" t="str">
        <f t="shared" si="695"/>
        <v/>
      </c>
      <c r="I2843" s="353"/>
      <c r="J2843" s="354"/>
      <c r="W2843" s="14">
        <v>7</v>
      </c>
      <c r="X2843" s="14">
        <v>13</v>
      </c>
      <c r="Y2843" s="14">
        <v>19</v>
      </c>
      <c r="Z2843" s="14">
        <v>25</v>
      </c>
      <c r="AB2843" s="14" t="str">
        <f>IF(C2798="","",C2798)</f>
        <v>VERA VIGURIA, Sebastian Adriano</v>
      </c>
    </row>
    <row r="2844" spans="1:28" ht="2.25" customHeight="1" thickTop="1" thickBot="1" x14ac:dyDescent="0.3">
      <c r="A2844" s="72"/>
      <c r="B2844" s="73"/>
      <c r="C2844" s="78"/>
      <c r="D2844" s="78"/>
      <c r="E2844" s="78"/>
      <c r="F2844" s="78"/>
      <c r="G2844" s="78"/>
      <c r="H2844" s="82"/>
      <c r="I2844" s="124"/>
      <c r="J2844" s="124"/>
    </row>
    <row r="2845" spans="1:28" ht="44.25" customHeight="1" thickTop="1" thickBot="1" x14ac:dyDescent="0.3">
      <c r="A2845" s="83" t="s">
        <v>12</v>
      </c>
      <c r="B2845" s="376" t="s">
        <v>44</v>
      </c>
      <c r="C2845" s="377"/>
      <c r="D2845" s="84" t="str">
        <f>IF(ISERROR(VLOOKUP($AB2845,trabajo,W2845,FALSE)),"",IF(VLOOKUP($AB2845,trabajo,W2845,FALSE)=0,"",VLOOKUP($AB2845,trabajo,W2845,FALSE)))</f>
        <v/>
      </c>
      <c r="E2845" s="84" t="str">
        <f>IF(ISERROR(VLOOKUP($AB2845,trabajo,X2845,FALSE)),"",IF(VLOOKUP($AB2845,trabajo,X2845,FALSE)=0,"",VLOOKUP($AB2845,trabajo,X2845,FALSE)))</f>
        <v/>
      </c>
      <c r="F2845" s="84" t="str">
        <f>IF(ISERROR(VLOOKUP($AB2845,trabajo,Y2845,FALSE)),"",IF(VLOOKUP($AB2845,trabajo,Y2845,FALSE)=0,"",VLOOKUP($AB2845,trabajo,Y2845,FALSE)))</f>
        <v/>
      </c>
      <c r="G2845" s="85" t="str">
        <f>IF(ISERROR(VLOOKUP($AB2845,trabajo,Z2845,FALSE)),"",IF(VLOOKUP($AB2845,trabajo,Z2845,FALSE)=0,"",VLOOKUP($AB2845,trabajo,Z2845,FALSE)))</f>
        <v/>
      </c>
      <c r="H2845" s="86" t="str">
        <f ca="1">IF(ISERROR(VLOOKUP($AB2845,trabajo,AA2845,FALSE)),"",IF(VLOOKUP($AB2845,trabajo,AA2845,FALSE)=0,"",VLOOKUP($AB2845,trabajo,AA2845,FALSE)))</f>
        <v/>
      </c>
      <c r="I2845" s="332"/>
      <c r="J2845" s="333"/>
      <c r="W2845" s="14">
        <v>3</v>
      </c>
      <c r="X2845" s="14">
        <v>9</v>
      </c>
      <c r="Y2845" s="14">
        <v>15</v>
      </c>
      <c r="Z2845" s="14">
        <v>21</v>
      </c>
      <c r="AA2845" s="14">
        <v>31</v>
      </c>
      <c r="AB2845" s="14" t="str">
        <f>IF(C2798="","",C2798)</f>
        <v>VERA VIGURIA, Sebastian Adriano</v>
      </c>
    </row>
    <row r="2846" spans="1:28" ht="9.75" customHeight="1" thickTop="1" thickBot="1" x14ac:dyDescent="0.3">
      <c r="A2846" s="87"/>
      <c r="B2846" s="73"/>
      <c r="C2846" s="79"/>
      <c r="D2846" s="79"/>
      <c r="E2846" s="79"/>
      <c r="F2846" s="79"/>
      <c r="G2846" s="79"/>
      <c r="I2846" s="88"/>
      <c r="J2846" s="88"/>
    </row>
    <row r="2847" spans="1:28" ht="18.75" customHeight="1" thickTop="1" x14ac:dyDescent="0.25">
      <c r="A2847" s="389" t="s">
        <v>14</v>
      </c>
      <c r="B2847" s="390"/>
      <c r="C2847" s="391"/>
      <c r="D2847" s="386" t="s">
        <v>53</v>
      </c>
      <c r="E2847" s="387"/>
      <c r="F2847" s="387"/>
      <c r="G2847" s="388"/>
      <c r="H2847" s="384" t="s">
        <v>2</v>
      </c>
      <c r="I2847" s="288" t="s">
        <v>17</v>
      </c>
      <c r="J2847" s="289"/>
    </row>
    <row r="2848" spans="1:28" ht="18.75" customHeight="1" thickBot="1" x14ac:dyDescent="0.3">
      <c r="A2848" s="392"/>
      <c r="B2848" s="393"/>
      <c r="C2848" s="394"/>
      <c r="D2848" s="89">
        <v>1</v>
      </c>
      <c r="E2848" s="89">
        <v>2</v>
      </c>
      <c r="F2848" s="89">
        <v>3</v>
      </c>
      <c r="G2848" s="90">
        <v>4</v>
      </c>
      <c r="H2848" s="385"/>
      <c r="I2848" s="290"/>
      <c r="J2848" s="291"/>
    </row>
    <row r="2849" spans="1:28" ht="22.5" customHeight="1" thickTop="1" x14ac:dyDescent="0.25">
      <c r="A2849" s="378" t="s">
        <v>15</v>
      </c>
      <c r="B2849" s="379"/>
      <c r="C2849" s="380"/>
      <c r="D2849" s="91" t="str">
        <f>IF(ISERROR(VLOOKUP($AB2849,autonomo,W2849,FALSE)),"",IF(VLOOKUP($AB2849,autonomo,W2849,FALSE)=0,"",VLOOKUP($AB2849,autonomo,W2849,FALSE)))</f>
        <v/>
      </c>
      <c r="E2849" s="91" t="str">
        <f>IF(ISERROR(VLOOKUP($AB2849,autonomo,X2849,FALSE)),"",IF(VLOOKUP($AB2849,autonomo,X2849,FALSE)=0,"",VLOOKUP($AB2849,autonomo,X2849,FALSE)))</f>
        <v/>
      </c>
      <c r="F2849" s="91" t="str">
        <f>IF(ISERROR(VLOOKUP($AB2849,autonomo,Y2849,FALSE)),"",IF(VLOOKUP($AB2849,autonomo,Y2849,FALSE)=0,"",VLOOKUP($AB2849,autonomo,Y2849,FALSE)))</f>
        <v/>
      </c>
      <c r="G2849" s="92" t="str">
        <f>IF(ISERROR(VLOOKUP($AB2849,autonomo,Z2849,FALSE)),"",IF(VLOOKUP($AB2849,autonomo,Z2849,FALSE)=0,"",VLOOKUP($AB2849,autonomo,Z2849,FALSE)))</f>
        <v/>
      </c>
      <c r="H2849" s="93" t="str">
        <f ca="1">IF(ISERROR(VLOOKUP($AB2849,autonomo,AA2849,FALSE)),"",IF(VLOOKUP($AB2849,autonomo,AA2849,FALSE)=0,"",VLOOKUP($AB2849,autonomo,AA2849,FALSE)))</f>
        <v/>
      </c>
      <c r="I2849" s="305"/>
      <c r="J2849" s="306"/>
      <c r="W2849" s="14">
        <v>3</v>
      </c>
      <c r="X2849" s="14">
        <v>9</v>
      </c>
      <c r="Y2849" s="14">
        <v>15</v>
      </c>
      <c r="Z2849" s="14">
        <v>21</v>
      </c>
      <c r="AA2849" s="14">
        <v>31</v>
      </c>
      <c r="AB2849" s="14" t="str">
        <f>IF(C2798="","",C2798)</f>
        <v>VERA VIGURIA, Sebastian Adriano</v>
      </c>
    </row>
    <row r="2850" spans="1:28" ht="24" customHeight="1" thickBot="1" x14ac:dyDescent="0.3">
      <c r="A2850" s="381" t="s">
        <v>16</v>
      </c>
      <c r="B2850" s="382"/>
      <c r="C2850" s="383"/>
      <c r="D2850" s="94" t="str">
        <f>IF(ISERROR(VLOOKUP($AB2850,tic,W2850,FALSE)),"",IF(VLOOKUP($AB2850,tic,W2850,FALSE)=0,"",VLOOKUP($AB2850,tic,W2850,FALSE)))</f>
        <v/>
      </c>
      <c r="E2850" s="94" t="str">
        <f>IF(ISERROR(VLOOKUP($AB2850,tic,X2850,FALSE)),"",IF(VLOOKUP($AB2850,tic,X2850,FALSE)=0,"",VLOOKUP($AB2850,tic,X2850,FALSE)))</f>
        <v/>
      </c>
      <c r="F2850" s="94" t="str">
        <f>IF(ISERROR(VLOOKUP($AB2850,tic,Y2850,FALSE)),"",IF(VLOOKUP($AB2850,tic,Y2850,FALSE)=0,"",VLOOKUP($AB2850,tic,Y2850,FALSE)))</f>
        <v/>
      </c>
      <c r="G2850" s="95" t="str">
        <f>IF(ISERROR(VLOOKUP($AB2850,tic,Z2850,FALSE)),"",IF(VLOOKUP($AB2850,tic,Z2850,FALSE)=0,"",VLOOKUP($AB2850,tic,Z2850,FALSE)))</f>
        <v/>
      </c>
      <c r="H2850" s="96" t="str">
        <f ca="1">IF(ISERROR(VLOOKUP($AB2850,tic,AA2850,FALSE)),"",IF(VLOOKUP($AB2850,tic,AA2850,FALSE)=0,"",VLOOKUP($AB2850,tic,AA2850,FALSE)))</f>
        <v/>
      </c>
      <c r="I2850" s="307"/>
      <c r="J2850" s="308"/>
      <c r="W2850" s="14">
        <v>3</v>
      </c>
      <c r="X2850" s="14">
        <v>9</v>
      </c>
      <c r="Y2850" s="14">
        <v>15</v>
      </c>
      <c r="Z2850" s="14">
        <v>21</v>
      </c>
      <c r="AA2850" s="14">
        <v>31</v>
      </c>
      <c r="AB2850" s="14" t="str">
        <f>IF(C2798="","",C2798)</f>
        <v>VERA VIGURIA, Sebastian Adriano</v>
      </c>
    </row>
    <row r="2851" spans="1:28" ht="5.25" customHeight="1" thickTop="1" thickBot="1" x14ac:dyDescent="0.3"/>
    <row r="2852" spans="1:28" ht="17.25" customHeight="1" thickBot="1" x14ac:dyDescent="0.3">
      <c r="A2852" s="233" t="s">
        <v>154</v>
      </c>
      <c r="B2852" s="233"/>
      <c r="C2852" s="246" t="str">
        <f>IF(C2798="","",IF(VLOOKUP(C2798,DATOS!$B$17:$F$61,4,FALSE)=0,"",VLOOKUP(C2798,DATOS!$B$17:$F$61,4,FALSE)&amp;" "&amp;VLOOKUP(C2798,DATOS!$B$17:$F$61,5,FALSE)))</f>
        <v/>
      </c>
      <c r="D2852" s="247"/>
      <c r="E2852" s="248"/>
      <c r="F2852" s="233" t="str">
        <f>"N° Áreas desaprobadas "&amp;DATOS!$B$6&amp;" :"</f>
        <v>N° Áreas desaprobadas 2019 :</v>
      </c>
      <c r="G2852" s="233"/>
      <c r="H2852" s="233"/>
      <c r="I2852" s="233"/>
      <c r="J2852" s="97" t="str">
        <f ca="1">IF(C2798="","",IF((DATOS!$W$14-TODAY())&gt;0,"",VLOOKUP(C2798,anual,18,FALSE)))</f>
        <v/>
      </c>
    </row>
    <row r="2853" spans="1:28" ht="3" customHeight="1" thickBot="1" x14ac:dyDescent="0.3">
      <c r="A2853" s="46"/>
      <c r="B2853" s="46"/>
      <c r="C2853" s="98"/>
      <c r="D2853" s="98"/>
      <c r="E2853" s="98"/>
      <c r="F2853" s="46"/>
      <c r="G2853" s="46"/>
      <c r="H2853" s="46"/>
      <c r="I2853" s="46"/>
    </row>
    <row r="2854" spans="1:28" ht="17.25" customHeight="1" thickBot="1" x14ac:dyDescent="0.3">
      <c r="A2854" s="420" t="str">
        <f>IF(C2798="","",C2798)</f>
        <v>VERA VIGURIA, Sebastian Adriano</v>
      </c>
      <c r="B2854" s="420"/>
      <c r="C2854" s="420"/>
      <c r="F2854" s="233" t="s">
        <v>155</v>
      </c>
      <c r="G2854" s="233"/>
      <c r="H2854" s="233"/>
      <c r="I2854" s="395" t="str">
        <f ca="1">IF(C2798="","",IF((DATOS!$W$14-TODAY())&gt;0,"",VLOOKUP(C2798,anual2,20,FALSE)))</f>
        <v/>
      </c>
      <c r="J2854" s="396"/>
    </row>
    <row r="2855" spans="1:28" ht="15.75" thickBot="1" x14ac:dyDescent="0.3">
      <c r="A2855" s="16" t="s">
        <v>54</v>
      </c>
    </row>
    <row r="2856" spans="1:28" ht="16.5" thickTop="1" thickBot="1" x14ac:dyDescent="0.3">
      <c r="A2856" s="99" t="s">
        <v>55</v>
      </c>
      <c r="B2856" s="100" t="s">
        <v>56</v>
      </c>
      <c r="C2856" s="279" t="s">
        <v>152</v>
      </c>
      <c r="D2856" s="280"/>
      <c r="E2856" s="279" t="s">
        <v>57</v>
      </c>
      <c r="F2856" s="281"/>
      <c r="G2856" s="281"/>
      <c r="H2856" s="281"/>
      <c r="I2856" s="281"/>
      <c r="J2856" s="282"/>
    </row>
    <row r="2857" spans="1:28" ht="20.25" customHeight="1" thickTop="1" x14ac:dyDescent="0.25">
      <c r="A2857" s="101">
        <v>1</v>
      </c>
      <c r="B2857" s="102" t="str">
        <f t="shared" ref="B2857:D2860" si="696">IF(ISERROR(VLOOKUP($AB2857,comportamiento,W2857,FALSE)),"",IF(VLOOKUP($AB2857,comportamiento,W2857,FALSE)=0,"",VLOOKUP($AB2857,comportamiento,W2857,FALSE)))</f>
        <v/>
      </c>
      <c r="C2857" s="273" t="str">
        <f t="shared" ca="1" si="696"/>
        <v/>
      </c>
      <c r="D2857" s="274" t="str">
        <f t="shared" si="696"/>
        <v/>
      </c>
      <c r="E2857" s="283"/>
      <c r="F2857" s="283"/>
      <c r="G2857" s="283"/>
      <c r="H2857" s="283"/>
      <c r="I2857" s="283"/>
      <c r="J2857" s="284"/>
      <c r="W2857" s="14">
        <v>7</v>
      </c>
      <c r="X2857" s="14">
        <v>31</v>
      </c>
      <c r="AB2857" s="14" t="str">
        <f>IF(C2798="","",C2798)</f>
        <v>VERA VIGURIA, Sebastian Adriano</v>
      </c>
    </row>
    <row r="2858" spans="1:28" ht="20.25" customHeight="1" x14ac:dyDescent="0.25">
      <c r="A2858" s="103">
        <v>2</v>
      </c>
      <c r="B2858" s="104" t="str">
        <f t="shared" si="696"/>
        <v/>
      </c>
      <c r="C2858" s="275" t="str">
        <f t="shared" si="696"/>
        <v/>
      </c>
      <c r="D2858" s="276" t="str">
        <f t="shared" si="696"/>
        <v/>
      </c>
      <c r="E2858" s="269"/>
      <c r="F2858" s="269"/>
      <c r="G2858" s="269"/>
      <c r="H2858" s="269"/>
      <c r="I2858" s="269"/>
      <c r="J2858" s="270"/>
      <c r="W2858" s="14">
        <v>13</v>
      </c>
      <c r="AB2858" s="14" t="str">
        <f>IF(C2798="","",C2798)</f>
        <v>VERA VIGURIA, Sebastian Adriano</v>
      </c>
    </row>
    <row r="2859" spans="1:28" ht="20.25" customHeight="1" x14ac:dyDescent="0.25">
      <c r="A2859" s="103">
        <v>3</v>
      </c>
      <c r="B2859" s="104" t="str">
        <f t="shared" si="696"/>
        <v/>
      </c>
      <c r="C2859" s="275" t="str">
        <f t="shared" si="696"/>
        <v/>
      </c>
      <c r="D2859" s="276" t="str">
        <f t="shared" si="696"/>
        <v/>
      </c>
      <c r="E2859" s="269"/>
      <c r="F2859" s="269"/>
      <c r="G2859" s="269"/>
      <c r="H2859" s="269"/>
      <c r="I2859" s="269"/>
      <c r="J2859" s="270"/>
      <c r="W2859" s="14">
        <v>19</v>
      </c>
      <c r="AB2859" s="14" t="str">
        <f>IF(C2798="","",C2798)</f>
        <v>VERA VIGURIA, Sebastian Adriano</v>
      </c>
    </row>
    <row r="2860" spans="1:28" ht="20.25" customHeight="1" thickBot="1" x14ac:dyDescent="0.3">
      <c r="A2860" s="105">
        <v>4</v>
      </c>
      <c r="B2860" s="106" t="str">
        <f t="shared" si="696"/>
        <v/>
      </c>
      <c r="C2860" s="277" t="str">
        <f t="shared" si="696"/>
        <v/>
      </c>
      <c r="D2860" s="278" t="str">
        <f t="shared" si="696"/>
        <v/>
      </c>
      <c r="E2860" s="271"/>
      <c r="F2860" s="271"/>
      <c r="G2860" s="271"/>
      <c r="H2860" s="271"/>
      <c r="I2860" s="271"/>
      <c r="J2860" s="272"/>
      <c r="W2860" s="14">
        <v>25</v>
      </c>
      <c r="AB2860" s="14" t="str">
        <f>IF(C2798="","",C2798)</f>
        <v>VERA VIGURIA, Sebastian Adriano</v>
      </c>
    </row>
    <row r="2861" spans="1:28" ht="6.75" customHeight="1" thickTop="1" thickBot="1" x14ac:dyDescent="0.3">
      <c r="W2861" s="14">
        <v>7</v>
      </c>
    </row>
    <row r="2862" spans="1:28" ht="14.25" customHeight="1" thickTop="1" thickBot="1" x14ac:dyDescent="0.3">
      <c r="B2862" s="358" t="s">
        <v>208</v>
      </c>
      <c r="C2862" s="359"/>
      <c r="D2862" s="359" t="s">
        <v>209</v>
      </c>
      <c r="E2862" s="359"/>
      <c r="F2862" s="360"/>
    </row>
    <row r="2863" spans="1:28" ht="14.25" customHeight="1" thickTop="1" x14ac:dyDescent="0.25">
      <c r="B2863" s="107" t="str">
        <f>IF(DATOS!$B$12="","",IF(DATOS!$B$12="Bimestre","I Bimestre","I Trimestre"))</f>
        <v>I Trimestre</v>
      </c>
      <c r="C2863" s="108" t="str">
        <f>IF(C2798="","",VLOOKUP(C2798,periodo1,20,FALSE)&amp;"°")</f>
        <v>500°</v>
      </c>
      <c r="D2863" s="221">
        <f>IF(C2798="","",VLOOKUP(C2798,periodo1,18,FALSE))</f>
        <v>0</v>
      </c>
      <c r="E2863" s="221"/>
      <c r="F2863" s="361"/>
      <c r="H2863" s="406" t="str">
        <f>"Orden de mérito año escolar "&amp;DATOS!$B$6&amp;":"</f>
        <v>Orden de mérito año escolar 2019:</v>
      </c>
      <c r="I2863" s="407"/>
      <c r="J2863" s="412" t="str">
        <f ca="1">IF(C2798="","",IF((DATOS!$W$14-TODAY())&gt;0,"",VLOOKUP(C2798,anual,20,FALSE)&amp;"°"))</f>
        <v/>
      </c>
    </row>
    <row r="2864" spans="1:28" ht="14.25" customHeight="1" x14ac:dyDescent="0.25">
      <c r="B2864" s="109" t="str">
        <f>IF(DATOS!$B$12="","",IF(DATOS!$B$12="Bimestre","II Bimestre","II Trimestre"))</f>
        <v>II Trimestre</v>
      </c>
      <c r="C2864" s="110" t="str">
        <f ca="1">IF(C2798="","",IF((DATOS!$X$14-TODAY())&gt;0,"",VLOOKUP(C2798,periodo2,20,FALSE)&amp;"°"))</f>
        <v/>
      </c>
      <c r="D2864" s="225" t="str">
        <f ca="1">IF(C2798="","",IF(C2864="","",VLOOKUP(C2798,periodo2,18,FALSE)))</f>
        <v/>
      </c>
      <c r="E2864" s="225"/>
      <c r="F2864" s="362"/>
      <c r="H2864" s="408"/>
      <c r="I2864" s="409"/>
      <c r="J2864" s="413"/>
    </row>
    <row r="2865" spans="1:10" ht="14.25" customHeight="1" thickBot="1" x14ac:dyDescent="0.3">
      <c r="A2865" s="111"/>
      <c r="B2865" s="112" t="str">
        <f>IF(DATOS!$B$12="","",IF(DATOS!$B$12="Bimestre","III Bimestre","III Trimestre"))</f>
        <v>III Trimestre</v>
      </c>
      <c r="C2865" s="113" t="str">
        <f ca="1">IF(C2798="","",IF((DATOS!$Y$14-TODAY())&gt;0,"",VLOOKUP(C2798,periodo3,20,FALSE)&amp;"°"))</f>
        <v/>
      </c>
      <c r="D2865" s="363" t="str">
        <f ca="1">IF(C2798="","",IF(C2865="","",VLOOKUP(C2798,periodo3,18,FALSE)))</f>
        <v/>
      </c>
      <c r="E2865" s="363"/>
      <c r="F2865" s="364"/>
      <c r="G2865" s="111"/>
      <c r="H2865" s="410"/>
      <c r="I2865" s="411"/>
      <c r="J2865" s="414"/>
    </row>
    <row r="2866" spans="1:10" ht="14.25" customHeight="1" thickTop="1" thickBot="1" x14ac:dyDescent="0.3">
      <c r="B2866" s="114" t="str">
        <f>IF(DATOS!$B$12="","",IF(DATOS!$B$12="Bimestre","IV Bimestre",""))</f>
        <v/>
      </c>
      <c r="C2866" s="115" t="str">
        <f ca="1">IF(C2798="","",IF((DATOS!$W$14-TODAY())&gt;0,"",VLOOKUP(C2798,periodo4,20,FALSE)&amp;"°"))</f>
        <v/>
      </c>
      <c r="D2866" s="214" t="str">
        <f ca="1">IF(C2798="","",IF(C2866="","",VLOOKUP(C2798,periodo4,18,FALSE)))</f>
        <v/>
      </c>
      <c r="E2866" s="214"/>
      <c r="F2866" s="405"/>
    </row>
    <row r="2867" spans="1:10" ht="16.5" thickTop="1" thickBot="1" x14ac:dyDescent="0.3">
      <c r="A2867" s="16" t="s">
        <v>192</v>
      </c>
    </row>
    <row r="2868" spans="1:10" ht="15.75" thickTop="1" x14ac:dyDescent="0.25">
      <c r="A2868" s="397" t="s">
        <v>55</v>
      </c>
      <c r="B2868" s="399" t="s">
        <v>193</v>
      </c>
      <c r="C2868" s="288"/>
      <c r="D2868" s="288"/>
      <c r="E2868" s="289"/>
      <c r="F2868" s="399" t="s">
        <v>194</v>
      </c>
      <c r="G2868" s="288"/>
      <c r="H2868" s="288"/>
      <c r="I2868" s="289"/>
    </row>
    <row r="2869" spans="1:10" x14ac:dyDescent="0.25">
      <c r="A2869" s="398"/>
      <c r="B2869" s="116" t="s">
        <v>195</v>
      </c>
      <c r="C2869" s="400" t="s">
        <v>196</v>
      </c>
      <c r="D2869" s="400"/>
      <c r="E2869" s="401"/>
      <c r="F2869" s="402" t="s">
        <v>195</v>
      </c>
      <c r="G2869" s="400"/>
      <c r="H2869" s="400"/>
      <c r="I2869" s="117" t="s">
        <v>196</v>
      </c>
    </row>
    <row r="2870" spans="1:10" x14ac:dyDescent="0.25">
      <c r="A2870" s="118">
        <v>1</v>
      </c>
      <c r="B2870" s="126"/>
      <c r="C2870" s="403"/>
      <c r="D2870" s="366"/>
      <c r="E2870" s="404"/>
      <c r="F2870" s="365"/>
      <c r="G2870" s="366"/>
      <c r="H2870" s="367"/>
      <c r="I2870" s="127"/>
    </row>
    <row r="2871" spans="1:10" x14ac:dyDescent="0.25">
      <c r="A2871" s="118">
        <v>2</v>
      </c>
      <c r="B2871" s="126"/>
      <c r="C2871" s="403"/>
      <c r="D2871" s="366"/>
      <c r="E2871" s="404"/>
      <c r="F2871" s="365"/>
      <c r="G2871" s="366"/>
      <c r="H2871" s="367"/>
      <c r="I2871" s="127"/>
    </row>
    <row r="2872" spans="1:10" x14ac:dyDescent="0.25">
      <c r="A2872" s="118">
        <v>3</v>
      </c>
      <c r="B2872" s="126"/>
      <c r="C2872" s="403"/>
      <c r="D2872" s="366"/>
      <c r="E2872" s="404"/>
      <c r="F2872" s="365"/>
      <c r="G2872" s="366"/>
      <c r="H2872" s="367"/>
      <c r="I2872" s="127"/>
    </row>
    <row r="2873" spans="1:10" ht="15.75" thickBot="1" x14ac:dyDescent="0.3">
      <c r="A2873" s="119">
        <v>4</v>
      </c>
      <c r="B2873" s="129"/>
      <c r="C2873" s="368"/>
      <c r="D2873" s="369"/>
      <c r="E2873" s="370"/>
      <c r="F2873" s="371"/>
      <c r="G2873" s="369"/>
      <c r="H2873" s="372"/>
      <c r="I2873" s="130"/>
    </row>
    <row r="2874" spans="1:10" ht="16.5" thickTop="1" thickBot="1" x14ac:dyDescent="0.3">
      <c r="A2874" s="120" t="s">
        <v>197</v>
      </c>
      <c r="B2874" s="121" t="str">
        <f>IF(C2798="","",IF(SUM(B2870:B2873)=0,"",SUM(B2870:B2873)))</f>
        <v/>
      </c>
      <c r="C2874" s="373" t="str">
        <f>IF(C2798="","",IF(SUM(C2870:C2873)=0,"",SUM(C2870:C2873)))</f>
        <v/>
      </c>
      <c r="D2874" s="373" t="str">
        <f t="shared" ref="D2874" si="697">IF(E2798="","",IF(SUM(D2870:D2873)=0,"",SUM(D2870:D2873)))</f>
        <v/>
      </c>
      <c r="E2874" s="374" t="str">
        <f t="shared" ref="E2874" si="698">IF(F2798="","",IF(SUM(E2870:E2873)=0,"",SUM(E2870:E2873)))</f>
        <v/>
      </c>
      <c r="F2874" s="375" t="str">
        <f>IF(C2798="","",IF(SUM(F2870:F2873)=0,"",SUM(F2870:F2873)))</f>
        <v/>
      </c>
      <c r="G2874" s="373" t="str">
        <f t="shared" ref="G2874" si="699">IF(H2798="","",IF(SUM(G2870:G2873)=0,"",SUM(G2870:G2873)))</f>
        <v/>
      </c>
      <c r="H2874" s="373" t="str">
        <f t="shared" ref="H2874" si="700">IF(I2798="","",IF(SUM(H2870:H2873)=0,"",SUM(H2870:H2873)))</f>
        <v/>
      </c>
      <c r="I2874" s="122" t="str">
        <f>IF(C2798="","",IF(SUM(I2870:I2873)=0,"",SUM(I2870:I2873)))</f>
        <v/>
      </c>
    </row>
    <row r="2875" spans="1:10" ht="15.75" thickTop="1" x14ac:dyDescent="0.25"/>
    <row r="2878" spans="1:10" x14ac:dyDescent="0.25">
      <c r="A2878" s="416"/>
      <c r="B2878" s="416"/>
      <c r="G2878" s="123"/>
      <c r="H2878" s="123"/>
      <c r="I2878" s="123"/>
      <c r="J2878" s="123"/>
    </row>
    <row r="2879" spans="1:10" x14ac:dyDescent="0.25">
      <c r="A2879" s="415" t="str">
        <f>IF(DATOS!$F$9="","",DATOS!$F$9)</f>
        <v/>
      </c>
      <c r="B2879" s="415"/>
      <c r="G2879" s="415" t="str">
        <f>IF(DATOS!$F$10="","",DATOS!$F$10)</f>
        <v/>
      </c>
      <c r="H2879" s="415"/>
      <c r="I2879" s="415"/>
      <c r="J2879" s="415"/>
    </row>
    <row r="2880" spans="1:10" x14ac:dyDescent="0.25">
      <c r="A2880" s="415" t="s">
        <v>143</v>
      </c>
      <c r="B2880" s="415"/>
      <c r="G2880" s="415" t="s">
        <v>142</v>
      </c>
      <c r="H2880" s="415"/>
      <c r="I2880" s="415"/>
      <c r="J2880" s="415"/>
    </row>
    <row r="2881" spans="1:32" ht="17.25" x14ac:dyDescent="0.3">
      <c r="A2881" s="285" t="str">
        <f>"INFORME DE PROGRESO DEL APRENDIZAJE DEL ESTUDIANTE - "&amp;DATOS!$B$6</f>
        <v>INFORME DE PROGRESO DEL APRENDIZAJE DEL ESTUDIANTE - 2019</v>
      </c>
      <c r="B2881" s="285"/>
      <c r="C2881" s="285"/>
      <c r="D2881" s="285"/>
      <c r="E2881" s="285"/>
      <c r="F2881" s="285"/>
      <c r="G2881" s="285"/>
      <c r="H2881" s="285"/>
      <c r="I2881" s="285"/>
      <c r="J2881" s="285"/>
    </row>
    <row r="2882" spans="1:32" ht="4.5" customHeight="1" thickBot="1" x14ac:dyDescent="0.3"/>
    <row r="2883" spans="1:32" ht="15.75" thickTop="1" x14ac:dyDescent="0.25">
      <c r="A2883" s="292"/>
      <c r="B2883" s="62" t="s">
        <v>45</v>
      </c>
      <c r="C2883" s="314" t="str">
        <f>IF(DATOS!$B$4="","",DATOS!$B$4)</f>
        <v>Apurímac</v>
      </c>
      <c r="D2883" s="314"/>
      <c r="E2883" s="314"/>
      <c r="F2883" s="314"/>
      <c r="G2883" s="313" t="s">
        <v>47</v>
      </c>
      <c r="H2883" s="313"/>
      <c r="I2883" s="63" t="str">
        <f>IF(DATOS!$B$5="","",DATOS!$B$5)</f>
        <v/>
      </c>
      <c r="J2883" s="295" t="s">
        <v>520</v>
      </c>
    </row>
    <row r="2884" spans="1:32" x14ac:dyDescent="0.25">
      <c r="A2884" s="293"/>
      <c r="B2884" s="64" t="s">
        <v>46</v>
      </c>
      <c r="C2884" s="311" t="str">
        <f>IF(DATOS!$B$7="","",UPPER(DATOS!$B$7))</f>
        <v/>
      </c>
      <c r="D2884" s="311"/>
      <c r="E2884" s="311"/>
      <c r="F2884" s="311"/>
      <c r="G2884" s="311"/>
      <c r="H2884" s="311"/>
      <c r="I2884" s="312"/>
      <c r="J2884" s="296"/>
    </row>
    <row r="2885" spans="1:32" x14ac:dyDescent="0.25">
      <c r="A2885" s="293"/>
      <c r="B2885" s="64" t="s">
        <v>49</v>
      </c>
      <c r="C2885" s="315" t="str">
        <f>IF(DATOS!$B$8="","",DATOS!$B$8)</f>
        <v/>
      </c>
      <c r="D2885" s="315"/>
      <c r="E2885" s="315"/>
      <c r="F2885" s="315"/>
      <c r="G2885" s="286" t="s">
        <v>100</v>
      </c>
      <c r="H2885" s="287"/>
      <c r="I2885" s="65" t="str">
        <f>IF(DATOS!$B$9="","",DATOS!$B$9)</f>
        <v/>
      </c>
      <c r="J2885" s="296"/>
    </row>
    <row r="2886" spans="1:32" x14ac:dyDescent="0.25">
      <c r="A2886" s="293"/>
      <c r="B2886" s="64" t="s">
        <v>60</v>
      </c>
      <c r="C2886" s="311" t="str">
        <f>IF(DATOS!$B$10="","",DATOS!$B$10)</f>
        <v/>
      </c>
      <c r="D2886" s="311"/>
      <c r="E2886" s="311"/>
      <c r="F2886" s="311"/>
      <c r="G2886" s="317" t="s">
        <v>50</v>
      </c>
      <c r="H2886" s="317"/>
      <c r="I2886" s="65" t="str">
        <f>IF(DATOS!$B$11="","",DATOS!$B$11)</f>
        <v/>
      </c>
      <c r="J2886" s="296"/>
    </row>
    <row r="2887" spans="1:32" x14ac:dyDescent="0.25">
      <c r="A2887" s="293"/>
      <c r="B2887" s="64" t="s">
        <v>59</v>
      </c>
      <c r="C2887" s="316" t="str">
        <f>IF(ISERROR(VLOOKUP(C2888,DATOS!$B$17:$C$61,2,FALSE)),"No encontrado",IF(VLOOKUP(C2888,DATOS!$B$17:$C$61,2,FALSE)=0,"No encontrado",VLOOKUP(C2888,DATOS!$B$17:$C$61,2,FALSE)))</f>
        <v>No encontrado</v>
      </c>
      <c r="D2887" s="316"/>
      <c r="E2887" s="316"/>
      <c r="F2887" s="316"/>
      <c r="G2887" s="298"/>
      <c r="H2887" s="299"/>
      <c r="I2887" s="300"/>
      <c r="J2887" s="296"/>
    </row>
    <row r="2888" spans="1:32" ht="28.5" customHeight="1" thickBot="1" x14ac:dyDescent="0.3">
      <c r="A2888" s="294"/>
      <c r="B2888" s="66" t="s">
        <v>58</v>
      </c>
      <c r="C2888" s="309" t="str">
        <f>IF(INDEX(alumnos,AE2888,AF2888)=0,"",INDEX(alumnos,AE2888,AF2888))</f>
        <v>ZUÑIGA CCORISAPRA, Milagros</v>
      </c>
      <c r="D2888" s="309"/>
      <c r="E2888" s="309"/>
      <c r="F2888" s="309"/>
      <c r="G2888" s="309"/>
      <c r="H2888" s="309"/>
      <c r="I2888" s="310"/>
      <c r="J2888" s="297"/>
      <c r="AE2888" s="14">
        <f>AE2798+1</f>
        <v>33</v>
      </c>
      <c r="AF2888" s="14">
        <v>2</v>
      </c>
    </row>
    <row r="2889" spans="1:32" ht="5.25" customHeight="1" thickTop="1" thickBot="1" x14ac:dyDescent="0.3"/>
    <row r="2890" spans="1:32" ht="27" customHeight="1" thickTop="1" x14ac:dyDescent="0.25">
      <c r="A2890" s="318" t="s">
        <v>0</v>
      </c>
      <c r="B2890" s="328" t="s">
        <v>1</v>
      </c>
      <c r="C2890" s="329"/>
      <c r="D2890" s="325" t="s">
        <v>139</v>
      </c>
      <c r="E2890" s="326"/>
      <c r="F2890" s="326"/>
      <c r="G2890" s="327"/>
      <c r="H2890" s="320" t="s">
        <v>2</v>
      </c>
      <c r="I2890" s="301" t="s">
        <v>3</v>
      </c>
      <c r="J2890" s="302"/>
      <c r="K2890" s="67"/>
    </row>
    <row r="2891" spans="1:32" ht="15" customHeight="1" thickBot="1" x14ac:dyDescent="0.3">
      <c r="A2891" s="319"/>
      <c r="B2891" s="330"/>
      <c r="C2891" s="331"/>
      <c r="D2891" s="68">
        <v>1</v>
      </c>
      <c r="E2891" s="68">
        <v>2</v>
      </c>
      <c r="F2891" s="68">
        <v>3</v>
      </c>
      <c r="G2891" s="68">
        <v>4</v>
      </c>
      <c r="H2891" s="321"/>
      <c r="I2891" s="303"/>
      <c r="J2891" s="304"/>
      <c r="K2891" s="67"/>
    </row>
    <row r="2892" spans="1:32" ht="17.25" customHeight="1" thickTop="1" x14ac:dyDescent="0.25">
      <c r="A2892" s="322" t="s">
        <v>8</v>
      </c>
      <c r="B2892" s="334" t="s">
        <v>26</v>
      </c>
      <c r="C2892" s="334"/>
      <c r="D2892" s="69" t="str">
        <f t="shared" ref="D2892:H2896" si="701">IF(ISERROR(VLOOKUP($AB2892,matematica,W2892,FALSE)),"",IF(VLOOKUP($AB2892,matematica,W2892,FALSE)=0,"",VLOOKUP($AB2892,matematica,W2892,FALSE)))</f>
        <v/>
      </c>
      <c r="E2892" s="69" t="str">
        <f t="shared" si="701"/>
        <v/>
      </c>
      <c r="F2892" s="69" t="str">
        <f t="shared" si="701"/>
        <v/>
      </c>
      <c r="G2892" s="69" t="str">
        <f t="shared" si="701"/>
        <v/>
      </c>
      <c r="H2892" s="343" t="str">
        <f t="shared" ca="1" si="701"/>
        <v/>
      </c>
      <c r="I2892" s="337"/>
      <c r="J2892" s="338"/>
      <c r="W2892" s="14">
        <v>3</v>
      </c>
      <c r="X2892" s="14">
        <v>9</v>
      </c>
      <c r="Y2892" s="14">
        <v>15</v>
      </c>
      <c r="Z2892" s="14">
        <v>21</v>
      </c>
      <c r="AA2892" s="14">
        <v>31</v>
      </c>
      <c r="AB2892" s="14" t="str">
        <f>IF(C2888="","",C2888)</f>
        <v>ZUÑIGA CCORISAPRA, Milagros</v>
      </c>
    </row>
    <row r="2893" spans="1:32" ht="27.75" customHeight="1" x14ac:dyDescent="0.25">
      <c r="A2893" s="323"/>
      <c r="B2893" s="335" t="s">
        <v>27</v>
      </c>
      <c r="C2893" s="335"/>
      <c r="D2893" s="70" t="str">
        <f t="shared" si="701"/>
        <v/>
      </c>
      <c r="E2893" s="70" t="str">
        <f t="shared" si="701"/>
        <v/>
      </c>
      <c r="F2893" s="70" t="str">
        <f t="shared" si="701"/>
        <v/>
      </c>
      <c r="G2893" s="70" t="str">
        <f t="shared" si="701"/>
        <v/>
      </c>
      <c r="H2893" s="344" t="str">
        <f t="shared" si="701"/>
        <v/>
      </c>
      <c r="I2893" s="339"/>
      <c r="J2893" s="340"/>
      <c r="M2893" s="14" t="str">
        <f>IF(INDEX(alumnos,35,2)=0,"",INDEX(alumnos,35,2))</f>
        <v/>
      </c>
      <c r="W2893" s="14">
        <v>4</v>
      </c>
      <c r="X2893" s="14">
        <v>10</v>
      </c>
      <c r="Y2893" s="14">
        <v>16</v>
      </c>
      <c r="Z2893" s="14">
        <v>22</v>
      </c>
      <c r="AB2893" s="14" t="str">
        <f>IF(C2888="","",C2888)</f>
        <v>ZUÑIGA CCORISAPRA, Milagros</v>
      </c>
    </row>
    <row r="2894" spans="1:32" ht="26.25" customHeight="1" x14ac:dyDescent="0.25">
      <c r="A2894" s="323"/>
      <c r="B2894" s="335" t="s">
        <v>28</v>
      </c>
      <c r="C2894" s="335"/>
      <c r="D2894" s="70" t="str">
        <f t="shared" si="701"/>
        <v/>
      </c>
      <c r="E2894" s="70" t="str">
        <f t="shared" si="701"/>
        <v/>
      </c>
      <c r="F2894" s="70" t="str">
        <f t="shared" si="701"/>
        <v/>
      </c>
      <c r="G2894" s="70" t="str">
        <f t="shared" si="701"/>
        <v/>
      </c>
      <c r="H2894" s="344" t="str">
        <f t="shared" si="701"/>
        <v/>
      </c>
      <c r="I2894" s="339"/>
      <c r="J2894" s="340"/>
      <c r="W2894" s="14">
        <v>5</v>
      </c>
      <c r="X2894" s="14">
        <v>11</v>
      </c>
      <c r="Y2894" s="14">
        <v>17</v>
      </c>
      <c r="Z2894" s="14">
        <v>23</v>
      </c>
      <c r="AB2894" s="14" t="str">
        <f>IF(C2888="","",C2888)</f>
        <v>ZUÑIGA CCORISAPRA, Milagros</v>
      </c>
    </row>
    <row r="2895" spans="1:32" ht="24.75" customHeight="1" x14ac:dyDescent="0.25">
      <c r="A2895" s="323"/>
      <c r="B2895" s="335" t="s">
        <v>29</v>
      </c>
      <c r="C2895" s="335"/>
      <c r="D2895" s="70" t="str">
        <f t="shared" si="701"/>
        <v/>
      </c>
      <c r="E2895" s="70" t="str">
        <f t="shared" si="701"/>
        <v/>
      </c>
      <c r="F2895" s="70" t="str">
        <f t="shared" si="701"/>
        <v/>
      </c>
      <c r="G2895" s="70" t="str">
        <f t="shared" si="701"/>
        <v/>
      </c>
      <c r="H2895" s="344" t="str">
        <f t="shared" si="701"/>
        <v/>
      </c>
      <c r="I2895" s="339"/>
      <c r="J2895" s="340"/>
      <c r="W2895" s="14">
        <v>6</v>
      </c>
      <c r="X2895" s="14">
        <v>12</v>
      </c>
      <c r="Y2895" s="14">
        <v>18</v>
      </c>
      <c r="Z2895" s="14">
        <v>24</v>
      </c>
      <c r="AB2895" s="14" t="str">
        <f>IF(C2888="","",C2888)</f>
        <v>ZUÑIGA CCORISAPRA, Milagros</v>
      </c>
    </row>
    <row r="2896" spans="1:32" ht="16.5" customHeight="1" thickBot="1" x14ac:dyDescent="0.3">
      <c r="A2896" s="324"/>
      <c r="B2896" s="336" t="s">
        <v>188</v>
      </c>
      <c r="C2896" s="336"/>
      <c r="D2896" s="71" t="str">
        <f t="shared" si="701"/>
        <v/>
      </c>
      <c r="E2896" s="71" t="str">
        <f t="shared" si="701"/>
        <v/>
      </c>
      <c r="F2896" s="71" t="str">
        <f t="shared" si="701"/>
        <v/>
      </c>
      <c r="G2896" s="71" t="str">
        <f t="shared" si="701"/>
        <v/>
      </c>
      <c r="H2896" s="345" t="str">
        <f t="shared" si="701"/>
        <v/>
      </c>
      <c r="I2896" s="341"/>
      <c r="J2896" s="342"/>
      <c r="W2896" s="14">
        <v>7</v>
      </c>
      <c r="X2896" s="14">
        <v>13</v>
      </c>
      <c r="Y2896" s="14">
        <v>19</v>
      </c>
      <c r="Z2896" s="14">
        <v>25</v>
      </c>
      <c r="AB2896" s="14" t="str">
        <f>IF(C2888="","",C2888)</f>
        <v>ZUÑIGA CCORISAPRA, Milagros</v>
      </c>
    </row>
    <row r="2897" spans="1:28" ht="1.5" customHeight="1" thickTop="1" thickBot="1" x14ac:dyDescent="0.3">
      <c r="A2897" s="72"/>
      <c r="B2897" s="73"/>
      <c r="C2897" s="74"/>
      <c r="D2897" s="74"/>
      <c r="E2897" s="74"/>
      <c r="F2897" s="74"/>
      <c r="G2897" s="74"/>
      <c r="H2897" s="75"/>
      <c r="I2897" s="124"/>
      <c r="J2897" s="124"/>
    </row>
    <row r="2898" spans="1:28" ht="28.5" customHeight="1" thickTop="1" x14ac:dyDescent="0.25">
      <c r="A2898" s="322" t="s">
        <v>151</v>
      </c>
      <c r="B2898" s="334" t="s">
        <v>191</v>
      </c>
      <c r="C2898" s="334" t="str">
        <f t="shared" ref="C2898:C2900" si="702">IF(ISERROR(VLOOKUP($C$8,comunicacion,W2898,FALSE)),"",IF(VLOOKUP($C$8,comunicacion,W2898,FALSE)=0,"",VLOOKUP($C$8,comunicacion,W2898,FALSE)))</f>
        <v/>
      </c>
      <c r="D2898" s="76" t="str">
        <f t="shared" ref="D2898:H2901" si="703">IF(ISERROR(VLOOKUP($AB2898,comunicacion,W2898,FALSE)),"",IF(VLOOKUP($AB2898,comunicacion,W2898,FALSE)=0,"",VLOOKUP($AB2898,comunicacion,W2898,FALSE)))</f>
        <v/>
      </c>
      <c r="E2898" s="76" t="str">
        <f t="shared" si="703"/>
        <v/>
      </c>
      <c r="F2898" s="76" t="str">
        <f t="shared" si="703"/>
        <v/>
      </c>
      <c r="G2898" s="69" t="str">
        <f t="shared" si="703"/>
        <v/>
      </c>
      <c r="H2898" s="346" t="str">
        <f t="shared" ca="1" si="703"/>
        <v/>
      </c>
      <c r="I2898" s="349"/>
      <c r="J2898" s="350"/>
      <c r="W2898" s="14">
        <v>3</v>
      </c>
      <c r="X2898" s="14">
        <v>9</v>
      </c>
      <c r="Y2898" s="14">
        <v>15</v>
      </c>
      <c r="Z2898" s="14">
        <v>21</v>
      </c>
      <c r="AA2898" s="14">
        <v>31</v>
      </c>
      <c r="AB2898" s="14" t="str">
        <f>IF(C2888="","",C2888)</f>
        <v>ZUÑIGA CCORISAPRA, Milagros</v>
      </c>
    </row>
    <row r="2899" spans="1:28" ht="28.5" customHeight="1" x14ac:dyDescent="0.25">
      <c r="A2899" s="323"/>
      <c r="B2899" s="335" t="s">
        <v>190</v>
      </c>
      <c r="C2899" s="335" t="str">
        <f t="shared" si="702"/>
        <v/>
      </c>
      <c r="D2899" s="77" t="str">
        <f t="shared" si="703"/>
        <v/>
      </c>
      <c r="E2899" s="77" t="str">
        <f t="shared" si="703"/>
        <v/>
      </c>
      <c r="F2899" s="77" t="str">
        <f t="shared" si="703"/>
        <v/>
      </c>
      <c r="G2899" s="70" t="str">
        <f t="shared" si="703"/>
        <v/>
      </c>
      <c r="H2899" s="347" t="str">
        <f t="shared" si="703"/>
        <v/>
      </c>
      <c r="I2899" s="351"/>
      <c r="J2899" s="352"/>
      <c r="W2899" s="14">
        <v>4</v>
      </c>
      <c r="X2899" s="14">
        <v>10</v>
      </c>
      <c r="Y2899" s="14">
        <v>16</v>
      </c>
      <c r="Z2899" s="14">
        <v>22</v>
      </c>
      <c r="AB2899" s="14" t="str">
        <f>IF(C2888="","",C2888)</f>
        <v>ZUÑIGA CCORISAPRA, Milagros</v>
      </c>
    </row>
    <row r="2900" spans="1:28" ht="28.5" customHeight="1" x14ac:dyDescent="0.25">
      <c r="A2900" s="323"/>
      <c r="B2900" s="335" t="s">
        <v>189</v>
      </c>
      <c r="C2900" s="335" t="str">
        <f t="shared" si="702"/>
        <v/>
      </c>
      <c r="D2900" s="77" t="str">
        <f t="shared" si="703"/>
        <v/>
      </c>
      <c r="E2900" s="77" t="str">
        <f t="shared" si="703"/>
        <v/>
      </c>
      <c r="F2900" s="77" t="str">
        <f t="shared" si="703"/>
        <v/>
      </c>
      <c r="G2900" s="70" t="str">
        <f t="shared" si="703"/>
        <v/>
      </c>
      <c r="H2900" s="347" t="str">
        <f t="shared" si="703"/>
        <v/>
      </c>
      <c r="I2900" s="351"/>
      <c r="J2900" s="352"/>
      <c r="W2900" s="14">
        <v>5</v>
      </c>
      <c r="X2900" s="14">
        <v>11</v>
      </c>
      <c r="Y2900" s="14">
        <v>17</v>
      </c>
      <c r="Z2900" s="14">
        <v>23</v>
      </c>
      <c r="AB2900" s="14" t="str">
        <f>IF(C2888="","",C2888)</f>
        <v>ZUÑIGA CCORISAPRA, Milagros</v>
      </c>
    </row>
    <row r="2901" spans="1:28" ht="16.5" customHeight="1" thickBot="1" x14ac:dyDescent="0.3">
      <c r="A2901" s="324"/>
      <c r="B2901" s="336" t="s">
        <v>188</v>
      </c>
      <c r="C2901" s="336"/>
      <c r="D2901" s="71" t="str">
        <f t="shared" si="703"/>
        <v/>
      </c>
      <c r="E2901" s="71" t="str">
        <f t="shared" si="703"/>
        <v/>
      </c>
      <c r="F2901" s="71" t="str">
        <f t="shared" si="703"/>
        <v/>
      </c>
      <c r="G2901" s="71" t="str">
        <f t="shared" si="703"/>
        <v/>
      </c>
      <c r="H2901" s="348" t="str">
        <f t="shared" si="703"/>
        <v/>
      </c>
      <c r="I2901" s="353"/>
      <c r="J2901" s="354"/>
      <c r="W2901" s="14">
        <v>7</v>
      </c>
      <c r="X2901" s="14">
        <v>13</v>
      </c>
      <c r="Y2901" s="14">
        <v>19</v>
      </c>
      <c r="Z2901" s="14">
        <v>25</v>
      </c>
      <c r="AB2901" s="14" t="str">
        <f>IF(C2888="","",C2888)</f>
        <v>ZUÑIGA CCORISAPRA, Milagros</v>
      </c>
    </row>
    <row r="2902" spans="1:28" ht="2.25" customHeight="1" thickTop="1" thickBot="1" x14ac:dyDescent="0.3">
      <c r="A2902" s="72"/>
      <c r="B2902" s="73"/>
      <c r="C2902" s="78"/>
      <c r="D2902" s="78"/>
      <c r="E2902" s="78"/>
      <c r="F2902" s="78"/>
      <c r="G2902" s="78"/>
      <c r="H2902" s="75"/>
      <c r="I2902" s="124"/>
      <c r="J2902" s="124"/>
    </row>
    <row r="2903" spans="1:28" ht="28.5" customHeight="1" thickTop="1" x14ac:dyDescent="0.25">
      <c r="A2903" s="322" t="s">
        <v>150</v>
      </c>
      <c r="B2903" s="334" t="s">
        <v>30</v>
      </c>
      <c r="C2903" s="334" t="str">
        <f t="shared" ref="C2903:C2905" si="704">IF(ISERROR(VLOOKUP($C$8,ingles,W2903,FALSE)),"",IF(VLOOKUP($C$8,ingles,W2903,FALSE)=0,"",VLOOKUP($C$8,ingles,W2903,FALSE)))</f>
        <v/>
      </c>
      <c r="D2903" s="76" t="str">
        <f t="shared" ref="D2903:H2906" si="705">IF(ISERROR(VLOOKUP($AB2903,ingles,W2903,FALSE)),"",IF(VLOOKUP($AB2903,ingles,W2903,FALSE)=0,"",VLOOKUP($AB2903,ingles,W2903,FALSE)))</f>
        <v/>
      </c>
      <c r="E2903" s="76" t="str">
        <f t="shared" si="705"/>
        <v/>
      </c>
      <c r="F2903" s="76" t="str">
        <f t="shared" si="705"/>
        <v/>
      </c>
      <c r="G2903" s="69" t="str">
        <f t="shared" si="705"/>
        <v/>
      </c>
      <c r="H2903" s="346" t="str">
        <f t="shared" ca="1" si="705"/>
        <v/>
      </c>
      <c r="I2903" s="349"/>
      <c r="J2903" s="350"/>
      <c r="W2903" s="14">
        <v>3</v>
      </c>
      <c r="X2903" s="14">
        <v>9</v>
      </c>
      <c r="Y2903" s="14">
        <v>15</v>
      </c>
      <c r="Z2903" s="14">
        <v>21</v>
      </c>
      <c r="AA2903" s="14">
        <v>31</v>
      </c>
      <c r="AB2903" s="14" t="str">
        <f>IF(C2888="","",C2888)</f>
        <v>ZUÑIGA CCORISAPRA, Milagros</v>
      </c>
    </row>
    <row r="2904" spans="1:28" ht="28.5" customHeight="1" x14ac:dyDescent="0.25">
      <c r="A2904" s="323"/>
      <c r="B2904" s="335" t="s">
        <v>31</v>
      </c>
      <c r="C2904" s="335" t="str">
        <f t="shared" si="704"/>
        <v/>
      </c>
      <c r="D2904" s="77" t="str">
        <f t="shared" si="705"/>
        <v/>
      </c>
      <c r="E2904" s="77" t="str">
        <f t="shared" si="705"/>
        <v/>
      </c>
      <c r="F2904" s="77" t="str">
        <f t="shared" si="705"/>
        <v/>
      </c>
      <c r="G2904" s="70" t="str">
        <f t="shared" si="705"/>
        <v/>
      </c>
      <c r="H2904" s="347" t="str">
        <f t="shared" si="705"/>
        <v/>
      </c>
      <c r="I2904" s="351"/>
      <c r="J2904" s="352"/>
      <c r="W2904" s="14">
        <v>4</v>
      </c>
      <c r="X2904" s="14">
        <v>10</v>
      </c>
      <c r="Y2904" s="14">
        <v>16</v>
      </c>
      <c r="Z2904" s="14">
        <v>22</v>
      </c>
      <c r="AB2904" s="14" t="str">
        <f>IF(C2888="","",C2888)</f>
        <v>ZUÑIGA CCORISAPRA, Milagros</v>
      </c>
    </row>
    <row r="2905" spans="1:28" ht="28.5" customHeight="1" x14ac:dyDescent="0.25">
      <c r="A2905" s="323"/>
      <c r="B2905" s="335" t="s">
        <v>32</v>
      </c>
      <c r="C2905" s="335" t="str">
        <f t="shared" si="704"/>
        <v/>
      </c>
      <c r="D2905" s="77" t="str">
        <f t="shared" si="705"/>
        <v/>
      </c>
      <c r="E2905" s="77" t="str">
        <f t="shared" si="705"/>
        <v/>
      </c>
      <c r="F2905" s="77" t="str">
        <f t="shared" si="705"/>
        <v/>
      </c>
      <c r="G2905" s="70" t="str">
        <f t="shared" si="705"/>
        <v/>
      </c>
      <c r="H2905" s="347" t="str">
        <f t="shared" si="705"/>
        <v/>
      </c>
      <c r="I2905" s="351"/>
      <c r="J2905" s="352"/>
      <c r="W2905" s="14">
        <v>5</v>
      </c>
      <c r="X2905" s="14">
        <v>11</v>
      </c>
      <c r="Y2905" s="14">
        <v>17</v>
      </c>
      <c r="Z2905" s="14">
        <v>23</v>
      </c>
      <c r="AB2905" s="14" t="str">
        <f>IF(C2888="","",C2888)</f>
        <v>ZUÑIGA CCORISAPRA, Milagros</v>
      </c>
    </row>
    <row r="2906" spans="1:28" ht="16.5" customHeight="1" thickBot="1" x14ac:dyDescent="0.3">
      <c r="A2906" s="324"/>
      <c r="B2906" s="336" t="s">
        <v>188</v>
      </c>
      <c r="C2906" s="336"/>
      <c r="D2906" s="71" t="str">
        <f t="shared" si="705"/>
        <v/>
      </c>
      <c r="E2906" s="71" t="str">
        <f t="shared" si="705"/>
        <v/>
      </c>
      <c r="F2906" s="71" t="str">
        <f t="shared" si="705"/>
        <v/>
      </c>
      <c r="G2906" s="71" t="str">
        <f t="shared" si="705"/>
        <v/>
      </c>
      <c r="H2906" s="348" t="str">
        <f t="shared" si="705"/>
        <v/>
      </c>
      <c r="I2906" s="353"/>
      <c r="J2906" s="354"/>
      <c r="W2906" s="14">
        <v>7</v>
      </c>
      <c r="X2906" s="14">
        <v>13</v>
      </c>
      <c r="Y2906" s="14">
        <v>19</v>
      </c>
      <c r="Z2906" s="14">
        <v>25</v>
      </c>
      <c r="AB2906" s="14" t="str">
        <f>IF(C2888="","",C2888)</f>
        <v>ZUÑIGA CCORISAPRA, Milagros</v>
      </c>
    </row>
    <row r="2907" spans="1:28" ht="2.25" customHeight="1" thickTop="1" thickBot="1" x14ac:dyDescent="0.3">
      <c r="A2907" s="72"/>
      <c r="B2907" s="73"/>
      <c r="C2907" s="78"/>
      <c r="D2907" s="78"/>
      <c r="E2907" s="78"/>
      <c r="F2907" s="78"/>
      <c r="G2907" s="78"/>
      <c r="H2907" s="75"/>
      <c r="I2907" s="124"/>
      <c r="J2907" s="124"/>
    </row>
    <row r="2908" spans="1:28" ht="27" customHeight="1" thickTop="1" x14ac:dyDescent="0.25">
      <c r="A2908" s="322" t="s">
        <v>7</v>
      </c>
      <c r="B2908" s="334" t="s">
        <v>33</v>
      </c>
      <c r="C2908" s="334" t="str">
        <f t="shared" ref="C2908" si="706">IF(ISERROR(VLOOKUP($C$8,arte,W2908,FALSE)),"",IF(VLOOKUP($C$8,arte,W2908,FALSE)=0,"",VLOOKUP($C$8,arte,W2908,FALSE)))</f>
        <v/>
      </c>
      <c r="D2908" s="76" t="str">
        <f t="shared" ref="D2908:H2910" si="707">IF(ISERROR(VLOOKUP($AB2908,arte,W2908,FALSE)),"",IF(VLOOKUP($AB2908,arte,W2908,FALSE)=0,"",VLOOKUP($AB2908,arte,W2908,FALSE)))</f>
        <v/>
      </c>
      <c r="E2908" s="76" t="str">
        <f t="shared" si="707"/>
        <v/>
      </c>
      <c r="F2908" s="76" t="str">
        <f t="shared" si="707"/>
        <v/>
      </c>
      <c r="G2908" s="69" t="str">
        <f t="shared" si="707"/>
        <v/>
      </c>
      <c r="H2908" s="343" t="str">
        <f t="shared" ca="1" si="707"/>
        <v/>
      </c>
      <c r="I2908" s="337"/>
      <c r="J2908" s="338"/>
      <c r="W2908" s="14">
        <v>3</v>
      </c>
      <c r="X2908" s="14">
        <v>9</v>
      </c>
      <c r="Y2908" s="14">
        <v>15</v>
      </c>
      <c r="Z2908" s="14">
        <v>21</v>
      </c>
      <c r="AA2908" s="14">
        <v>31</v>
      </c>
      <c r="AB2908" s="14" t="str">
        <f>IF(C2888="","",C2888)</f>
        <v>ZUÑIGA CCORISAPRA, Milagros</v>
      </c>
    </row>
    <row r="2909" spans="1:28" ht="27" customHeight="1" x14ac:dyDescent="0.25">
      <c r="A2909" s="323"/>
      <c r="B2909" s="335" t="s">
        <v>34</v>
      </c>
      <c r="C2909" s="335" t="str">
        <f>IF(ISERROR(VLOOKUP($C$8,arte,W2909,FALSE)),"",IF(VLOOKUP($C$8,arte,W2909,FALSE)=0,"",VLOOKUP($C$8,arte,W2909,FALSE)))</f>
        <v/>
      </c>
      <c r="D2909" s="77" t="str">
        <f t="shared" si="707"/>
        <v/>
      </c>
      <c r="E2909" s="77" t="str">
        <f t="shared" si="707"/>
        <v/>
      </c>
      <c r="F2909" s="77" t="str">
        <f t="shared" si="707"/>
        <v/>
      </c>
      <c r="G2909" s="70" t="str">
        <f t="shared" si="707"/>
        <v/>
      </c>
      <c r="H2909" s="344" t="str">
        <f t="shared" si="707"/>
        <v/>
      </c>
      <c r="I2909" s="339"/>
      <c r="J2909" s="340"/>
      <c r="W2909" s="14">
        <v>4</v>
      </c>
      <c r="X2909" s="14">
        <v>10</v>
      </c>
      <c r="Y2909" s="14">
        <v>16</v>
      </c>
      <c r="Z2909" s="14">
        <v>22</v>
      </c>
      <c r="AB2909" s="14" t="str">
        <f>IF(C2888="","",C2888)</f>
        <v>ZUÑIGA CCORISAPRA, Milagros</v>
      </c>
    </row>
    <row r="2910" spans="1:28" ht="16.5" customHeight="1" thickBot="1" x14ac:dyDescent="0.3">
      <c r="A2910" s="324"/>
      <c r="B2910" s="336" t="s">
        <v>188</v>
      </c>
      <c r="C2910" s="336"/>
      <c r="D2910" s="71" t="str">
        <f t="shared" si="707"/>
        <v/>
      </c>
      <c r="E2910" s="71" t="str">
        <f t="shared" si="707"/>
        <v/>
      </c>
      <c r="F2910" s="71" t="str">
        <f t="shared" si="707"/>
        <v/>
      </c>
      <c r="G2910" s="71" t="str">
        <f t="shared" si="707"/>
        <v/>
      </c>
      <c r="H2910" s="345" t="str">
        <f t="shared" si="707"/>
        <v/>
      </c>
      <c r="I2910" s="341"/>
      <c r="J2910" s="342"/>
      <c r="W2910" s="14">
        <v>7</v>
      </c>
      <c r="X2910" s="14">
        <v>13</v>
      </c>
      <c r="Y2910" s="14">
        <v>19</v>
      </c>
      <c r="Z2910" s="14">
        <v>25</v>
      </c>
      <c r="AB2910" s="14" t="str">
        <f>IF(C2888="","",C2888)</f>
        <v>ZUÑIGA CCORISAPRA, Milagros</v>
      </c>
    </row>
    <row r="2911" spans="1:28" ht="2.25" customHeight="1" thickTop="1" thickBot="1" x14ac:dyDescent="0.3">
      <c r="A2911" s="72"/>
      <c r="B2911" s="73"/>
      <c r="C2911" s="79"/>
      <c r="D2911" s="74"/>
      <c r="E2911" s="74"/>
      <c r="F2911" s="74"/>
      <c r="G2911" s="74"/>
      <c r="H2911" s="80" t="str">
        <f>IF(ISERROR(VLOOKUP($C$8,ingles,AA2911,FALSE)),"",IF(VLOOKUP($C$8,ingles,AA2911,FALSE)=0,"",VLOOKUP($C$8,ingles,AA2911,FALSE)))</f>
        <v/>
      </c>
      <c r="I2911" s="124"/>
      <c r="J2911" s="124"/>
    </row>
    <row r="2912" spans="1:28" ht="21" customHeight="1" thickTop="1" x14ac:dyDescent="0.25">
      <c r="A2912" s="322" t="s">
        <v>5</v>
      </c>
      <c r="B2912" s="334" t="s">
        <v>35</v>
      </c>
      <c r="C2912" s="334" t="str">
        <f t="shared" ref="C2912:C2914" si="708">IF(ISERROR(VLOOKUP($C$8,sociales,W2912,FALSE)),"",IF(VLOOKUP($C$8,sociales,W2912,FALSE)=0,"",VLOOKUP($C$8,sociales,W2912,FALSE)))</f>
        <v/>
      </c>
      <c r="D2912" s="76" t="str">
        <f t="shared" ref="D2912:H2915" si="709">IF(ISERROR(VLOOKUP($AB2912,sociales,W2912,FALSE)),"",IF(VLOOKUP($AB2912,sociales,W2912,FALSE)=0,"",VLOOKUP($AB2912,sociales,W2912,FALSE)))</f>
        <v/>
      </c>
      <c r="E2912" s="76" t="str">
        <f t="shared" si="709"/>
        <v/>
      </c>
      <c r="F2912" s="76" t="str">
        <f t="shared" si="709"/>
        <v/>
      </c>
      <c r="G2912" s="69" t="str">
        <f t="shared" si="709"/>
        <v/>
      </c>
      <c r="H2912" s="346" t="str">
        <f t="shared" ca="1" si="709"/>
        <v/>
      </c>
      <c r="I2912" s="349"/>
      <c r="J2912" s="350"/>
      <c r="W2912" s="14">
        <v>3</v>
      </c>
      <c r="X2912" s="14">
        <v>9</v>
      </c>
      <c r="Y2912" s="14">
        <v>15</v>
      </c>
      <c r="Z2912" s="14">
        <v>21</v>
      </c>
      <c r="AA2912" s="14">
        <v>31</v>
      </c>
      <c r="AB2912" s="14" t="str">
        <f>IF(C2888="","",C2888)</f>
        <v>ZUÑIGA CCORISAPRA, Milagros</v>
      </c>
    </row>
    <row r="2913" spans="1:28" ht="27" customHeight="1" x14ac:dyDescent="0.25">
      <c r="A2913" s="323"/>
      <c r="B2913" s="335" t="s">
        <v>36</v>
      </c>
      <c r="C2913" s="335" t="str">
        <f t="shared" si="708"/>
        <v/>
      </c>
      <c r="D2913" s="77" t="str">
        <f t="shared" si="709"/>
        <v/>
      </c>
      <c r="E2913" s="77" t="str">
        <f t="shared" si="709"/>
        <v/>
      </c>
      <c r="F2913" s="77" t="str">
        <f t="shared" si="709"/>
        <v/>
      </c>
      <c r="G2913" s="70" t="str">
        <f t="shared" si="709"/>
        <v/>
      </c>
      <c r="H2913" s="347" t="str">
        <f t="shared" si="709"/>
        <v/>
      </c>
      <c r="I2913" s="351"/>
      <c r="J2913" s="352"/>
      <c r="W2913" s="14">
        <v>4</v>
      </c>
      <c r="X2913" s="14">
        <v>10</v>
      </c>
      <c r="Y2913" s="14">
        <v>16</v>
      </c>
      <c r="Z2913" s="14">
        <v>22</v>
      </c>
      <c r="AB2913" s="14" t="str">
        <f>IF(C2888="","",C2888)</f>
        <v>ZUÑIGA CCORISAPRA, Milagros</v>
      </c>
    </row>
    <row r="2914" spans="1:28" ht="27" customHeight="1" x14ac:dyDescent="0.25">
      <c r="A2914" s="323"/>
      <c r="B2914" s="335" t="s">
        <v>37</v>
      </c>
      <c r="C2914" s="335" t="str">
        <f t="shared" si="708"/>
        <v/>
      </c>
      <c r="D2914" s="77" t="str">
        <f t="shared" si="709"/>
        <v/>
      </c>
      <c r="E2914" s="77" t="str">
        <f t="shared" si="709"/>
        <v/>
      </c>
      <c r="F2914" s="77" t="str">
        <f t="shared" si="709"/>
        <v/>
      </c>
      <c r="G2914" s="70" t="str">
        <f t="shared" si="709"/>
        <v/>
      </c>
      <c r="H2914" s="347" t="str">
        <f t="shared" si="709"/>
        <v/>
      </c>
      <c r="I2914" s="351"/>
      <c r="J2914" s="352"/>
      <c r="W2914" s="14">
        <v>5</v>
      </c>
      <c r="X2914" s="14">
        <v>11</v>
      </c>
      <c r="Y2914" s="14">
        <v>17</v>
      </c>
      <c r="Z2914" s="14">
        <v>23</v>
      </c>
      <c r="AB2914" s="14" t="str">
        <f>IF(C2888="","",C2888)</f>
        <v>ZUÑIGA CCORISAPRA, Milagros</v>
      </c>
    </row>
    <row r="2915" spans="1:28" ht="16.5" customHeight="1" thickBot="1" x14ac:dyDescent="0.3">
      <c r="A2915" s="324"/>
      <c r="B2915" s="336" t="s">
        <v>188</v>
      </c>
      <c r="C2915" s="336"/>
      <c r="D2915" s="71" t="str">
        <f t="shared" si="709"/>
        <v/>
      </c>
      <c r="E2915" s="71" t="str">
        <f t="shared" si="709"/>
        <v/>
      </c>
      <c r="F2915" s="71" t="str">
        <f t="shared" si="709"/>
        <v/>
      </c>
      <c r="G2915" s="71" t="str">
        <f t="shared" si="709"/>
        <v/>
      </c>
      <c r="H2915" s="348" t="str">
        <f t="shared" si="709"/>
        <v/>
      </c>
      <c r="I2915" s="353"/>
      <c r="J2915" s="354"/>
      <c r="W2915" s="14">
        <v>7</v>
      </c>
      <c r="X2915" s="14">
        <v>13</v>
      </c>
      <c r="Y2915" s="14">
        <v>19</v>
      </c>
      <c r="Z2915" s="14">
        <v>25</v>
      </c>
      <c r="AB2915" s="14" t="str">
        <f>IF(C2888="","",C2888)</f>
        <v>ZUÑIGA CCORISAPRA, Milagros</v>
      </c>
    </row>
    <row r="2916" spans="1:28" ht="2.25" customHeight="1" thickTop="1" thickBot="1" x14ac:dyDescent="0.3">
      <c r="A2916" s="72"/>
      <c r="B2916" s="73"/>
      <c r="C2916" s="78"/>
      <c r="D2916" s="78"/>
      <c r="E2916" s="78"/>
      <c r="F2916" s="78"/>
      <c r="G2916" s="78"/>
      <c r="H2916" s="75"/>
      <c r="I2916" s="124"/>
      <c r="J2916" s="124"/>
    </row>
    <row r="2917" spans="1:28" ht="16.5" customHeight="1" thickTop="1" x14ac:dyDescent="0.25">
      <c r="A2917" s="355" t="s">
        <v>4</v>
      </c>
      <c r="B2917" s="334" t="s">
        <v>24</v>
      </c>
      <c r="C2917" s="334" t="str">
        <f t="shared" ref="C2917:C2918" si="710">IF(ISERROR(VLOOKUP($C$8,desarrollo,W2917,FALSE)),"",IF(VLOOKUP($C$8,desarrollo,W2917,FALSE)=0,"",VLOOKUP($C$8,desarrollo,W2917,FALSE)))</f>
        <v/>
      </c>
      <c r="D2917" s="76" t="str">
        <f t="shared" ref="D2917:H2919" si="711">IF(ISERROR(VLOOKUP($AB2917,desarrollo,W2917,FALSE)),"",IF(VLOOKUP($AB2917,desarrollo,W2917,FALSE)=0,"",VLOOKUP($AB2917,desarrollo,W2917,FALSE)))</f>
        <v/>
      </c>
      <c r="E2917" s="76" t="str">
        <f t="shared" si="711"/>
        <v/>
      </c>
      <c r="F2917" s="76" t="str">
        <f t="shared" si="711"/>
        <v/>
      </c>
      <c r="G2917" s="69" t="str">
        <f t="shared" si="711"/>
        <v/>
      </c>
      <c r="H2917" s="343" t="str">
        <f t="shared" ca="1" si="711"/>
        <v/>
      </c>
      <c r="I2917" s="337"/>
      <c r="J2917" s="338"/>
      <c r="W2917" s="14">
        <v>3</v>
      </c>
      <c r="X2917" s="14">
        <v>9</v>
      </c>
      <c r="Y2917" s="14">
        <v>15</v>
      </c>
      <c r="Z2917" s="14">
        <v>21</v>
      </c>
      <c r="AA2917" s="14">
        <v>31</v>
      </c>
      <c r="AB2917" s="14" t="str">
        <f>IF(C2888="","",C2888)</f>
        <v>ZUÑIGA CCORISAPRA, Milagros</v>
      </c>
    </row>
    <row r="2918" spans="1:28" ht="27" customHeight="1" x14ac:dyDescent="0.25">
      <c r="A2918" s="356"/>
      <c r="B2918" s="335" t="s">
        <v>25</v>
      </c>
      <c r="C2918" s="335" t="str">
        <f t="shared" si="710"/>
        <v/>
      </c>
      <c r="D2918" s="77" t="str">
        <f t="shared" si="711"/>
        <v/>
      </c>
      <c r="E2918" s="77" t="str">
        <f t="shared" si="711"/>
        <v/>
      </c>
      <c r="F2918" s="77" t="str">
        <f t="shared" si="711"/>
        <v/>
      </c>
      <c r="G2918" s="70" t="str">
        <f t="shared" si="711"/>
        <v/>
      </c>
      <c r="H2918" s="344" t="str">
        <f t="shared" si="711"/>
        <v/>
      </c>
      <c r="I2918" s="339"/>
      <c r="J2918" s="340"/>
      <c r="W2918" s="14">
        <v>4</v>
      </c>
      <c r="X2918" s="14">
        <v>10</v>
      </c>
      <c r="Y2918" s="14">
        <v>16</v>
      </c>
      <c r="Z2918" s="14">
        <v>22</v>
      </c>
      <c r="AB2918" s="14" t="str">
        <f>IF(C2888="","",C2888)</f>
        <v>ZUÑIGA CCORISAPRA, Milagros</v>
      </c>
    </row>
    <row r="2919" spans="1:28" ht="16.5" customHeight="1" thickBot="1" x14ac:dyDescent="0.3">
      <c r="A2919" s="357"/>
      <c r="B2919" s="336" t="s">
        <v>188</v>
      </c>
      <c r="C2919" s="336"/>
      <c r="D2919" s="71" t="str">
        <f t="shared" si="711"/>
        <v/>
      </c>
      <c r="E2919" s="71" t="str">
        <f t="shared" si="711"/>
        <v/>
      </c>
      <c r="F2919" s="71" t="str">
        <f t="shared" si="711"/>
        <v/>
      </c>
      <c r="G2919" s="71" t="str">
        <f t="shared" si="711"/>
        <v/>
      </c>
      <c r="H2919" s="345" t="str">
        <f t="shared" si="711"/>
        <v/>
      </c>
      <c r="I2919" s="341"/>
      <c r="J2919" s="342"/>
      <c r="W2919" s="14">
        <v>7</v>
      </c>
      <c r="X2919" s="14">
        <v>13</v>
      </c>
      <c r="Y2919" s="14">
        <v>19</v>
      </c>
      <c r="Z2919" s="14">
        <v>25</v>
      </c>
      <c r="AB2919" s="14" t="str">
        <f>IF(C2888="","",C2888)</f>
        <v>ZUÑIGA CCORISAPRA, Milagros</v>
      </c>
    </row>
    <row r="2920" spans="1:28" ht="2.25" customHeight="1" thickTop="1" thickBot="1" x14ac:dyDescent="0.3">
      <c r="A2920" s="81"/>
      <c r="B2920" s="73"/>
      <c r="C2920" s="78"/>
      <c r="D2920" s="78"/>
      <c r="E2920" s="78"/>
      <c r="F2920" s="78"/>
      <c r="G2920" s="78"/>
      <c r="H2920" s="82"/>
      <c r="I2920" s="124"/>
      <c r="J2920" s="124"/>
    </row>
    <row r="2921" spans="1:28" ht="24" customHeight="1" thickTop="1" x14ac:dyDescent="0.25">
      <c r="A2921" s="322" t="s">
        <v>6</v>
      </c>
      <c r="B2921" s="334" t="s">
        <v>52</v>
      </c>
      <c r="C2921" s="334" t="str">
        <f t="shared" ref="C2921:C2923" si="712">IF(ISERROR(VLOOKUP($C$8,fisica,W2921,FALSE)),"",IF(VLOOKUP($C$8,fisica,W2921,FALSE)=0,"",VLOOKUP($C$8,fisica,W2921,FALSE)))</f>
        <v/>
      </c>
      <c r="D2921" s="76" t="str">
        <f t="shared" ref="D2921:H2924" si="713">IF(ISERROR(VLOOKUP($AB2921,fisica,W2921,FALSE)),"",IF(VLOOKUP($AB2921,fisica,W2921,FALSE)=0,"",VLOOKUP($AB2921,fisica,W2921,FALSE)))</f>
        <v/>
      </c>
      <c r="E2921" s="76" t="str">
        <f t="shared" si="713"/>
        <v/>
      </c>
      <c r="F2921" s="76" t="str">
        <f t="shared" si="713"/>
        <v/>
      </c>
      <c r="G2921" s="69" t="str">
        <f t="shared" si="713"/>
        <v/>
      </c>
      <c r="H2921" s="346" t="str">
        <f t="shared" ca="1" si="713"/>
        <v/>
      </c>
      <c r="I2921" s="349"/>
      <c r="J2921" s="350"/>
      <c r="W2921" s="14">
        <v>3</v>
      </c>
      <c r="X2921" s="14">
        <v>9</v>
      </c>
      <c r="Y2921" s="14">
        <v>15</v>
      </c>
      <c r="Z2921" s="14">
        <v>21</v>
      </c>
      <c r="AA2921" s="14">
        <v>31</v>
      </c>
      <c r="AB2921" s="14" t="str">
        <f>IF(C2888="","",C2888)</f>
        <v>ZUÑIGA CCORISAPRA, Milagros</v>
      </c>
    </row>
    <row r="2922" spans="1:28" ht="18.75" customHeight="1" x14ac:dyDescent="0.25">
      <c r="A2922" s="323"/>
      <c r="B2922" s="335" t="s">
        <v>38</v>
      </c>
      <c r="C2922" s="335" t="str">
        <f t="shared" si="712"/>
        <v/>
      </c>
      <c r="D2922" s="77" t="str">
        <f t="shared" si="713"/>
        <v/>
      </c>
      <c r="E2922" s="77" t="str">
        <f t="shared" si="713"/>
        <v/>
      </c>
      <c r="F2922" s="77" t="str">
        <f t="shared" si="713"/>
        <v/>
      </c>
      <c r="G2922" s="70" t="str">
        <f t="shared" si="713"/>
        <v/>
      </c>
      <c r="H2922" s="347" t="str">
        <f t="shared" si="713"/>
        <v/>
      </c>
      <c r="I2922" s="351"/>
      <c r="J2922" s="352"/>
      <c r="W2922" s="14">
        <v>4</v>
      </c>
      <c r="X2922" s="14">
        <v>10</v>
      </c>
      <c r="Y2922" s="14">
        <v>16</v>
      </c>
      <c r="Z2922" s="14">
        <v>22</v>
      </c>
      <c r="AB2922" s="14" t="str">
        <f>IF(C2888="","",C2888)</f>
        <v>ZUÑIGA CCORISAPRA, Milagros</v>
      </c>
    </row>
    <row r="2923" spans="1:28" ht="27" customHeight="1" x14ac:dyDescent="0.25">
      <c r="A2923" s="323"/>
      <c r="B2923" s="335" t="s">
        <v>39</v>
      </c>
      <c r="C2923" s="335" t="str">
        <f t="shared" si="712"/>
        <v/>
      </c>
      <c r="D2923" s="77" t="str">
        <f t="shared" si="713"/>
        <v/>
      </c>
      <c r="E2923" s="77" t="str">
        <f t="shared" si="713"/>
        <v/>
      </c>
      <c r="F2923" s="77" t="str">
        <f t="shared" si="713"/>
        <v/>
      </c>
      <c r="G2923" s="70" t="str">
        <f t="shared" si="713"/>
        <v/>
      </c>
      <c r="H2923" s="347" t="str">
        <f t="shared" si="713"/>
        <v/>
      </c>
      <c r="I2923" s="351"/>
      <c r="J2923" s="352"/>
      <c r="W2923" s="14">
        <v>5</v>
      </c>
      <c r="X2923" s="14">
        <v>11</v>
      </c>
      <c r="Y2923" s="14">
        <v>17</v>
      </c>
      <c r="Z2923" s="14">
        <v>23</v>
      </c>
      <c r="AB2923" s="14" t="str">
        <f>IF(C2888="","",C2888)</f>
        <v>ZUÑIGA CCORISAPRA, Milagros</v>
      </c>
    </row>
    <row r="2924" spans="1:28" ht="16.5" customHeight="1" thickBot="1" x14ac:dyDescent="0.3">
      <c r="A2924" s="324"/>
      <c r="B2924" s="336" t="s">
        <v>188</v>
      </c>
      <c r="C2924" s="336"/>
      <c r="D2924" s="71" t="str">
        <f t="shared" si="713"/>
        <v/>
      </c>
      <c r="E2924" s="71" t="str">
        <f t="shared" si="713"/>
        <v/>
      </c>
      <c r="F2924" s="71" t="str">
        <f t="shared" si="713"/>
        <v/>
      </c>
      <c r="G2924" s="71" t="str">
        <f t="shared" si="713"/>
        <v/>
      </c>
      <c r="H2924" s="348" t="str">
        <f t="shared" si="713"/>
        <v/>
      </c>
      <c r="I2924" s="353"/>
      <c r="J2924" s="354"/>
      <c r="W2924" s="14">
        <v>7</v>
      </c>
      <c r="X2924" s="14">
        <v>13</v>
      </c>
      <c r="Y2924" s="14">
        <v>19</v>
      </c>
      <c r="Z2924" s="14">
        <v>25</v>
      </c>
      <c r="AB2924" s="14" t="str">
        <f>IF(C2888="","",C2888)</f>
        <v>ZUÑIGA CCORISAPRA, Milagros</v>
      </c>
    </row>
    <row r="2925" spans="1:28" ht="2.25" customHeight="1" thickTop="1" thickBot="1" x14ac:dyDescent="0.3">
      <c r="A2925" s="72"/>
      <c r="B2925" s="73"/>
      <c r="C2925" s="78"/>
      <c r="D2925" s="78"/>
      <c r="E2925" s="78"/>
      <c r="F2925" s="78"/>
      <c r="G2925" s="78"/>
      <c r="H2925" s="82"/>
      <c r="I2925" s="124"/>
      <c r="J2925" s="124"/>
    </row>
    <row r="2926" spans="1:28" ht="36" customHeight="1" thickTop="1" x14ac:dyDescent="0.25">
      <c r="A2926" s="322" t="s">
        <v>11</v>
      </c>
      <c r="B2926" s="334" t="s">
        <v>40</v>
      </c>
      <c r="C2926" s="334" t="str">
        <f t="shared" ref="C2926:C2927" si="714">IF(ISERROR(VLOOKUP($C$8,religion,W2926,FALSE)),"",IF(VLOOKUP($C$8,religion,W2926,FALSE)=0,"",VLOOKUP($C$8,religion,W2926,FALSE)))</f>
        <v/>
      </c>
      <c r="D2926" s="76" t="str">
        <f t="shared" ref="D2926:H2928" si="715">IF(ISERROR(VLOOKUP($AB2926,religion,W2926,FALSE)),"",IF(VLOOKUP($AB2926,religion,W2926,FALSE)=0,"",VLOOKUP($AB2926,religion,W2926,FALSE)))</f>
        <v/>
      </c>
      <c r="E2926" s="76" t="str">
        <f t="shared" si="715"/>
        <v/>
      </c>
      <c r="F2926" s="76" t="str">
        <f t="shared" si="715"/>
        <v/>
      </c>
      <c r="G2926" s="69" t="str">
        <f t="shared" si="715"/>
        <v/>
      </c>
      <c r="H2926" s="343" t="str">
        <f t="shared" ca="1" si="715"/>
        <v/>
      </c>
      <c r="I2926" s="337"/>
      <c r="J2926" s="338"/>
      <c r="W2926" s="14">
        <v>3</v>
      </c>
      <c r="X2926" s="14">
        <v>9</v>
      </c>
      <c r="Y2926" s="14">
        <v>15</v>
      </c>
      <c r="Z2926" s="14">
        <v>21</v>
      </c>
      <c r="AA2926" s="14">
        <v>31</v>
      </c>
      <c r="AB2926" s="14" t="str">
        <f>IF(C2888="","",C2888)</f>
        <v>ZUÑIGA CCORISAPRA, Milagros</v>
      </c>
    </row>
    <row r="2927" spans="1:28" ht="27" customHeight="1" x14ac:dyDescent="0.25">
      <c r="A2927" s="323"/>
      <c r="B2927" s="335" t="s">
        <v>41</v>
      </c>
      <c r="C2927" s="335" t="str">
        <f t="shared" si="714"/>
        <v/>
      </c>
      <c r="D2927" s="77" t="str">
        <f t="shared" si="715"/>
        <v/>
      </c>
      <c r="E2927" s="77" t="str">
        <f t="shared" si="715"/>
        <v/>
      </c>
      <c r="F2927" s="77" t="str">
        <f t="shared" si="715"/>
        <v/>
      </c>
      <c r="G2927" s="70" t="str">
        <f t="shared" si="715"/>
        <v/>
      </c>
      <c r="H2927" s="344" t="str">
        <f t="shared" si="715"/>
        <v/>
      </c>
      <c r="I2927" s="339"/>
      <c r="J2927" s="340"/>
      <c r="W2927" s="14">
        <v>4</v>
      </c>
      <c r="X2927" s="14">
        <v>10</v>
      </c>
      <c r="Y2927" s="14">
        <v>16</v>
      </c>
      <c r="Z2927" s="14">
        <v>22</v>
      </c>
      <c r="AB2927" s="14" t="str">
        <f>IF(C2888="","",C2888)</f>
        <v>ZUÑIGA CCORISAPRA, Milagros</v>
      </c>
    </row>
    <row r="2928" spans="1:28" ht="16.5" customHeight="1" thickBot="1" x14ac:dyDescent="0.3">
      <c r="A2928" s="324"/>
      <c r="B2928" s="336" t="s">
        <v>188</v>
      </c>
      <c r="C2928" s="336"/>
      <c r="D2928" s="71" t="str">
        <f t="shared" si="715"/>
        <v/>
      </c>
      <c r="E2928" s="71" t="str">
        <f t="shared" si="715"/>
        <v/>
      </c>
      <c r="F2928" s="71" t="str">
        <f t="shared" si="715"/>
        <v/>
      </c>
      <c r="G2928" s="71" t="str">
        <f t="shared" si="715"/>
        <v/>
      </c>
      <c r="H2928" s="345" t="str">
        <f t="shared" si="715"/>
        <v/>
      </c>
      <c r="I2928" s="341"/>
      <c r="J2928" s="342"/>
      <c r="W2928" s="14">
        <v>7</v>
      </c>
      <c r="X2928" s="14">
        <v>13</v>
      </c>
      <c r="Y2928" s="14">
        <v>19</v>
      </c>
      <c r="Z2928" s="14">
        <v>25</v>
      </c>
      <c r="AB2928" s="14" t="str">
        <f>IF(C2888="","",C2888)</f>
        <v>ZUÑIGA CCORISAPRA, Milagros</v>
      </c>
    </row>
    <row r="2929" spans="1:28" ht="2.25" customHeight="1" thickTop="1" thickBot="1" x14ac:dyDescent="0.3">
      <c r="A2929" s="72"/>
      <c r="B2929" s="73"/>
      <c r="C2929" s="78"/>
      <c r="D2929" s="78"/>
      <c r="E2929" s="78"/>
      <c r="F2929" s="78"/>
      <c r="G2929" s="78"/>
      <c r="H2929" s="82"/>
      <c r="I2929" s="124"/>
      <c r="J2929" s="124"/>
    </row>
    <row r="2930" spans="1:28" ht="28.5" customHeight="1" thickTop="1" x14ac:dyDescent="0.25">
      <c r="A2930" s="322" t="s">
        <v>10</v>
      </c>
      <c r="B2930" s="334" t="s">
        <v>42</v>
      </c>
      <c r="C2930" s="334" t="str">
        <f t="shared" ref="C2930:C2932" si="716">IF(ISERROR(VLOOKUP($C$8,ciencia,W2930,FALSE)),"",IF(VLOOKUP($C$8,ciencia,W2930,FALSE)=0,"",VLOOKUP($C$8,ciencia,W2930,FALSE)))</f>
        <v/>
      </c>
      <c r="D2930" s="76" t="str">
        <f t="shared" ref="D2930:H2933" si="717">IF(ISERROR(VLOOKUP($AB2930,ciencia,W2930,FALSE)),"",IF(VLOOKUP($AB2930,ciencia,W2930,FALSE)=0,"",VLOOKUP($AB2930,ciencia,W2930,FALSE)))</f>
        <v/>
      </c>
      <c r="E2930" s="76" t="str">
        <f t="shared" si="717"/>
        <v/>
      </c>
      <c r="F2930" s="76" t="str">
        <f t="shared" si="717"/>
        <v/>
      </c>
      <c r="G2930" s="69" t="str">
        <f t="shared" si="717"/>
        <v/>
      </c>
      <c r="H2930" s="346" t="str">
        <f t="shared" ca="1" si="717"/>
        <v/>
      </c>
      <c r="I2930" s="349"/>
      <c r="J2930" s="350"/>
      <c r="W2930" s="14">
        <v>3</v>
      </c>
      <c r="X2930" s="14">
        <v>9</v>
      </c>
      <c r="Y2930" s="14">
        <v>15</v>
      </c>
      <c r="Z2930" s="14">
        <v>21</v>
      </c>
      <c r="AA2930" s="14">
        <v>31</v>
      </c>
      <c r="AB2930" s="14" t="str">
        <f>IF(C2888="","",C2888)</f>
        <v>ZUÑIGA CCORISAPRA, Milagros</v>
      </c>
    </row>
    <row r="2931" spans="1:28" ht="47.25" customHeight="1" x14ac:dyDescent="0.25">
      <c r="A2931" s="323"/>
      <c r="B2931" s="335" t="s">
        <v>9</v>
      </c>
      <c r="C2931" s="335" t="str">
        <f t="shared" si="716"/>
        <v/>
      </c>
      <c r="D2931" s="77" t="str">
        <f t="shared" si="717"/>
        <v/>
      </c>
      <c r="E2931" s="77" t="str">
        <f t="shared" si="717"/>
        <v/>
      </c>
      <c r="F2931" s="77" t="str">
        <f t="shared" si="717"/>
        <v/>
      </c>
      <c r="G2931" s="70" t="str">
        <f t="shared" si="717"/>
        <v/>
      </c>
      <c r="H2931" s="347" t="str">
        <f t="shared" si="717"/>
        <v/>
      </c>
      <c r="I2931" s="351"/>
      <c r="J2931" s="352"/>
      <c r="W2931" s="14">
        <v>4</v>
      </c>
      <c r="X2931" s="14">
        <v>10</v>
      </c>
      <c r="Y2931" s="14">
        <v>16</v>
      </c>
      <c r="Z2931" s="14">
        <v>22</v>
      </c>
      <c r="AB2931" s="14" t="str">
        <f>IF(C2888="","",C2888)</f>
        <v>ZUÑIGA CCORISAPRA, Milagros</v>
      </c>
    </row>
    <row r="2932" spans="1:28" ht="36.75" customHeight="1" x14ac:dyDescent="0.25">
      <c r="A2932" s="323"/>
      <c r="B2932" s="335" t="s">
        <v>43</v>
      </c>
      <c r="C2932" s="335" t="str">
        <f t="shared" si="716"/>
        <v/>
      </c>
      <c r="D2932" s="77" t="str">
        <f t="shared" si="717"/>
        <v/>
      </c>
      <c r="E2932" s="77" t="str">
        <f t="shared" si="717"/>
        <v/>
      </c>
      <c r="F2932" s="77" t="str">
        <f t="shared" si="717"/>
        <v/>
      </c>
      <c r="G2932" s="70" t="str">
        <f t="shared" si="717"/>
        <v/>
      </c>
      <c r="H2932" s="347" t="str">
        <f t="shared" si="717"/>
        <v/>
      </c>
      <c r="I2932" s="351"/>
      <c r="J2932" s="352"/>
      <c r="W2932" s="14">
        <v>5</v>
      </c>
      <c r="X2932" s="14">
        <v>11</v>
      </c>
      <c r="Y2932" s="14">
        <v>17</v>
      </c>
      <c r="Z2932" s="14">
        <v>23</v>
      </c>
      <c r="AB2932" s="14" t="str">
        <f>IF(C2888="","",C2888)</f>
        <v>ZUÑIGA CCORISAPRA, Milagros</v>
      </c>
    </row>
    <row r="2933" spans="1:28" ht="16.5" customHeight="1" thickBot="1" x14ac:dyDescent="0.3">
      <c r="A2933" s="324"/>
      <c r="B2933" s="336" t="s">
        <v>188</v>
      </c>
      <c r="C2933" s="336"/>
      <c r="D2933" s="71" t="str">
        <f t="shared" si="717"/>
        <v/>
      </c>
      <c r="E2933" s="71" t="str">
        <f t="shared" si="717"/>
        <v/>
      </c>
      <c r="F2933" s="71" t="str">
        <f t="shared" si="717"/>
        <v/>
      </c>
      <c r="G2933" s="71" t="str">
        <f t="shared" si="717"/>
        <v/>
      </c>
      <c r="H2933" s="348" t="str">
        <f t="shared" si="717"/>
        <v/>
      </c>
      <c r="I2933" s="353"/>
      <c r="J2933" s="354"/>
      <c r="W2933" s="14">
        <v>7</v>
      </c>
      <c r="X2933" s="14">
        <v>13</v>
      </c>
      <c r="Y2933" s="14">
        <v>19</v>
      </c>
      <c r="Z2933" s="14">
        <v>25</v>
      </c>
      <c r="AB2933" s="14" t="str">
        <f>IF(C2888="","",C2888)</f>
        <v>ZUÑIGA CCORISAPRA, Milagros</v>
      </c>
    </row>
    <row r="2934" spans="1:28" ht="2.25" customHeight="1" thickTop="1" thickBot="1" x14ac:dyDescent="0.3">
      <c r="A2934" s="72"/>
      <c r="B2934" s="73"/>
      <c r="C2934" s="78"/>
      <c r="D2934" s="78"/>
      <c r="E2934" s="78"/>
      <c r="F2934" s="78"/>
      <c r="G2934" s="78"/>
      <c r="H2934" s="82"/>
      <c r="I2934" s="124"/>
      <c r="J2934" s="124"/>
    </row>
    <row r="2935" spans="1:28" ht="44.25" customHeight="1" thickTop="1" thickBot="1" x14ac:dyDescent="0.3">
      <c r="A2935" s="83" t="s">
        <v>12</v>
      </c>
      <c r="B2935" s="376" t="s">
        <v>44</v>
      </c>
      <c r="C2935" s="377"/>
      <c r="D2935" s="84" t="str">
        <f>IF(ISERROR(VLOOKUP($AB2935,trabajo,W2935,FALSE)),"",IF(VLOOKUP($AB2935,trabajo,W2935,FALSE)=0,"",VLOOKUP($AB2935,trabajo,W2935,FALSE)))</f>
        <v/>
      </c>
      <c r="E2935" s="84" t="str">
        <f>IF(ISERROR(VLOOKUP($AB2935,trabajo,X2935,FALSE)),"",IF(VLOOKUP($AB2935,trabajo,X2935,FALSE)=0,"",VLOOKUP($AB2935,trabajo,X2935,FALSE)))</f>
        <v/>
      </c>
      <c r="F2935" s="84" t="str">
        <f>IF(ISERROR(VLOOKUP($AB2935,trabajo,Y2935,FALSE)),"",IF(VLOOKUP($AB2935,trabajo,Y2935,FALSE)=0,"",VLOOKUP($AB2935,trabajo,Y2935,FALSE)))</f>
        <v/>
      </c>
      <c r="G2935" s="85" t="str">
        <f>IF(ISERROR(VLOOKUP($AB2935,trabajo,Z2935,FALSE)),"",IF(VLOOKUP($AB2935,trabajo,Z2935,FALSE)=0,"",VLOOKUP($AB2935,trabajo,Z2935,FALSE)))</f>
        <v/>
      </c>
      <c r="H2935" s="86" t="str">
        <f ca="1">IF(ISERROR(VLOOKUP($AB2935,trabajo,AA2935,FALSE)),"",IF(VLOOKUP($AB2935,trabajo,AA2935,FALSE)=0,"",VLOOKUP($AB2935,trabajo,AA2935,FALSE)))</f>
        <v/>
      </c>
      <c r="I2935" s="332"/>
      <c r="J2935" s="333"/>
      <c r="W2935" s="14">
        <v>3</v>
      </c>
      <c r="X2935" s="14">
        <v>9</v>
      </c>
      <c r="Y2935" s="14">
        <v>15</v>
      </c>
      <c r="Z2935" s="14">
        <v>21</v>
      </c>
      <c r="AA2935" s="14">
        <v>31</v>
      </c>
      <c r="AB2935" s="14" t="str">
        <f>IF(C2888="","",C2888)</f>
        <v>ZUÑIGA CCORISAPRA, Milagros</v>
      </c>
    </row>
    <row r="2936" spans="1:28" ht="9.75" customHeight="1" thickTop="1" thickBot="1" x14ac:dyDescent="0.3">
      <c r="A2936" s="87"/>
      <c r="B2936" s="73"/>
      <c r="C2936" s="79"/>
      <c r="D2936" s="79"/>
      <c r="E2936" s="79"/>
      <c r="F2936" s="79"/>
      <c r="G2936" s="79"/>
      <c r="I2936" s="88"/>
      <c r="J2936" s="88"/>
    </row>
    <row r="2937" spans="1:28" ht="18.75" customHeight="1" thickTop="1" x14ac:dyDescent="0.25">
      <c r="A2937" s="389" t="s">
        <v>14</v>
      </c>
      <c r="B2937" s="390"/>
      <c r="C2937" s="391"/>
      <c r="D2937" s="386" t="s">
        <v>53</v>
      </c>
      <c r="E2937" s="387"/>
      <c r="F2937" s="387"/>
      <c r="G2937" s="388"/>
      <c r="H2937" s="384" t="s">
        <v>2</v>
      </c>
      <c r="I2937" s="288" t="s">
        <v>17</v>
      </c>
      <c r="J2937" s="289"/>
    </row>
    <row r="2938" spans="1:28" ht="18.75" customHeight="1" thickBot="1" x14ac:dyDescent="0.3">
      <c r="A2938" s="392"/>
      <c r="B2938" s="393"/>
      <c r="C2938" s="394"/>
      <c r="D2938" s="89">
        <v>1</v>
      </c>
      <c r="E2938" s="89">
        <v>2</v>
      </c>
      <c r="F2938" s="89">
        <v>3</v>
      </c>
      <c r="G2938" s="90">
        <v>4</v>
      </c>
      <c r="H2938" s="385"/>
      <c r="I2938" s="290"/>
      <c r="J2938" s="291"/>
    </row>
    <row r="2939" spans="1:28" ht="22.5" customHeight="1" thickTop="1" x14ac:dyDescent="0.25">
      <c r="A2939" s="378" t="s">
        <v>15</v>
      </c>
      <c r="B2939" s="379"/>
      <c r="C2939" s="380"/>
      <c r="D2939" s="91" t="str">
        <f>IF(ISERROR(VLOOKUP($AB2939,autonomo,W2939,FALSE)),"",IF(VLOOKUP($AB2939,autonomo,W2939,FALSE)=0,"",VLOOKUP($AB2939,autonomo,W2939,FALSE)))</f>
        <v/>
      </c>
      <c r="E2939" s="91" t="str">
        <f>IF(ISERROR(VLOOKUP($AB2939,autonomo,X2939,FALSE)),"",IF(VLOOKUP($AB2939,autonomo,X2939,FALSE)=0,"",VLOOKUP($AB2939,autonomo,X2939,FALSE)))</f>
        <v/>
      </c>
      <c r="F2939" s="91" t="str">
        <f>IF(ISERROR(VLOOKUP($AB2939,autonomo,Y2939,FALSE)),"",IF(VLOOKUP($AB2939,autonomo,Y2939,FALSE)=0,"",VLOOKUP($AB2939,autonomo,Y2939,FALSE)))</f>
        <v/>
      </c>
      <c r="G2939" s="92" t="str">
        <f>IF(ISERROR(VLOOKUP($AB2939,autonomo,Z2939,FALSE)),"",IF(VLOOKUP($AB2939,autonomo,Z2939,FALSE)=0,"",VLOOKUP($AB2939,autonomo,Z2939,FALSE)))</f>
        <v/>
      </c>
      <c r="H2939" s="93" t="str">
        <f ca="1">IF(ISERROR(VLOOKUP($AB2939,autonomo,AA2939,FALSE)),"",IF(VLOOKUP($AB2939,autonomo,AA2939,FALSE)=0,"",VLOOKUP($AB2939,autonomo,AA2939,FALSE)))</f>
        <v/>
      </c>
      <c r="I2939" s="305"/>
      <c r="J2939" s="306"/>
      <c r="W2939" s="14">
        <v>3</v>
      </c>
      <c r="X2939" s="14">
        <v>9</v>
      </c>
      <c r="Y2939" s="14">
        <v>15</v>
      </c>
      <c r="Z2939" s="14">
        <v>21</v>
      </c>
      <c r="AA2939" s="14">
        <v>31</v>
      </c>
      <c r="AB2939" s="14" t="str">
        <f>IF(C2888="","",C2888)</f>
        <v>ZUÑIGA CCORISAPRA, Milagros</v>
      </c>
    </row>
    <row r="2940" spans="1:28" ht="24" customHeight="1" thickBot="1" x14ac:dyDescent="0.3">
      <c r="A2940" s="381" t="s">
        <v>16</v>
      </c>
      <c r="B2940" s="382"/>
      <c r="C2940" s="383"/>
      <c r="D2940" s="94" t="str">
        <f>IF(ISERROR(VLOOKUP($AB2940,tic,W2940,FALSE)),"",IF(VLOOKUP($AB2940,tic,W2940,FALSE)=0,"",VLOOKUP($AB2940,tic,W2940,FALSE)))</f>
        <v/>
      </c>
      <c r="E2940" s="94" t="str">
        <f>IF(ISERROR(VLOOKUP($AB2940,tic,X2940,FALSE)),"",IF(VLOOKUP($AB2940,tic,X2940,FALSE)=0,"",VLOOKUP($AB2940,tic,X2940,FALSE)))</f>
        <v/>
      </c>
      <c r="F2940" s="94" t="str">
        <f>IF(ISERROR(VLOOKUP($AB2940,tic,Y2940,FALSE)),"",IF(VLOOKUP($AB2940,tic,Y2940,FALSE)=0,"",VLOOKUP($AB2940,tic,Y2940,FALSE)))</f>
        <v/>
      </c>
      <c r="G2940" s="95" t="str">
        <f>IF(ISERROR(VLOOKUP($AB2940,tic,Z2940,FALSE)),"",IF(VLOOKUP($AB2940,tic,Z2940,FALSE)=0,"",VLOOKUP($AB2940,tic,Z2940,FALSE)))</f>
        <v/>
      </c>
      <c r="H2940" s="96" t="str">
        <f ca="1">IF(ISERROR(VLOOKUP($AB2940,tic,AA2940,FALSE)),"",IF(VLOOKUP($AB2940,tic,AA2940,FALSE)=0,"",VLOOKUP($AB2940,tic,AA2940,FALSE)))</f>
        <v/>
      </c>
      <c r="I2940" s="307"/>
      <c r="J2940" s="308"/>
      <c r="W2940" s="14">
        <v>3</v>
      </c>
      <c r="X2940" s="14">
        <v>9</v>
      </c>
      <c r="Y2940" s="14">
        <v>15</v>
      </c>
      <c r="Z2940" s="14">
        <v>21</v>
      </c>
      <c r="AA2940" s="14">
        <v>31</v>
      </c>
      <c r="AB2940" s="14" t="str">
        <f>IF(C2888="","",C2888)</f>
        <v>ZUÑIGA CCORISAPRA, Milagros</v>
      </c>
    </row>
    <row r="2941" spans="1:28" ht="5.25" customHeight="1" thickTop="1" thickBot="1" x14ac:dyDescent="0.3"/>
    <row r="2942" spans="1:28" ht="17.25" customHeight="1" thickBot="1" x14ac:dyDescent="0.3">
      <c r="A2942" s="233" t="s">
        <v>154</v>
      </c>
      <c r="B2942" s="233"/>
      <c r="C2942" s="246" t="str">
        <f>IF(C2888="","",IF(VLOOKUP(C2888,DATOS!$B$17:$F$61,4,FALSE)=0,"",VLOOKUP(C2888,DATOS!$B$17:$F$61,4,FALSE)&amp;" "&amp;VLOOKUP(C2888,DATOS!$B$17:$F$61,5,FALSE)))</f>
        <v/>
      </c>
      <c r="D2942" s="247"/>
      <c r="E2942" s="248"/>
      <c r="F2942" s="233" t="str">
        <f>"N° Áreas desaprobadas "&amp;DATOS!$B$6&amp;" :"</f>
        <v>N° Áreas desaprobadas 2019 :</v>
      </c>
      <c r="G2942" s="233"/>
      <c r="H2942" s="233"/>
      <c r="I2942" s="233"/>
      <c r="J2942" s="97" t="str">
        <f ca="1">IF(C2888="","",IF((DATOS!$W$14-TODAY())&gt;0,"",VLOOKUP(C2888,anual,18,FALSE)))</f>
        <v/>
      </c>
    </row>
    <row r="2943" spans="1:28" ht="3" customHeight="1" thickBot="1" x14ac:dyDescent="0.3">
      <c r="A2943" s="46"/>
      <c r="B2943" s="46"/>
      <c r="C2943" s="98"/>
      <c r="D2943" s="98"/>
      <c r="E2943" s="98"/>
      <c r="F2943" s="46"/>
      <c r="G2943" s="46"/>
      <c r="H2943" s="46"/>
      <c r="I2943" s="46"/>
    </row>
    <row r="2944" spans="1:28" ht="17.25" customHeight="1" thickBot="1" x14ac:dyDescent="0.3">
      <c r="A2944" s="420" t="str">
        <f>IF(C2888="","",C2888)</f>
        <v>ZUÑIGA CCORISAPRA, Milagros</v>
      </c>
      <c r="B2944" s="420"/>
      <c r="C2944" s="420"/>
      <c r="F2944" s="233" t="s">
        <v>155</v>
      </c>
      <c r="G2944" s="233"/>
      <c r="H2944" s="233"/>
      <c r="I2944" s="395" t="str">
        <f ca="1">IF(C2888="","",IF((DATOS!$W$14-TODAY())&gt;0,"",VLOOKUP(C2888,anual2,20,FALSE)))</f>
        <v/>
      </c>
      <c r="J2944" s="396"/>
    </row>
    <row r="2945" spans="1:28" ht="15.75" thickBot="1" x14ac:dyDescent="0.3">
      <c r="A2945" s="16" t="s">
        <v>54</v>
      </c>
    </row>
    <row r="2946" spans="1:28" ht="16.5" thickTop="1" thickBot="1" x14ac:dyDescent="0.3">
      <c r="A2946" s="99" t="s">
        <v>55</v>
      </c>
      <c r="B2946" s="100" t="s">
        <v>56</v>
      </c>
      <c r="C2946" s="279" t="s">
        <v>152</v>
      </c>
      <c r="D2946" s="280"/>
      <c r="E2946" s="279" t="s">
        <v>57</v>
      </c>
      <c r="F2946" s="281"/>
      <c r="G2946" s="281"/>
      <c r="H2946" s="281"/>
      <c r="I2946" s="281"/>
      <c r="J2946" s="282"/>
    </row>
    <row r="2947" spans="1:28" ht="20.25" customHeight="1" thickTop="1" x14ac:dyDescent="0.25">
      <c r="A2947" s="101">
        <v>1</v>
      </c>
      <c r="B2947" s="102" t="str">
        <f t="shared" ref="B2947:D2950" si="718">IF(ISERROR(VLOOKUP($AB2947,comportamiento,W2947,FALSE)),"",IF(VLOOKUP($AB2947,comportamiento,W2947,FALSE)=0,"",VLOOKUP($AB2947,comportamiento,W2947,FALSE)))</f>
        <v/>
      </c>
      <c r="C2947" s="273" t="str">
        <f t="shared" ca="1" si="718"/>
        <v/>
      </c>
      <c r="D2947" s="274" t="str">
        <f t="shared" si="718"/>
        <v/>
      </c>
      <c r="E2947" s="283"/>
      <c r="F2947" s="283"/>
      <c r="G2947" s="283"/>
      <c r="H2947" s="283"/>
      <c r="I2947" s="283"/>
      <c r="J2947" s="284"/>
      <c r="W2947" s="14">
        <v>7</v>
      </c>
      <c r="X2947" s="14">
        <v>31</v>
      </c>
      <c r="AB2947" s="14" t="str">
        <f>IF(C2888="","",C2888)</f>
        <v>ZUÑIGA CCORISAPRA, Milagros</v>
      </c>
    </row>
    <row r="2948" spans="1:28" ht="20.25" customHeight="1" x14ac:dyDescent="0.25">
      <c r="A2948" s="103">
        <v>2</v>
      </c>
      <c r="B2948" s="104" t="str">
        <f t="shared" si="718"/>
        <v/>
      </c>
      <c r="C2948" s="275" t="str">
        <f t="shared" si="718"/>
        <v/>
      </c>
      <c r="D2948" s="276" t="str">
        <f t="shared" si="718"/>
        <v/>
      </c>
      <c r="E2948" s="269"/>
      <c r="F2948" s="269"/>
      <c r="G2948" s="269"/>
      <c r="H2948" s="269"/>
      <c r="I2948" s="269"/>
      <c r="J2948" s="270"/>
      <c r="W2948" s="14">
        <v>13</v>
      </c>
      <c r="AB2948" s="14" t="str">
        <f>IF(C2888="","",C2888)</f>
        <v>ZUÑIGA CCORISAPRA, Milagros</v>
      </c>
    </row>
    <row r="2949" spans="1:28" ht="20.25" customHeight="1" x14ac:dyDescent="0.25">
      <c r="A2949" s="103">
        <v>3</v>
      </c>
      <c r="B2949" s="104" t="str">
        <f t="shared" si="718"/>
        <v/>
      </c>
      <c r="C2949" s="275" t="str">
        <f t="shared" si="718"/>
        <v/>
      </c>
      <c r="D2949" s="276" t="str">
        <f t="shared" si="718"/>
        <v/>
      </c>
      <c r="E2949" s="269"/>
      <c r="F2949" s="269"/>
      <c r="G2949" s="269"/>
      <c r="H2949" s="269"/>
      <c r="I2949" s="269"/>
      <c r="J2949" s="270"/>
      <c r="W2949" s="14">
        <v>19</v>
      </c>
      <c r="AB2949" s="14" t="str">
        <f>IF(C2888="","",C2888)</f>
        <v>ZUÑIGA CCORISAPRA, Milagros</v>
      </c>
    </row>
    <row r="2950" spans="1:28" ht="20.25" customHeight="1" thickBot="1" x14ac:dyDescent="0.3">
      <c r="A2950" s="105">
        <v>4</v>
      </c>
      <c r="B2950" s="106" t="str">
        <f t="shared" si="718"/>
        <v/>
      </c>
      <c r="C2950" s="277" t="str">
        <f t="shared" si="718"/>
        <v/>
      </c>
      <c r="D2950" s="278" t="str">
        <f t="shared" si="718"/>
        <v/>
      </c>
      <c r="E2950" s="271"/>
      <c r="F2950" s="271"/>
      <c r="G2950" s="271"/>
      <c r="H2950" s="271"/>
      <c r="I2950" s="271"/>
      <c r="J2950" s="272"/>
      <c r="W2950" s="14">
        <v>25</v>
      </c>
      <c r="AB2950" s="14" t="str">
        <f>IF(C2888="","",C2888)</f>
        <v>ZUÑIGA CCORISAPRA, Milagros</v>
      </c>
    </row>
    <row r="2951" spans="1:28" ht="6.75" customHeight="1" thickTop="1" thickBot="1" x14ac:dyDescent="0.3">
      <c r="W2951" s="14">
        <v>7</v>
      </c>
    </row>
    <row r="2952" spans="1:28" ht="14.25" customHeight="1" thickTop="1" thickBot="1" x14ac:dyDescent="0.3">
      <c r="B2952" s="358" t="s">
        <v>208</v>
      </c>
      <c r="C2952" s="359"/>
      <c r="D2952" s="359" t="s">
        <v>209</v>
      </c>
      <c r="E2952" s="359"/>
      <c r="F2952" s="360"/>
    </row>
    <row r="2953" spans="1:28" ht="14.25" customHeight="1" thickTop="1" x14ac:dyDescent="0.25">
      <c r="B2953" s="107" t="str">
        <f>IF(DATOS!$B$12="","",IF(DATOS!$B$12="Bimestre","I Bimestre","I Trimestre"))</f>
        <v>I Trimestre</v>
      </c>
      <c r="C2953" s="108" t="str">
        <f>IF(C2888="","",VLOOKUP(C2888,periodo1,20,FALSE)&amp;"°")</f>
        <v>500°</v>
      </c>
      <c r="D2953" s="221">
        <f>IF(C2888="","",VLOOKUP(C2888,periodo1,18,FALSE))</f>
        <v>0</v>
      </c>
      <c r="E2953" s="221"/>
      <c r="F2953" s="361"/>
      <c r="H2953" s="406" t="str">
        <f>"Orden de mérito año escolar "&amp;DATOS!$B$6&amp;":"</f>
        <v>Orden de mérito año escolar 2019:</v>
      </c>
      <c r="I2953" s="407"/>
      <c r="J2953" s="412" t="str">
        <f ca="1">IF(C2888="","",IF((DATOS!$W$14-TODAY())&gt;0,"",VLOOKUP(C2888,anual,20,FALSE)&amp;"°"))</f>
        <v/>
      </c>
    </row>
    <row r="2954" spans="1:28" ht="14.25" customHeight="1" x14ac:dyDescent="0.25">
      <c r="B2954" s="109" t="str">
        <f>IF(DATOS!$B$12="","",IF(DATOS!$B$12="Bimestre","II Bimestre","II Trimestre"))</f>
        <v>II Trimestre</v>
      </c>
      <c r="C2954" s="110" t="str">
        <f ca="1">IF(C2888="","",IF((DATOS!$X$14-TODAY())&gt;0,"",VLOOKUP(C2888,periodo2,20,FALSE)&amp;"°"))</f>
        <v/>
      </c>
      <c r="D2954" s="225" t="str">
        <f ca="1">IF(C2888="","",IF(C2954="","",VLOOKUP(C2888,periodo2,18,FALSE)))</f>
        <v/>
      </c>
      <c r="E2954" s="225"/>
      <c r="F2954" s="362"/>
      <c r="H2954" s="408"/>
      <c r="I2954" s="409"/>
      <c r="J2954" s="413"/>
    </row>
    <row r="2955" spans="1:28" ht="14.25" customHeight="1" thickBot="1" x14ac:dyDescent="0.3">
      <c r="A2955" s="111"/>
      <c r="B2955" s="112" t="str">
        <f>IF(DATOS!$B$12="","",IF(DATOS!$B$12="Bimestre","III Bimestre","III Trimestre"))</f>
        <v>III Trimestre</v>
      </c>
      <c r="C2955" s="113" t="str">
        <f ca="1">IF(C2888="","",IF((DATOS!$Y$14-TODAY())&gt;0,"",VLOOKUP(C2888,periodo3,20,FALSE)&amp;"°"))</f>
        <v/>
      </c>
      <c r="D2955" s="363" t="str">
        <f ca="1">IF(C2888="","",IF(C2955="","",VLOOKUP(C2888,periodo3,18,FALSE)))</f>
        <v/>
      </c>
      <c r="E2955" s="363"/>
      <c r="F2955" s="364"/>
      <c r="G2955" s="111"/>
      <c r="H2955" s="410"/>
      <c r="I2955" s="411"/>
      <c r="J2955" s="414"/>
    </row>
    <row r="2956" spans="1:28" ht="14.25" customHeight="1" thickTop="1" thickBot="1" x14ac:dyDescent="0.3">
      <c r="B2956" s="114" t="str">
        <f>IF(DATOS!$B$12="","",IF(DATOS!$B$12="Bimestre","IV Bimestre",""))</f>
        <v/>
      </c>
      <c r="C2956" s="115" t="str">
        <f ca="1">IF(C2888="","",IF((DATOS!$W$14-TODAY())&gt;0,"",VLOOKUP(C2888,periodo4,20,FALSE)&amp;"°"))</f>
        <v/>
      </c>
      <c r="D2956" s="214" t="str">
        <f ca="1">IF(C2888="","",IF(C2956="","",VLOOKUP(C2888,periodo4,18,FALSE)))</f>
        <v/>
      </c>
      <c r="E2956" s="214"/>
      <c r="F2956" s="405"/>
    </row>
    <row r="2957" spans="1:28" ht="16.5" thickTop="1" thickBot="1" x14ac:dyDescent="0.3">
      <c r="A2957" s="16" t="s">
        <v>192</v>
      </c>
    </row>
    <row r="2958" spans="1:28" ht="15.75" thickTop="1" x14ac:dyDescent="0.25">
      <c r="A2958" s="397" t="s">
        <v>55</v>
      </c>
      <c r="B2958" s="399" t="s">
        <v>193</v>
      </c>
      <c r="C2958" s="288"/>
      <c r="D2958" s="288"/>
      <c r="E2958" s="289"/>
      <c r="F2958" s="399" t="s">
        <v>194</v>
      </c>
      <c r="G2958" s="288"/>
      <c r="H2958" s="288"/>
      <c r="I2958" s="289"/>
    </row>
    <row r="2959" spans="1:28" x14ac:dyDescent="0.25">
      <c r="A2959" s="398"/>
      <c r="B2959" s="116" t="s">
        <v>195</v>
      </c>
      <c r="C2959" s="400" t="s">
        <v>196</v>
      </c>
      <c r="D2959" s="400"/>
      <c r="E2959" s="401"/>
      <c r="F2959" s="402" t="s">
        <v>195</v>
      </c>
      <c r="G2959" s="400"/>
      <c r="H2959" s="400"/>
      <c r="I2959" s="117" t="s">
        <v>196</v>
      </c>
    </row>
    <row r="2960" spans="1:28" x14ac:dyDescent="0.25">
      <c r="A2960" s="118">
        <v>1</v>
      </c>
      <c r="B2960" s="126"/>
      <c r="C2960" s="403"/>
      <c r="D2960" s="366"/>
      <c r="E2960" s="404"/>
      <c r="F2960" s="365"/>
      <c r="G2960" s="366"/>
      <c r="H2960" s="367"/>
      <c r="I2960" s="127"/>
    </row>
    <row r="2961" spans="1:10" x14ac:dyDescent="0.25">
      <c r="A2961" s="118">
        <v>2</v>
      </c>
      <c r="B2961" s="126"/>
      <c r="C2961" s="403"/>
      <c r="D2961" s="366"/>
      <c r="E2961" s="404"/>
      <c r="F2961" s="365"/>
      <c r="G2961" s="366"/>
      <c r="H2961" s="367"/>
      <c r="I2961" s="127"/>
    </row>
    <row r="2962" spans="1:10" x14ac:dyDescent="0.25">
      <c r="A2962" s="118">
        <v>3</v>
      </c>
      <c r="B2962" s="126"/>
      <c r="C2962" s="403"/>
      <c r="D2962" s="366"/>
      <c r="E2962" s="404"/>
      <c r="F2962" s="365"/>
      <c r="G2962" s="366"/>
      <c r="H2962" s="367"/>
      <c r="I2962" s="127"/>
    </row>
    <row r="2963" spans="1:10" ht="15.75" thickBot="1" x14ac:dyDescent="0.3">
      <c r="A2963" s="119">
        <v>4</v>
      </c>
      <c r="B2963" s="129"/>
      <c r="C2963" s="368"/>
      <c r="D2963" s="369"/>
      <c r="E2963" s="370"/>
      <c r="F2963" s="371"/>
      <c r="G2963" s="369"/>
      <c r="H2963" s="372"/>
      <c r="I2963" s="130"/>
    </row>
    <row r="2964" spans="1:10" ht="16.5" thickTop="1" thickBot="1" x14ac:dyDescent="0.3">
      <c r="A2964" s="120" t="s">
        <v>197</v>
      </c>
      <c r="B2964" s="121" t="str">
        <f>IF(C2888="","",IF(SUM(B2960:B2963)=0,"",SUM(B2960:B2963)))</f>
        <v/>
      </c>
      <c r="C2964" s="373" t="str">
        <f>IF(C2888="","",IF(SUM(C2960:C2963)=0,"",SUM(C2960:C2963)))</f>
        <v/>
      </c>
      <c r="D2964" s="373" t="str">
        <f t="shared" ref="D2964" si="719">IF(E2888="","",IF(SUM(D2960:D2963)=0,"",SUM(D2960:D2963)))</f>
        <v/>
      </c>
      <c r="E2964" s="374" t="str">
        <f t="shared" ref="E2964" si="720">IF(F2888="","",IF(SUM(E2960:E2963)=0,"",SUM(E2960:E2963)))</f>
        <v/>
      </c>
      <c r="F2964" s="375" t="str">
        <f>IF(C2888="","",IF(SUM(F2960:F2963)=0,"",SUM(F2960:F2963)))</f>
        <v/>
      </c>
      <c r="G2964" s="373" t="str">
        <f t="shared" ref="G2964" si="721">IF(H2888="","",IF(SUM(G2960:G2963)=0,"",SUM(G2960:G2963)))</f>
        <v/>
      </c>
      <c r="H2964" s="373" t="str">
        <f t="shared" ref="H2964" si="722">IF(I2888="","",IF(SUM(H2960:H2963)=0,"",SUM(H2960:H2963)))</f>
        <v/>
      </c>
      <c r="I2964" s="122" t="str">
        <f>IF(C2888="","",IF(SUM(I2960:I2963)=0,"",SUM(I2960:I2963)))</f>
        <v/>
      </c>
    </row>
    <row r="2965" spans="1:10" ht="15.75" thickTop="1" x14ac:dyDescent="0.25"/>
    <row r="2968" spans="1:10" x14ac:dyDescent="0.25">
      <c r="A2968" s="416"/>
      <c r="B2968" s="416"/>
      <c r="G2968" s="123"/>
      <c r="H2968" s="123"/>
      <c r="I2968" s="123"/>
      <c r="J2968" s="123"/>
    </row>
    <row r="2969" spans="1:10" x14ac:dyDescent="0.25">
      <c r="A2969" s="415" t="str">
        <f>IF(DATOS!$F$9="","",DATOS!$F$9)</f>
        <v/>
      </c>
      <c r="B2969" s="415"/>
      <c r="G2969" s="415" t="str">
        <f>IF(DATOS!$F$10="","",DATOS!$F$10)</f>
        <v/>
      </c>
      <c r="H2969" s="415"/>
      <c r="I2969" s="415"/>
      <c r="J2969" s="415"/>
    </row>
    <row r="2970" spans="1:10" x14ac:dyDescent="0.25">
      <c r="A2970" s="415" t="s">
        <v>143</v>
      </c>
      <c r="B2970" s="415"/>
      <c r="G2970" s="415" t="s">
        <v>142</v>
      </c>
      <c r="H2970" s="415"/>
      <c r="I2970" s="415"/>
      <c r="J2970" s="415"/>
    </row>
    <row r="2971" spans="1:10" ht="17.25" x14ac:dyDescent="0.3">
      <c r="A2971" s="285" t="str">
        <f>"INFORME DE PROGRESO DEL APRENDIZAJE DEL ESTUDIANTE - "&amp;DATOS!$B$6</f>
        <v>INFORME DE PROGRESO DEL APRENDIZAJE DEL ESTUDIANTE - 2019</v>
      </c>
      <c r="B2971" s="285"/>
      <c r="C2971" s="285"/>
      <c r="D2971" s="285"/>
      <c r="E2971" s="285"/>
      <c r="F2971" s="285"/>
      <c r="G2971" s="285"/>
      <c r="H2971" s="285"/>
      <c r="I2971" s="285"/>
      <c r="J2971" s="285"/>
    </row>
    <row r="2972" spans="1:10" ht="4.5" customHeight="1" thickBot="1" x14ac:dyDescent="0.3"/>
    <row r="2973" spans="1:10" ht="15.75" thickTop="1" x14ac:dyDescent="0.25">
      <c r="A2973" s="292"/>
      <c r="B2973" s="62" t="s">
        <v>45</v>
      </c>
      <c r="C2973" s="314" t="str">
        <f>IF(DATOS!$B$4="","",DATOS!$B$4)</f>
        <v>Apurímac</v>
      </c>
      <c r="D2973" s="314"/>
      <c r="E2973" s="314"/>
      <c r="F2973" s="314"/>
      <c r="G2973" s="313" t="s">
        <v>47</v>
      </c>
      <c r="H2973" s="313"/>
      <c r="I2973" s="63" t="str">
        <f>IF(DATOS!$B$5="","",DATOS!$B$5)</f>
        <v/>
      </c>
      <c r="J2973" s="295" t="s">
        <v>520</v>
      </c>
    </row>
    <row r="2974" spans="1:10" x14ac:dyDescent="0.25">
      <c r="A2974" s="293"/>
      <c r="B2974" s="64" t="s">
        <v>46</v>
      </c>
      <c r="C2974" s="311" t="str">
        <f>IF(DATOS!$B$7="","",UPPER(DATOS!$B$7))</f>
        <v/>
      </c>
      <c r="D2974" s="311"/>
      <c r="E2974" s="311"/>
      <c r="F2974" s="311"/>
      <c r="G2974" s="311"/>
      <c r="H2974" s="311"/>
      <c r="I2974" s="312"/>
      <c r="J2974" s="296"/>
    </row>
    <row r="2975" spans="1:10" x14ac:dyDescent="0.25">
      <c r="A2975" s="293"/>
      <c r="B2975" s="64" t="s">
        <v>49</v>
      </c>
      <c r="C2975" s="315" t="str">
        <f>IF(DATOS!$B$8="","",DATOS!$B$8)</f>
        <v/>
      </c>
      <c r="D2975" s="315"/>
      <c r="E2975" s="315"/>
      <c r="F2975" s="315"/>
      <c r="G2975" s="286" t="s">
        <v>100</v>
      </c>
      <c r="H2975" s="287"/>
      <c r="I2975" s="65" t="str">
        <f>IF(DATOS!$B$9="","",DATOS!$B$9)</f>
        <v/>
      </c>
      <c r="J2975" s="296"/>
    </row>
    <row r="2976" spans="1:10" x14ac:dyDescent="0.25">
      <c r="A2976" s="293"/>
      <c r="B2976" s="64" t="s">
        <v>60</v>
      </c>
      <c r="C2976" s="311" t="str">
        <f>IF(DATOS!$B$10="","",DATOS!$B$10)</f>
        <v/>
      </c>
      <c r="D2976" s="311"/>
      <c r="E2976" s="311"/>
      <c r="F2976" s="311"/>
      <c r="G2976" s="317" t="s">
        <v>50</v>
      </c>
      <c r="H2976" s="317"/>
      <c r="I2976" s="65" t="str">
        <f>IF(DATOS!$B$11="","",DATOS!$B$11)</f>
        <v/>
      </c>
      <c r="J2976" s="296"/>
    </row>
    <row r="2977" spans="1:32" x14ac:dyDescent="0.25">
      <c r="A2977" s="293"/>
      <c r="B2977" s="64" t="s">
        <v>59</v>
      </c>
      <c r="C2977" s="316" t="str">
        <f>IF(ISERROR(VLOOKUP(C2978,DATOS!$B$17:$C$61,2,FALSE)),"No encontrado",IF(VLOOKUP(C2978,DATOS!$B$17:$C$61,2,FALSE)=0,"No encontrado",VLOOKUP(C2978,DATOS!$B$17:$C$61,2,FALSE)))</f>
        <v>No encontrado</v>
      </c>
      <c r="D2977" s="316"/>
      <c r="E2977" s="316"/>
      <c r="F2977" s="316"/>
      <c r="G2977" s="298"/>
      <c r="H2977" s="299"/>
      <c r="I2977" s="300"/>
      <c r="J2977" s="296"/>
    </row>
    <row r="2978" spans="1:32" ht="28.5" customHeight="1" thickBot="1" x14ac:dyDescent="0.3">
      <c r="A2978" s="294"/>
      <c r="B2978" s="66" t="s">
        <v>58</v>
      </c>
      <c r="C2978" s="309" t="str">
        <f>IF(INDEX(alumnos,AE2978,AF2978)=0,"",INDEX(alumnos,AE2978,AF2978))</f>
        <v/>
      </c>
      <c r="D2978" s="309"/>
      <c r="E2978" s="309"/>
      <c r="F2978" s="309"/>
      <c r="G2978" s="309"/>
      <c r="H2978" s="309"/>
      <c r="I2978" s="310"/>
      <c r="J2978" s="297"/>
      <c r="AE2978" s="14">
        <f>AE2888+1</f>
        <v>34</v>
      </c>
      <c r="AF2978" s="14">
        <v>2</v>
      </c>
    </row>
    <row r="2979" spans="1:32" ht="5.25" customHeight="1" thickTop="1" thickBot="1" x14ac:dyDescent="0.3"/>
    <row r="2980" spans="1:32" ht="27" customHeight="1" thickTop="1" x14ac:dyDescent="0.25">
      <c r="A2980" s="318" t="s">
        <v>0</v>
      </c>
      <c r="B2980" s="328" t="s">
        <v>1</v>
      </c>
      <c r="C2980" s="329"/>
      <c r="D2980" s="325" t="s">
        <v>139</v>
      </c>
      <c r="E2980" s="326"/>
      <c r="F2980" s="326"/>
      <c r="G2980" s="327"/>
      <c r="H2980" s="320" t="s">
        <v>2</v>
      </c>
      <c r="I2980" s="301" t="s">
        <v>3</v>
      </c>
      <c r="J2980" s="302"/>
      <c r="K2980" s="67"/>
    </row>
    <row r="2981" spans="1:32" ht="15" customHeight="1" thickBot="1" x14ac:dyDescent="0.3">
      <c r="A2981" s="319"/>
      <c r="B2981" s="330"/>
      <c r="C2981" s="331"/>
      <c r="D2981" s="68">
        <v>1</v>
      </c>
      <c r="E2981" s="68">
        <v>2</v>
      </c>
      <c r="F2981" s="68">
        <v>3</v>
      </c>
      <c r="G2981" s="68">
        <v>4</v>
      </c>
      <c r="H2981" s="321"/>
      <c r="I2981" s="303"/>
      <c r="J2981" s="304"/>
      <c r="K2981" s="67"/>
    </row>
    <row r="2982" spans="1:32" ht="17.25" customHeight="1" thickTop="1" x14ac:dyDescent="0.25">
      <c r="A2982" s="322" t="s">
        <v>8</v>
      </c>
      <c r="B2982" s="334" t="s">
        <v>26</v>
      </c>
      <c r="C2982" s="334"/>
      <c r="D2982" s="69" t="str">
        <f t="shared" ref="D2982:H2986" si="723">IF(ISERROR(VLOOKUP($AB2982,matematica,W2982,FALSE)),"",IF(VLOOKUP($AB2982,matematica,W2982,FALSE)=0,"",VLOOKUP($AB2982,matematica,W2982,FALSE)))</f>
        <v/>
      </c>
      <c r="E2982" s="69" t="str">
        <f t="shared" si="723"/>
        <v/>
      </c>
      <c r="F2982" s="69" t="str">
        <f t="shared" si="723"/>
        <v/>
      </c>
      <c r="G2982" s="69" t="str">
        <f t="shared" si="723"/>
        <v/>
      </c>
      <c r="H2982" s="343" t="str">
        <f t="shared" ca="1" si="723"/>
        <v/>
      </c>
      <c r="I2982" s="337"/>
      <c r="J2982" s="338"/>
      <c r="W2982" s="14">
        <v>3</v>
      </c>
      <c r="X2982" s="14">
        <v>9</v>
      </c>
      <c r="Y2982" s="14">
        <v>15</v>
      </c>
      <c r="Z2982" s="14">
        <v>21</v>
      </c>
      <c r="AA2982" s="14">
        <v>31</v>
      </c>
      <c r="AB2982" s="14" t="str">
        <f>IF(C2978="","",C2978)</f>
        <v/>
      </c>
    </row>
    <row r="2983" spans="1:32" ht="27.75" customHeight="1" x14ac:dyDescent="0.25">
      <c r="A2983" s="323"/>
      <c r="B2983" s="335" t="s">
        <v>27</v>
      </c>
      <c r="C2983" s="335"/>
      <c r="D2983" s="70" t="str">
        <f t="shared" si="723"/>
        <v/>
      </c>
      <c r="E2983" s="70" t="str">
        <f t="shared" si="723"/>
        <v/>
      </c>
      <c r="F2983" s="70" t="str">
        <f t="shared" si="723"/>
        <v/>
      </c>
      <c r="G2983" s="70" t="str">
        <f t="shared" si="723"/>
        <v/>
      </c>
      <c r="H2983" s="344" t="str">
        <f t="shared" si="723"/>
        <v/>
      </c>
      <c r="I2983" s="339"/>
      <c r="J2983" s="340"/>
      <c r="M2983" s="14" t="str">
        <f>IF(INDEX(alumnos,35,2)=0,"",INDEX(alumnos,35,2))</f>
        <v/>
      </c>
      <c r="W2983" s="14">
        <v>4</v>
      </c>
      <c r="X2983" s="14">
        <v>10</v>
      </c>
      <c r="Y2983" s="14">
        <v>16</v>
      </c>
      <c r="Z2983" s="14">
        <v>22</v>
      </c>
      <c r="AB2983" s="14" t="str">
        <f>IF(C2978="","",C2978)</f>
        <v/>
      </c>
    </row>
    <row r="2984" spans="1:32" ht="26.25" customHeight="1" x14ac:dyDescent="0.25">
      <c r="A2984" s="323"/>
      <c r="B2984" s="335" t="s">
        <v>28</v>
      </c>
      <c r="C2984" s="335"/>
      <c r="D2984" s="70" t="str">
        <f t="shared" si="723"/>
        <v/>
      </c>
      <c r="E2984" s="70" t="str">
        <f t="shared" si="723"/>
        <v/>
      </c>
      <c r="F2984" s="70" t="str">
        <f t="shared" si="723"/>
        <v/>
      </c>
      <c r="G2984" s="70" t="str">
        <f t="shared" si="723"/>
        <v/>
      </c>
      <c r="H2984" s="344" t="str">
        <f t="shared" si="723"/>
        <v/>
      </c>
      <c r="I2984" s="339"/>
      <c r="J2984" s="340"/>
      <c r="W2984" s="14">
        <v>5</v>
      </c>
      <c r="X2984" s="14">
        <v>11</v>
      </c>
      <c r="Y2984" s="14">
        <v>17</v>
      </c>
      <c r="Z2984" s="14">
        <v>23</v>
      </c>
      <c r="AB2984" s="14" t="str">
        <f>IF(C2978="","",C2978)</f>
        <v/>
      </c>
    </row>
    <row r="2985" spans="1:32" ht="24.75" customHeight="1" x14ac:dyDescent="0.25">
      <c r="A2985" s="323"/>
      <c r="B2985" s="335" t="s">
        <v>29</v>
      </c>
      <c r="C2985" s="335"/>
      <c r="D2985" s="70" t="str">
        <f t="shared" si="723"/>
        <v/>
      </c>
      <c r="E2985" s="70" t="str">
        <f t="shared" si="723"/>
        <v/>
      </c>
      <c r="F2985" s="70" t="str">
        <f t="shared" si="723"/>
        <v/>
      </c>
      <c r="G2985" s="70" t="str">
        <f t="shared" si="723"/>
        <v/>
      </c>
      <c r="H2985" s="344" t="str">
        <f t="shared" si="723"/>
        <v/>
      </c>
      <c r="I2985" s="339"/>
      <c r="J2985" s="340"/>
      <c r="W2985" s="14">
        <v>6</v>
      </c>
      <c r="X2985" s="14">
        <v>12</v>
      </c>
      <c r="Y2985" s="14">
        <v>18</v>
      </c>
      <c r="Z2985" s="14">
        <v>24</v>
      </c>
      <c r="AB2985" s="14" t="str">
        <f>IF(C2978="","",C2978)</f>
        <v/>
      </c>
    </row>
    <row r="2986" spans="1:32" ht="16.5" customHeight="1" thickBot="1" x14ac:dyDescent="0.3">
      <c r="A2986" s="324"/>
      <c r="B2986" s="336" t="s">
        <v>188</v>
      </c>
      <c r="C2986" s="336"/>
      <c r="D2986" s="71" t="str">
        <f t="shared" si="723"/>
        <v/>
      </c>
      <c r="E2986" s="71" t="str">
        <f t="shared" si="723"/>
        <v/>
      </c>
      <c r="F2986" s="71" t="str">
        <f t="shared" si="723"/>
        <v/>
      </c>
      <c r="G2986" s="71" t="str">
        <f t="shared" si="723"/>
        <v/>
      </c>
      <c r="H2986" s="345" t="str">
        <f t="shared" si="723"/>
        <v/>
      </c>
      <c r="I2986" s="341"/>
      <c r="J2986" s="342"/>
      <c r="W2986" s="14">
        <v>7</v>
      </c>
      <c r="X2986" s="14">
        <v>13</v>
      </c>
      <c r="Y2986" s="14">
        <v>19</v>
      </c>
      <c r="Z2986" s="14">
        <v>25</v>
      </c>
      <c r="AB2986" s="14" t="str">
        <f>IF(C2978="","",C2978)</f>
        <v/>
      </c>
    </row>
    <row r="2987" spans="1:32" ht="1.5" customHeight="1" thickTop="1" thickBot="1" x14ac:dyDescent="0.3">
      <c r="A2987" s="72"/>
      <c r="B2987" s="73"/>
      <c r="C2987" s="74"/>
      <c r="D2987" s="74"/>
      <c r="E2987" s="74"/>
      <c r="F2987" s="74"/>
      <c r="G2987" s="74"/>
      <c r="H2987" s="75"/>
      <c r="I2987" s="124"/>
      <c r="J2987" s="124"/>
    </row>
    <row r="2988" spans="1:32" ht="28.5" customHeight="1" thickTop="1" x14ac:dyDescent="0.25">
      <c r="A2988" s="322" t="s">
        <v>151</v>
      </c>
      <c r="B2988" s="334" t="s">
        <v>191</v>
      </c>
      <c r="C2988" s="334" t="str">
        <f t="shared" ref="C2988:C2990" si="724">IF(ISERROR(VLOOKUP($C$8,comunicacion,W2988,FALSE)),"",IF(VLOOKUP($C$8,comunicacion,W2988,FALSE)=0,"",VLOOKUP($C$8,comunicacion,W2988,FALSE)))</f>
        <v/>
      </c>
      <c r="D2988" s="76" t="str">
        <f t="shared" ref="D2988:H2991" si="725">IF(ISERROR(VLOOKUP($AB2988,comunicacion,W2988,FALSE)),"",IF(VLOOKUP($AB2988,comunicacion,W2988,FALSE)=0,"",VLOOKUP($AB2988,comunicacion,W2988,FALSE)))</f>
        <v/>
      </c>
      <c r="E2988" s="76" t="str">
        <f t="shared" si="725"/>
        <v/>
      </c>
      <c r="F2988" s="76" t="str">
        <f t="shared" si="725"/>
        <v/>
      </c>
      <c r="G2988" s="69" t="str">
        <f t="shared" si="725"/>
        <v/>
      </c>
      <c r="H2988" s="346" t="str">
        <f t="shared" ca="1" si="725"/>
        <v/>
      </c>
      <c r="I2988" s="349"/>
      <c r="J2988" s="350"/>
      <c r="W2988" s="14">
        <v>3</v>
      </c>
      <c r="X2988" s="14">
        <v>9</v>
      </c>
      <c r="Y2988" s="14">
        <v>15</v>
      </c>
      <c r="Z2988" s="14">
        <v>21</v>
      </c>
      <c r="AA2988" s="14">
        <v>31</v>
      </c>
      <c r="AB2988" s="14" t="str">
        <f>IF(C2978="","",C2978)</f>
        <v/>
      </c>
    </row>
    <row r="2989" spans="1:32" ht="28.5" customHeight="1" x14ac:dyDescent="0.25">
      <c r="A2989" s="323"/>
      <c r="B2989" s="335" t="s">
        <v>190</v>
      </c>
      <c r="C2989" s="335" t="str">
        <f t="shared" si="724"/>
        <v/>
      </c>
      <c r="D2989" s="77" t="str">
        <f t="shared" si="725"/>
        <v/>
      </c>
      <c r="E2989" s="77" t="str">
        <f t="shared" si="725"/>
        <v/>
      </c>
      <c r="F2989" s="77" t="str">
        <f t="shared" si="725"/>
        <v/>
      </c>
      <c r="G2989" s="70" t="str">
        <f t="shared" si="725"/>
        <v/>
      </c>
      <c r="H2989" s="347" t="str">
        <f t="shared" si="725"/>
        <v/>
      </c>
      <c r="I2989" s="351"/>
      <c r="J2989" s="352"/>
      <c r="W2989" s="14">
        <v>4</v>
      </c>
      <c r="X2989" s="14">
        <v>10</v>
      </c>
      <c r="Y2989" s="14">
        <v>16</v>
      </c>
      <c r="Z2989" s="14">
        <v>22</v>
      </c>
      <c r="AB2989" s="14" t="str">
        <f>IF(C2978="","",C2978)</f>
        <v/>
      </c>
    </row>
    <row r="2990" spans="1:32" ht="28.5" customHeight="1" x14ac:dyDescent="0.25">
      <c r="A2990" s="323"/>
      <c r="B2990" s="335" t="s">
        <v>189</v>
      </c>
      <c r="C2990" s="335" t="str">
        <f t="shared" si="724"/>
        <v/>
      </c>
      <c r="D2990" s="77" t="str">
        <f t="shared" si="725"/>
        <v/>
      </c>
      <c r="E2990" s="77" t="str">
        <f t="shared" si="725"/>
        <v/>
      </c>
      <c r="F2990" s="77" t="str">
        <f t="shared" si="725"/>
        <v/>
      </c>
      <c r="G2990" s="70" t="str">
        <f t="shared" si="725"/>
        <v/>
      </c>
      <c r="H2990" s="347" t="str">
        <f t="shared" si="725"/>
        <v/>
      </c>
      <c r="I2990" s="351"/>
      <c r="J2990" s="352"/>
      <c r="W2990" s="14">
        <v>5</v>
      </c>
      <c r="X2990" s="14">
        <v>11</v>
      </c>
      <c r="Y2990" s="14">
        <v>17</v>
      </c>
      <c r="Z2990" s="14">
        <v>23</v>
      </c>
      <c r="AB2990" s="14" t="str">
        <f>IF(C2978="","",C2978)</f>
        <v/>
      </c>
    </row>
    <row r="2991" spans="1:32" ht="16.5" customHeight="1" thickBot="1" x14ac:dyDescent="0.3">
      <c r="A2991" s="324"/>
      <c r="B2991" s="336" t="s">
        <v>188</v>
      </c>
      <c r="C2991" s="336"/>
      <c r="D2991" s="71" t="str">
        <f t="shared" si="725"/>
        <v/>
      </c>
      <c r="E2991" s="71" t="str">
        <f t="shared" si="725"/>
        <v/>
      </c>
      <c r="F2991" s="71" t="str">
        <f t="shared" si="725"/>
        <v/>
      </c>
      <c r="G2991" s="71" t="str">
        <f t="shared" si="725"/>
        <v/>
      </c>
      <c r="H2991" s="348" t="str">
        <f t="shared" si="725"/>
        <v/>
      </c>
      <c r="I2991" s="353"/>
      <c r="J2991" s="354"/>
      <c r="W2991" s="14">
        <v>7</v>
      </c>
      <c r="X2991" s="14">
        <v>13</v>
      </c>
      <c r="Y2991" s="14">
        <v>19</v>
      </c>
      <c r="Z2991" s="14">
        <v>25</v>
      </c>
      <c r="AB2991" s="14" t="str">
        <f>IF(C2978="","",C2978)</f>
        <v/>
      </c>
    </row>
    <row r="2992" spans="1:32" ht="2.25" customHeight="1" thickTop="1" thickBot="1" x14ac:dyDescent="0.3">
      <c r="A2992" s="72"/>
      <c r="B2992" s="73"/>
      <c r="C2992" s="78"/>
      <c r="D2992" s="78"/>
      <c r="E2992" s="78"/>
      <c r="F2992" s="78"/>
      <c r="G2992" s="78"/>
      <c r="H2992" s="75"/>
      <c r="I2992" s="124"/>
      <c r="J2992" s="124"/>
    </row>
    <row r="2993" spans="1:28" ht="28.5" customHeight="1" thickTop="1" x14ac:dyDescent="0.25">
      <c r="A2993" s="322" t="s">
        <v>150</v>
      </c>
      <c r="B2993" s="334" t="s">
        <v>30</v>
      </c>
      <c r="C2993" s="334" t="str">
        <f t="shared" ref="C2993:C2995" si="726">IF(ISERROR(VLOOKUP($C$8,ingles,W2993,FALSE)),"",IF(VLOOKUP($C$8,ingles,W2993,FALSE)=0,"",VLOOKUP($C$8,ingles,W2993,FALSE)))</f>
        <v/>
      </c>
      <c r="D2993" s="76" t="str">
        <f t="shared" ref="D2993:H2996" si="727">IF(ISERROR(VLOOKUP($AB2993,ingles,W2993,FALSE)),"",IF(VLOOKUP($AB2993,ingles,W2993,FALSE)=0,"",VLOOKUP($AB2993,ingles,W2993,FALSE)))</f>
        <v/>
      </c>
      <c r="E2993" s="76" t="str">
        <f t="shared" si="727"/>
        <v/>
      </c>
      <c r="F2993" s="76" t="str">
        <f t="shared" si="727"/>
        <v/>
      </c>
      <c r="G2993" s="69" t="str">
        <f t="shared" si="727"/>
        <v/>
      </c>
      <c r="H2993" s="346" t="str">
        <f t="shared" ca="1" si="727"/>
        <v/>
      </c>
      <c r="I2993" s="349"/>
      <c r="J2993" s="350"/>
      <c r="W2993" s="14">
        <v>3</v>
      </c>
      <c r="X2993" s="14">
        <v>9</v>
      </c>
      <c r="Y2993" s="14">
        <v>15</v>
      </c>
      <c r="Z2993" s="14">
        <v>21</v>
      </c>
      <c r="AA2993" s="14">
        <v>31</v>
      </c>
      <c r="AB2993" s="14" t="str">
        <f>IF(C2978="","",C2978)</f>
        <v/>
      </c>
    </row>
    <row r="2994" spans="1:28" ht="28.5" customHeight="1" x14ac:dyDescent="0.25">
      <c r="A2994" s="323"/>
      <c r="B2994" s="335" t="s">
        <v>31</v>
      </c>
      <c r="C2994" s="335" t="str">
        <f t="shared" si="726"/>
        <v/>
      </c>
      <c r="D2994" s="77" t="str">
        <f t="shared" si="727"/>
        <v/>
      </c>
      <c r="E2994" s="77" t="str">
        <f t="shared" si="727"/>
        <v/>
      </c>
      <c r="F2994" s="77" t="str">
        <f t="shared" si="727"/>
        <v/>
      </c>
      <c r="G2994" s="70" t="str">
        <f t="shared" si="727"/>
        <v/>
      </c>
      <c r="H2994" s="347" t="str">
        <f t="shared" si="727"/>
        <v/>
      </c>
      <c r="I2994" s="351"/>
      <c r="J2994" s="352"/>
      <c r="W2994" s="14">
        <v>4</v>
      </c>
      <c r="X2994" s="14">
        <v>10</v>
      </c>
      <c r="Y2994" s="14">
        <v>16</v>
      </c>
      <c r="Z2994" s="14">
        <v>22</v>
      </c>
      <c r="AB2994" s="14" t="str">
        <f>IF(C2978="","",C2978)</f>
        <v/>
      </c>
    </row>
    <row r="2995" spans="1:28" ht="28.5" customHeight="1" x14ac:dyDescent="0.25">
      <c r="A2995" s="323"/>
      <c r="B2995" s="335" t="s">
        <v>32</v>
      </c>
      <c r="C2995" s="335" t="str">
        <f t="shared" si="726"/>
        <v/>
      </c>
      <c r="D2995" s="77" t="str">
        <f t="shared" si="727"/>
        <v/>
      </c>
      <c r="E2995" s="77" t="str">
        <f t="shared" si="727"/>
        <v/>
      </c>
      <c r="F2995" s="77" t="str">
        <f t="shared" si="727"/>
        <v/>
      </c>
      <c r="G2995" s="70" t="str">
        <f t="shared" si="727"/>
        <v/>
      </c>
      <c r="H2995" s="347" t="str">
        <f t="shared" si="727"/>
        <v/>
      </c>
      <c r="I2995" s="351"/>
      <c r="J2995" s="352"/>
      <c r="W2995" s="14">
        <v>5</v>
      </c>
      <c r="X2995" s="14">
        <v>11</v>
      </c>
      <c r="Y2995" s="14">
        <v>17</v>
      </c>
      <c r="Z2995" s="14">
        <v>23</v>
      </c>
      <c r="AB2995" s="14" t="str">
        <f>IF(C2978="","",C2978)</f>
        <v/>
      </c>
    </row>
    <row r="2996" spans="1:28" ht="16.5" customHeight="1" thickBot="1" x14ac:dyDescent="0.3">
      <c r="A2996" s="324"/>
      <c r="B2996" s="336" t="s">
        <v>188</v>
      </c>
      <c r="C2996" s="336"/>
      <c r="D2996" s="71" t="str">
        <f t="shared" si="727"/>
        <v/>
      </c>
      <c r="E2996" s="71" t="str">
        <f t="shared" si="727"/>
        <v/>
      </c>
      <c r="F2996" s="71" t="str">
        <f t="shared" si="727"/>
        <v/>
      </c>
      <c r="G2996" s="71" t="str">
        <f t="shared" si="727"/>
        <v/>
      </c>
      <c r="H2996" s="348" t="str">
        <f t="shared" si="727"/>
        <v/>
      </c>
      <c r="I2996" s="353"/>
      <c r="J2996" s="354"/>
      <c r="W2996" s="14">
        <v>7</v>
      </c>
      <c r="X2996" s="14">
        <v>13</v>
      </c>
      <c r="Y2996" s="14">
        <v>19</v>
      </c>
      <c r="Z2996" s="14">
        <v>25</v>
      </c>
      <c r="AB2996" s="14" t="str">
        <f>IF(C2978="","",C2978)</f>
        <v/>
      </c>
    </row>
    <row r="2997" spans="1:28" ht="2.25" customHeight="1" thickTop="1" thickBot="1" x14ac:dyDescent="0.3">
      <c r="A2997" s="72"/>
      <c r="B2997" s="73"/>
      <c r="C2997" s="78"/>
      <c r="D2997" s="78"/>
      <c r="E2997" s="78"/>
      <c r="F2997" s="78"/>
      <c r="G2997" s="78"/>
      <c r="H2997" s="75"/>
      <c r="I2997" s="124"/>
      <c r="J2997" s="124"/>
    </row>
    <row r="2998" spans="1:28" ht="27" customHeight="1" thickTop="1" x14ac:dyDescent="0.25">
      <c r="A2998" s="322" t="s">
        <v>7</v>
      </c>
      <c r="B2998" s="334" t="s">
        <v>33</v>
      </c>
      <c r="C2998" s="334" t="str">
        <f t="shared" ref="C2998" si="728">IF(ISERROR(VLOOKUP($C$8,arte,W2998,FALSE)),"",IF(VLOOKUP($C$8,arte,W2998,FALSE)=0,"",VLOOKUP($C$8,arte,W2998,FALSE)))</f>
        <v/>
      </c>
      <c r="D2998" s="76" t="str">
        <f t="shared" ref="D2998:H3000" si="729">IF(ISERROR(VLOOKUP($AB2998,arte,W2998,FALSE)),"",IF(VLOOKUP($AB2998,arte,W2998,FALSE)=0,"",VLOOKUP($AB2998,arte,W2998,FALSE)))</f>
        <v/>
      </c>
      <c r="E2998" s="76" t="str">
        <f t="shared" si="729"/>
        <v/>
      </c>
      <c r="F2998" s="76" t="str">
        <f t="shared" si="729"/>
        <v/>
      </c>
      <c r="G2998" s="69" t="str">
        <f t="shared" si="729"/>
        <v/>
      </c>
      <c r="H2998" s="343" t="str">
        <f t="shared" ca="1" si="729"/>
        <v/>
      </c>
      <c r="I2998" s="337"/>
      <c r="J2998" s="338"/>
      <c r="W2998" s="14">
        <v>3</v>
      </c>
      <c r="X2998" s="14">
        <v>9</v>
      </c>
      <c r="Y2998" s="14">
        <v>15</v>
      </c>
      <c r="Z2998" s="14">
        <v>21</v>
      </c>
      <c r="AA2998" s="14">
        <v>31</v>
      </c>
      <c r="AB2998" s="14" t="str">
        <f>IF(C2978="","",C2978)</f>
        <v/>
      </c>
    </row>
    <row r="2999" spans="1:28" ht="27" customHeight="1" x14ac:dyDescent="0.25">
      <c r="A2999" s="323"/>
      <c r="B2999" s="335" t="s">
        <v>34</v>
      </c>
      <c r="C2999" s="335" t="str">
        <f>IF(ISERROR(VLOOKUP($C$8,arte,W2999,FALSE)),"",IF(VLOOKUP($C$8,arte,W2999,FALSE)=0,"",VLOOKUP($C$8,arte,W2999,FALSE)))</f>
        <v/>
      </c>
      <c r="D2999" s="77" t="str">
        <f t="shared" si="729"/>
        <v/>
      </c>
      <c r="E2999" s="77" t="str">
        <f t="shared" si="729"/>
        <v/>
      </c>
      <c r="F2999" s="77" t="str">
        <f t="shared" si="729"/>
        <v/>
      </c>
      <c r="G2999" s="70" t="str">
        <f t="shared" si="729"/>
        <v/>
      </c>
      <c r="H2999" s="344" t="str">
        <f t="shared" si="729"/>
        <v/>
      </c>
      <c r="I2999" s="339"/>
      <c r="J2999" s="340"/>
      <c r="W2999" s="14">
        <v>4</v>
      </c>
      <c r="X2999" s="14">
        <v>10</v>
      </c>
      <c r="Y2999" s="14">
        <v>16</v>
      </c>
      <c r="Z2999" s="14">
        <v>22</v>
      </c>
      <c r="AB2999" s="14" t="str">
        <f>IF(C2978="","",C2978)</f>
        <v/>
      </c>
    </row>
    <row r="3000" spans="1:28" ht="16.5" customHeight="1" thickBot="1" x14ac:dyDescent="0.3">
      <c r="A3000" s="324"/>
      <c r="B3000" s="336" t="s">
        <v>188</v>
      </c>
      <c r="C3000" s="336"/>
      <c r="D3000" s="71" t="str">
        <f t="shared" si="729"/>
        <v/>
      </c>
      <c r="E3000" s="71" t="str">
        <f t="shared" si="729"/>
        <v/>
      </c>
      <c r="F3000" s="71" t="str">
        <f t="shared" si="729"/>
        <v/>
      </c>
      <c r="G3000" s="71" t="str">
        <f t="shared" si="729"/>
        <v/>
      </c>
      <c r="H3000" s="345" t="str">
        <f t="shared" si="729"/>
        <v/>
      </c>
      <c r="I3000" s="341"/>
      <c r="J3000" s="342"/>
      <c r="W3000" s="14">
        <v>7</v>
      </c>
      <c r="X3000" s="14">
        <v>13</v>
      </c>
      <c r="Y3000" s="14">
        <v>19</v>
      </c>
      <c r="Z3000" s="14">
        <v>25</v>
      </c>
      <c r="AB3000" s="14" t="str">
        <f>IF(C2978="","",C2978)</f>
        <v/>
      </c>
    </row>
    <row r="3001" spans="1:28" ht="2.25" customHeight="1" thickTop="1" thickBot="1" x14ac:dyDescent="0.3">
      <c r="A3001" s="72"/>
      <c r="B3001" s="73"/>
      <c r="C3001" s="79"/>
      <c r="D3001" s="74"/>
      <c r="E3001" s="74"/>
      <c r="F3001" s="74"/>
      <c r="G3001" s="74"/>
      <c r="H3001" s="80" t="str">
        <f>IF(ISERROR(VLOOKUP($C$8,ingles,AA3001,FALSE)),"",IF(VLOOKUP($C$8,ingles,AA3001,FALSE)=0,"",VLOOKUP($C$8,ingles,AA3001,FALSE)))</f>
        <v/>
      </c>
      <c r="I3001" s="124"/>
      <c r="J3001" s="124"/>
    </row>
    <row r="3002" spans="1:28" ht="21" customHeight="1" thickTop="1" x14ac:dyDescent="0.25">
      <c r="A3002" s="322" t="s">
        <v>5</v>
      </c>
      <c r="B3002" s="334" t="s">
        <v>35</v>
      </c>
      <c r="C3002" s="334" t="str">
        <f t="shared" ref="C3002:C3004" si="730">IF(ISERROR(VLOOKUP($C$8,sociales,W3002,FALSE)),"",IF(VLOOKUP($C$8,sociales,W3002,FALSE)=0,"",VLOOKUP($C$8,sociales,W3002,FALSE)))</f>
        <v/>
      </c>
      <c r="D3002" s="76" t="str">
        <f t="shared" ref="D3002:H3005" si="731">IF(ISERROR(VLOOKUP($AB3002,sociales,W3002,FALSE)),"",IF(VLOOKUP($AB3002,sociales,W3002,FALSE)=0,"",VLOOKUP($AB3002,sociales,W3002,FALSE)))</f>
        <v/>
      </c>
      <c r="E3002" s="76" t="str">
        <f t="shared" si="731"/>
        <v/>
      </c>
      <c r="F3002" s="76" t="str">
        <f t="shared" si="731"/>
        <v/>
      </c>
      <c r="G3002" s="69" t="str">
        <f t="shared" si="731"/>
        <v/>
      </c>
      <c r="H3002" s="346" t="str">
        <f t="shared" ca="1" si="731"/>
        <v/>
      </c>
      <c r="I3002" s="349"/>
      <c r="J3002" s="350"/>
      <c r="W3002" s="14">
        <v>3</v>
      </c>
      <c r="X3002" s="14">
        <v>9</v>
      </c>
      <c r="Y3002" s="14">
        <v>15</v>
      </c>
      <c r="Z3002" s="14">
        <v>21</v>
      </c>
      <c r="AA3002" s="14">
        <v>31</v>
      </c>
      <c r="AB3002" s="14" t="str">
        <f>IF(C2978="","",C2978)</f>
        <v/>
      </c>
    </row>
    <row r="3003" spans="1:28" ht="27" customHeight="1" x14ac:dyDescent="0.25">
      <c r="A3003" s="323"/>
      <c r="B3003" s="335" t="s">
        <v>36</v>
      </c>
      <c r="C3003" s="335" t="str">
        <f t="shared" si="730"/>
        <v/>
      </c>
      <c r="D3003" s="77" t="str">
        <f t="shared" si="731"/>
        <v/>
      </c>
      <c r="E3003" s="77" t="str">
        <f t="shared" si="731"/>
        <v/>
      </c>
      <c r="F3003" s="77" t="str">
        <f t="shared" si="731"/>
        <v/>
      </c>
      <c r="G3003" s="70" t="str">
        <f t="shared" si="731"/>
        <v/>
      </c>
      <c r="H3003" s="347" t="str">
        <f t="shared" si="731"/>
        <v/>
      </c>
      <c r="I3003" s="351"/>
      <c r="J3003" s="352"/>
      <c r="W3003" s="14">
        <v>4</v>
      </c>
      <c r="X3003" s="14">
        <v>10</v>
      </c>
      <c r="Y3003" s="14">
        <v>16</v>
      </c>
      <c r="Z3003" s="14">
        <v>22</v>
      </c>
      <c r="AB3003" s="14" t="str">
        <f>IF(C2978="","",C2978)</f>
        <v/>
      </c>
    </row>
    <row r="3004" spans="1:28" ht="27" customHeight="1" x14ac:dyDescent="0.25">
      <c r="A3004" s="323"/>
      <c r="B3004" s="335" t="s">
        <v>37</v>
      </c>
      <c r="C3004" s="335" t="str">
        <f t="shared" si="730"/>
        <v/>
      </c>
      <c r="D3004" s="77" t="str">
        <f t="shared" si="731"/>
        <v/>
      </c>
      <c r="E3004" s="77" t="str">
        <f t="shared" si="731"/>
        <v/>
      </c>
      <c r="F3004" s="77" t="str">
        <f t="shared" si="731"/>
        <v/>
      </c>
      <c r="G3004" s="70" t="str">
        <f t="shared" si="731"/>
        <v/>
      </c>
      <c r="H3004" s="347" t="str">
        <f t="shared" si="731"/>
        <v/>
      </c>
      <c r="I3004" s="351"/>
      <c r="J3004" s="352"/>
      <c r="W3004" s="14">
        <v>5</v>
      </c>
      <c r="X3004" s="14">
        <v>11</v>
      </c>
      <c r="Y3004" s="14">
        <v>17</v>
      </c>
      <c r="Z3004" s="14">
        <v>23</v>
      </c>
      <c r="AB3004" s="14" t="str">
        <f>IF(C2978="","",C2978)</f>
        <v/>
      </c>
    </row>
    <row r="3005" spans="1:28" ht="16.5" customHeight="1" thickBot="1" x14ac:dyDescent="0.3">
      <c r="A3005" s="324"/>
      <c r="B3005" s="336" t="s">
        <v>188</v>
      </c>
      <c r="C3005" s="336"/>
      <c r="D3005" s="71" t="str">
        <f t="shared" si="731"/>
        <v/>
      </c>
      <c r="E3005" s="71" t="str">
        <f t="shared" si="731"/>
        <v/>
      </c>
      <c r="F3005" s="71" t="str">
        <f t="shared" si="731"/>
        <v/>
      </c>
      <c r="G3005" s="71" t="str">
        <f t="shared" si="731"/>
        <v/>
      </c>
      <c r="H3005" s="348" t="str">
        <f t="shared" si="731"/>
        <v/>
      </c>
      <c r="I3005" s="353"/>
      <c r="J3005" s="354"/>
      <c r="W3005" s="14">
        <v>7</v>
      </c>
      <c r="X3005" s="14">
        <v>13</v>
      </c>
      <c r="Y3005" s="14">
        <v>19</v>
      </c>
      <c r="Z3005" s="14">
        <v>25</v>
      </c>
      <c r="AB3005" s="14" t="str">
        <f>IF(C2978="","",C2978)</f>
        <v/>
      </c>
    </row>
    <row r="3006" spans="1:28" ht="2.25" customHeight="1" thickTop="1" thickBot="1" x14ac:dyDescent="0.3">
      <c r="A3006" s="72"/>
      <c r="B3006" s="73"/>
      <c r="C3006" s="78"/>
      <c r="D3006" s="78"/>
      <c r="E3006" s="78"/>
      <c r="F3006" s="78"/>
      <c r="G3006" s="78"/>
      <c r="H3006" s="75"/>
      <c r="I3006" s="124"/>
      <c r="J3006" s="124"/>
    </row>
    <row r="3007" spans="1:28" ht="16.5" customHeight="1" thickTop="1" x14ac:dyDescent="0.25">
      <c r="A3007" s="355" t="s">
        <v>4</v>
      </c>
      <c r="B3007" s="334" t="s">
        <v>24</v>
      </c>
      <c r="C3007" s="334" t="str">
        <f t="shared" ref="C3007:C3008" si="732">IF(ISERROR(VLOOKUP($C$8,desarrollo,W3007,FALSE)),"",IF(VLOOKUP($C$8,desarrollo,W3007,FALSE)=0,"",VLOOKUP($C$8,desarrollo,W3007,FALSE)))</f>
        <v/>
      </c>
      <c r="D3007" s="76" t="str">
        <f t="shared" ref="D3007:H3009" si="733">IF(ISERROR(VLOOKUP($AB3007,desarrollo,W3007,FALSE)),"",IF(VLOOKUP($AB3007,desarrollo,W3007,FALSE)=0,"",VLOOKUP($AB3007,desarrollo,W3007,FALSE)))</f>
        <v/>
      </c>
      <c r="E3007" s="76" t="str">
        <f t="shared" si="733"/>
        <v/>
      </c>
      <c r="F3007" s="76" t="str">
        <f t="shared" si="733"/>
        <v/>
      </c>
      <c r="G3007" s="69" t="str">
        <f t="shared" si="733"/>
        <v/>
      </c>
      <c r="H3007" s="343" t="str">
        <f t="shared" ca="1" si="733"/>
        <v/>
      </c>
      <c r="I3007" s="337"/>
      <c r="J3007" s="338"/>
      <c r="W3007" s="14">
        <v>3</v>
      </c>
      <c r="X3007" s="14">
        <v>9</v>
      </c>
      <c r="Y3007" s="14">
        <v>15</v>
      </c>
      <c r="Z3007" s="14">
        <v>21</v>
      </c>
      <c r="AA3007" s="14">
        <v>31</v>
      </c>
      <c r="AB3007" s="14" t="str">
        <f>IF(C2978="","",C2978)</f>
        <v/>
      </c>
    </row>
    <row r="3008" spans="1:28" ht="27" customHeight="1" x14ac:dyDescent="0.25">
      <c r="A3008" s="356"/>
      <c r="B3008" s="335" t="s">
        <v>25</v>
      </c>
      <c r="C3008" s="335" t="str">
        <f t="shared" si="732"/>
        <v/>
      </c>
      <c r="D3008" s="77" t="str">
        <f t="shared" si="733"/>
        <v/>
      </c>
      <c r="E3008" s="77" t="str">
        <f t="shared" si="733"/>
        <v/>
      </c>
      <c r="F3008" s="77" t="str">
        <f t="shared" si="733"/>
        <v/>
      </c>
      <c r="G3008" s="70" t="str">
        <f t="shared" si="733"/>
        <v/>
      </c>
      <c r="H3008" s="344" t="str">
        <f t="shared" si="733"/>
        <v/>
      </c>
      <c r="I3008" s="339"/>
      <c r="J3008" s="340"/>
      <c r="W3008" s="14">
        <v>4</v>
      </c>
      <c r="X3008" s="14">
        <v>10</v>
      </c>
      <c r="Y3008" s="14">
        <v>16</v>
      </c>
      <c r="Z3008" s="14">
        <v>22</v>
      </c>
      <c r="AB3008" s="14" t="str">
        <f>IF(C2978="","",C2978)</f>
        <v/>
      </c>
    </row>
    <row r="3009" spans="1:28" ht="16.5" customHeight="1" thickBot="1" x14ac:dyDescent="0.3">
      <c r="A3009" s="357"/>
      <c r="B3009" s="336" t="s">
        <v>188</v>
      </c>
      <c r="C3009" s="336"/>
      <c r="D3009" s="71" t="str">
        <f t="shared" si="733"/>
        <v/>
      </c>
      <c r="E3009" s="71" t="str">
        <f t="shared" si="733"/>
        <v/>
      </c>
      <c r="F3009" s="71" t="str">
        <f t="shared" si="733"/>
        <v/>
      </c>
      <c r="G3009" s="71" t="str">
        <f t="shared" si="733"/>
        <v/>
      </c>
      <c r="H3009" s="345" t="str">
        <f t="shared" si="733"/>
        <v/>
      </c>
      <c r="I3009" s="341"/>
      <c r="J3009" s="342"/>
      <c r="W3009" s="14">
        <v>7</v>
      </c>
      <c r="X3009" s="14">
        <v>13</v>
      </c>
      <c r="Y3009" s="14">
        <v>19</v>
      </c>
      <c r="Z3009" s="14">
        <v>25</v>
      </c>
      <c r="AB3009" s="14" t="str">
        <f>IF(C2978="","",C2978)</f>
        <v/>
      </c>
    </row>
    <row r="3010" spans="1:28" ht="2.25" customHeight="1" thickTop="1" thickBot="1" x14ac:dyDescent="0.3">
      <c r="A3010" s="81"/>
      <c r="B3010" s="73"/>
      <c r="C3010" s="78"/>
      <c r="D3010" s="78"/>
      <c r="E3010" s="78"/>
      <c r="F3010" s="78"/>
      <c r="G3010" s="78"/>
      <c r="H3010" s="82"/>
      <c r="I3010" s="124"/>
      <c r="J3010" s="124"/>
    </row>
    <row r="3011" spans="1:28" ht="24" customHeight="1" thickTop="1" x14ac:dyDescent="0.25">
      <c r="A3011" s="322" t="s">
        <v>6</v>
      </c>
      <c r="B3011" s="334" t="s">
        <v>52</v>
      </c>
      <c r="C3011" s="334" t="str">
        <f t="shared" ref="C3011:C3013" si="734">IF(ISERROR(VLOOKUP($C$8,fisica,W3011,FALSE)),"",IF(VLOOKUP($C$8,fisica,W3011,FALSE)=0,"",VLOOKUP($C$8,fisica,W3011,FALSE)))</f>
        <v/>
      </c>
      <c r="D3011" s="76" t="str">
        <f t="shared" ref="D3011:H3014" si="735">IF(ISERROR(VLOOKUP($AB3011,fisica,W3011,FALSE)),"",IF(VLOOKUP($AB3011,fisica,W3011,FALSE)=0,"",VLOOKUP($AB3011,fisica,W3011,FALSE)))</f>
        <v/>
      </c>
      <c r="E3011" s="76" t="str">
        <f t="shared" si="735"/>
        <v/>
      </c>
      <c r="F3011" s="76" t="str">
        <f t="shared" si="735"/>
        <v/>
      </c>
      <c r="G3011" s="69" t="str">
        <f t="shared" si="735"/>
        <v/>
      </c>
      <c r="H3011" s="346" t="str">
        <f t="shared" ca="1" si="735"/>
        <v/>
      </c>
      <c r="I3011" s="349"/>
      <c r="J3011" s="350"/>
      <c r="W3011" s="14">
        <v>3</v>
      </c>
      <c r="X3011" s="14">
        <v>9</v>
      </c>
      <c r="Y3011" s="14">
        <v>15</v>
      </c>
      <c r="Z3011" s="14">
        <v>21</v>
      </c>
      <c r="AA3011" s="14">
        <v>31</v>
      </c>
      <c r="AB3011" s="14" t="str">
        <f>IF(C2978="","",C2978)</f>
        <v/>
      </c>
    </row>
    <row r="3012" spans="1:28" ht="18.75" customHeight="1" x14ac:dyDescent="0.25">
      <c r="A3012" s="323"/>
      <c r="B3012" s="335" t="s">
        <v>38</v>
      </c>
      <c r="C3012" s="335" t="str">
        <f t="shared" si="734"/>
        <v/>
      </c>
      <c r="D3012" s="77" t="str">
        <f t="shared" si="735"/>
        <v/>
      </c>
      <c r="E3012" s="77" t="str">
        <f t="shared" si="735"/>
        <v/>
      </c>
      <c r="F3012" s="77" t="str">
        <f t="shared" si="735"/>
        <v/>
      </c>
      <c r="G3012" s="70" t="str">
        <f t="shared" si="735"/>
        <v/>
      </c>
      <c r="H3012" s="347" t="str">
        <f t="shared" si="735"/>
        <v/>
      </c>
      <c r="I3012" s="351"/>
      <c r="J3012" s="352"/>
      <c r="W3012" s="14">
        <v>4</v>
      </c>
      <c r="X3012" s="14">
        <v>10</v>
      </c>
      <c r="Y3012" s="14">
        <v>16</v>
      </c>
      <c r="Z3012" s="14">
        <v>22</v>
      </c>
      <c r="AB3012" s="14" t="str">
        <f>IF(C2978="","",C2978)</f>
        <v/>
      </c>
    </row>
    <row r="3013" spans="1:28" ht="27" customHeight="1" x14ac:dyDescent="0.25">
      <c r="A3013" s="323"/>
      <c r="B3013" s="335" t="s">
        <v>39</v>
      </c>
      <c r="C3013" s="335" t="str">
        <f t="shared" si="734"/>
        <v/>
      </c>
      <c r="D3013" s="77" t="str">
        <f t="shared" si="735"/>
        <v/>
      </c>
      <c r="E3013" s="77" t="str">
        <f t="shared" si="735"/>
        <v/>
      </c>
      <c r="F3013" s="77" t="str">
        <f t="shared" si="735"/>
        <v/>
      </c>
      <c r="G3013" s="70" t="str">
        <f t="shared" si="735"/>
        <v/>
      </c>
      <c r="H3013" s="347" t="str">
        <f t="shared" si="735"/>
        <v/>
      </c>
      <c r="I3013" s="351"/>
      <c r="J3013" s="352"/>
      <c r="W3013" s="14">
        <v>5</v>
      </c>
      <c r="X3013" s="14">
        <v>11</v>
      </c>
      <c r="Y3013" s="14">
        <v>17</v>
      </c>
      <c r="Z3013" s="14">
        <v>23</v>
      </c>
      <c r="AB3013" s="14" t="str">
        <f>IF(C2978="","",C2978)</f>
        <v/>
      </c>
    </row>
    <row r="3014" spans="1:28" ht="16.5" customHeight="1" thickBot="1" x14ac:dyDescent="0.3">
      <c r="A3014" s="324"/>
      <c r="B3014" s="336" t="s">
        <v>188</v>
      </c>
      <c r="C3014" s="336"/>
      <c r="D3014" s="71" t="str">
        <f t="shared" si="735"/>
        <v/>
      </c>
      <c r="E3014" s="71" t="str">
        <f t="shared" si="735"/>
        <v/>
      </c>
      <c r="F3014" s="71" t="str">
        <f t="shared" si="735"/>
        <v/>
      </c>
      <c r="G3014" s="71" t="str">
        <f t="shared" si="735"/>
        <v/>
      </c>
      <c r="H3014" s="348" t="str">
        <f t="shared" si="735"/>
        <v/>
      </c>
      <c r="I3014" s="353"/>
      <c r="J3014" s="354"/>
      <c r="W3014" s="14">
        <v>7</v>
      </c>
      <c r="X3014" s="14">
        <v>13</v>
      </c>
      <c r="Y3014" s="14">
        <v>19</v>
      </c>
      <c r="Z3014" s="14">
        <v>25</v>
      </c>
      <c r="AB3014" s="14" t="str">
        <f>IF(C2978="","",C2978)</f>
        <v/>
      </c>
    </row>
    <row r="3015" spans="1:28" ht="2.25" customHeight="1" thickTop="1" thickBot="1" x14ac:dyDescent="0.3">
      <c r="A3015" s="72"/>
      <c r="B3015" s="73"/>
      <c r="C3015" s="78"/>
      <c r="D3015" s="78"/>
      <c r="E3015" s="78"/>
      <c r="F3015" s="78"/>
      <c r="G3015" s="78"/>
      <c r="H3015" s="82"/>
      <c r="I3015" s="124"/>
      <c r="J3015" s="124"/>
    </row>
    <row r="3016" spans="1:28" ht="36" customHeight="1" thickTop="1" x14ac:dyDescent="0.25">
      <c r="A3016" s="322" t="s">
        <v>11</v>
      </c>
      <c r="B3016" s="334" t="s">
        <v>40</v>
      </c>
      <c r="C3016" s="334" t="str">
        <f t="shared" ref="C3016:C3017" si="736">IF(ISERROR(VLOOKUP($C$8,religion,W3016,FALSE)),"",IF(VLOOKUP($C$8,religion,W3016,FALSE)=0,"",VLOOKUP($C$8,religion,W3016,FALSE)))</f>
        <v/>
      </c>
      <c r="D3016" s="76" t="str">
        <f t="shared" ref="D3016:H3018" si="737">IF(ISERROR(VLOOKUP($AB3016,religion,W3016,FALSE)),"",IF(VLOOKUP($AB3016,religion,W3016,FALSE)=0,"",VLOOKUP($AB3016,religion,W3016,FALSE)))</f>
        <v/>
      </c>
      <c r="E3016" s="76" t="str">
        <f t="shared" si="737"/>
        <v/>
      </c>
      <c r="F3016" s="76" t="str">
        <f t="shared" si="737"/>
        <v/>
      </c>
      <c r="G3016" s="69" t="str">
        <f t="shared" si="737"/>
        <v/>
      </c>
      <c r="H3016" s="343" t="str">
        <f t="shared" ca="1" si="737"/>
        <v/>
      </c>
      <c r="I3016" s="337"/>
      <c r="J3016" s="338"/>
      <c r="W3016" s="14">
        <v>3</v>
      </c>
      <c r="X3016" s="14">
        <v>9</v>
      </c>
      <c r="Y3016" s="14">
        <v>15</v>
      </c>
      <c r="Z3016" s="14">
        <v>21</v>
      </c>
      <c r="AA3016" s="14">
        <v>31</v>
      </c>
      <c r="AB3016" s="14" t="str">
        <f>IF(C2978="","",C2978)</f>
        <v/>
      </c>
    </row>
    <row r="3017" spans="1:28" ht="27" customHeight="1" x14ac:dyDescent="0.25">
      <c r="A3017" s="323"/>
      <c r="B3017" s="335" t="s">
        <v>41</v>
      </c>
      <c r="C3017" s="335" t="str">
        <f t="shared" si="736"/>
        <v/>
      </c>
      <c r="D3017" s="77" t="str">
        <f t="shared" si="737"/>
        <v/>
      </c>
      <c r="E3017" s="77" t="str">
        <f t="shared" si="737"/>
        <v/>
      </c>
      <c r="F3017" s="77" t="str">
        <f t="shared" si="737"/>
        <v/>
      </c>
      <c r="G3017" s="70" t="str">
        <f t="shared" si="737"/>
        <v/>
      </c>
      <c r="H3017" s="344" t="str">
        <f t="shared" si="737"/>
        <v/>
      </c>
      <c r="I3017" s="339"/>
      <c r="J3017" s="340"/>
      <c r="W3017" s="14">
        <v>4</v>
      </c>
      <c r="X3017" s="14">
        <v>10</v>
      </c>
      <c r="Y3017" s="14">
        <v>16</v>
      </c>
      <c r="Z3017" s="14">
        <v>22</v>
      </c>
      <c r="AB3017" s="14" t="str">
        <f>IF(C2978="","",C2978)</f>
        <v/>
      </c>
    </row>
    <row r="3018" spans="1:28" ht="16.5" customHeight="1" thickBot="1" x14ac:dyDescent="0.3">
      <c r="A3018" s="324"/>
      <c r="B3018" s="336" t="s">
        <v>188</v>
      </c>
      <c r="C3018" s="336"/>
      <c r="D3018" s="71" t="str">
        <f t="shared" si="737"/>
        <v/>
      </c>
      <c r="E3018" s="71" t="str">
        <f t="shared" si="737"/>
        <v/>
      </c>
      <c r="F3018" s="71" t="str">
        <f t="shared" si="737"/>
        <v/>
      </c>
      <c r="G3018" s="71" t="str">
        <f t="shared" si="737"/>
        <v/>
      </c>
      <c r="H3018" s="345" t="str">
        <f t="shared" si="737"/>
        <v/>
      </c>
      <c r="I3018" s="341"/>
      <c r="J3018" s="342"/>
      <c r="W3018" s="14">
        <v>7</v>
      </c>
      <c r="X3018" s="14">
        <v>13</v>
      </c>
      <c r="Y3018" s="14">
        <v>19</v>
      </c>
      <c r="Z3018" s="14">
        <v>25</v>
      </c>
      <c r="AB3018" s="14" t="str">
        <f>IF(C2978="","",C2978)</f>
        <v/>
      </c>
    </row>
    <row r="3019" spans="1:28" ht="2.25" customHeight="1" thickTop="1" thickBot="1" x14ac:dyDescent="0.3">
      <c r="A3019" s="72"/>
      <c r="B3019" s="73"/>
      <c r="C3019" s="78"/>
      <c r="D3019" s="78"/>
      <c r="E3019" s="78"/>
      <c r="F3019" s="78"/>
      <c r="G3019" s="78"/>
      <c r="H3019" s="82"/>
      <c r="I3019" s="124"/>
      <c r="J3019" s="124"/>
    </row>
    <row r="3020" spans="1:28" ht="28.5" customHeight="1" thickTop="1" x14ac:dyDescent="0.25">
      <c r="A3020" s="322" t="s">
        <v>10</v>
      </c>
      <c r="B3020" s="334" t="s">
        <v>42</v>
      </c>
      <c r="C3020" s="334" t="str">
        <f t="shared" ref="C3020:C3022" si="738">IF(ISERROR(VLOOKUP($C$8,ciencia,W3020,FALSE)),"",IF(VLOOKUP($C$8,ciencia,W3020,FALSE)=0,"",VLOOKUP($C$8,ciencia,W3020,FALSE)))</f>
        <v/>
      </c>
      <c r="D3020" s="76" t="str">
        <f t="shared" ref="D3020:H3023" si="739">IF(ISERROR(VLOOKUP($AB3020,ciencia,W3020,FALSE)),"",IF(VLOOKUP($AB3020,ciencia,W3020,FALSE)=0,"",VLOOKUP($AB3020,ciencia,W3020,FALSE)))</f>
        <v/>
      </c>
      <c r="E3020" s="76" t="str">
        <f t="shared" si="739"/>
        <v/>
      </c>
      <c r="F3020" s="76" t="str">
        <f t="shared" si="739"/>
        <v/>
      </c>
      <c r="G3020" s="69" t="str">
        <f t="shared" si="739"/>
        <v/>
      </c>
      <c r="H3020" s="346" t="str">
        <f t="shared" ca="1" si="739"/>
        <v/>
      </c>
      <c r="I3020" s="349"/>
      <c r="J3020" s="350"/>
      <c r="W3020" s="14">
        <v>3</v>
      </c>
      <c r="X3020" s="14">
        <v>9</v>
      </c>
      <c r="Y3020" s="14">
        <v>15</v>
      </c>
      <c r="Z3020" s="14">
        <v>21</v>
      </c>
      <c r="AA3020" s="14">
        <v>31</v>
      </c>
      <c r="AB3020" s="14" t="str">
        <f>IF(C2978="","",C2978)</f>
        <v/>
      </c>
    </row>
    <row r="3021" spans="1:28" ht="47.25" customHeight="1" x14ac:dyDescent="0.25">
      <c r="A3021" s="323"/>
      <c r="B3021" s="335" t="s">
        <v>9</v>
      </c>
      <c r="C3021" s="335" t="str">
        <f t="shared" si="738"/>
        <v/>
      </c>
      <c r="D3021" s="77" t="str">
        <f t="shared" si="739"/>
        <v/>
      </c>
      <c r="E3021" s="77" t="str">
        <f t="shared" si="739"/>
        <v/>
      </c>
      <c r="F3021" s="77" t="str">
        <f t="shared" si="739"/>
        <v/>
      </c>
      <c r="G3021" s="70" t="str">
        <f t="shared" si="739"/>
        <v/>
      </c>
      <c r="H3021" s="347" t="str">
        <f t="shared" si="739"/>
        <v/>
      </c>
      <c r="I3021" s="351"/>
      <c r="J3021" s="352"/>
      <c r="W3021" s="14">
        <v>4</v>
      </c>
      <c r="X3021" s="14">
        <v>10</v>
      </c>
      <c r="Y3021" s="14">
        <v>16</v>
      </c>
      <c r="Z3021" s="14">
        <v>22</v>
      </c>
      <c r="AB3021" s="14" t="str">
        <f>IF(C2978="","",C2978)</f>
        <v/>
      </c>
    </row>
    <row r="3022" spans="1:28" ht="36.75" customHeight="1" x14ac:dyDescent="0.25">
      <c r="A3022" s="323"/>
      <c r="B3022" s="335" t="s">
        <v>43</v>
      </c>
      <c r="C3022" s="335" t="str">
        <f t="shared" si="738"/>
        <v/>
      </c>
      <c r="D3022" s="77" t="str">
        <f t="shared" si="739"/>
        <v/>
      </c>
      <c r="E3022" s="77" t="str">
        <f t="shared" si="739"/>
        <v/>
      </c>
      <c r="F3022" s="77" t="str">
        <f t="shared" si="739"/>
        <v/>
      </c>
      <c r="G3022" s="70" t="str">
        <f t="shared" si="739"/>
        <v/>
      </c>
      <c r="H3022" s="347" t="str">
        <f t="shared" si="739"/>
        <v/>
      </c>
      <c r="I3022" s="351"/>
      <c r="J3022" s="352"/>
      <c r="W3022" s="14">
        <v>5</v>
      </c>
      <c r="X3022" s="14">
        <v>11</v>
      </c>
      <c r="Y3022" s="14">
        <v>17</v>
      </c>
      <c r="Z3022" s="14">
        <v>23</v>
      </c>
      <c r="AB3022" s="14" t="str">
        <f>IF(C2978="","",C2978)</f>
        <v/>
      </c>
    </row>
    <row r="3023" spans="1:28" ht="16.5" customHeight="1" thickBot="1" x14ac:dyDescent="0.3">
      <c r="A3023" s="324"/>
      <c r="B3023" s="336" t="s">
        <v>188</v>
      </c>
      <c r="C3023" s="336"/>
      <c r="D3023" s="71" t="str">
        <f t="shared" si="739"/>
        <v/>
      </c>
      <c r="E3023" s="71" t="str">
        <f t="shared" si="739"/>
        <v/>
      </c>
      <c r="F3023" s="71" t="str">
        <f t="shared" si="739"/>
        <v/>
      </c>
      <c r="G3023" s="71" t="str">
        <f t="shared" si="739"/>
        <v/>
      </c>
      <c r="H3023" s="348" t="str">
        <f t="shared" si="739"/>
        <v/>
      </c>
      <c r="I3023" s="353"/>
      <c r="J3023" s="354"/>
      <c r="W3023" s="14">
        <v>7</v>
      </c>
      <c r="X3023" s="14">
        <v>13</v>
      </c>
      <c r="Y3023" s="14">
        <v>19</v>
      </c>
      <c r="Z3023" s="14">
        <v>25</v>
      </c>
      <c r="AB3023" s="14" t="str">
        <f>IF(C2978="","",C2978)</f>
        <v/>
      </c>
    </row>
    <row r="3024" spans="1:28" ht="2.25" customHeight="1" thickTop="1" thickBot="1" x14ac:dyDescent="0.3">
      <c r="A3024" s="72"/>
      <c r="B3024" s="73"/>
      <c r="C3024" s="78"/>
      <c r="D3024" s="78"/>
      <c r="E3024" s="78"/>
      <c r="F3024" s="78"/>
      <c r="G3024" s="78"/>
      <c r="H3024" s="82"/>
      <c r="I3024" s="124"/>
      <c r="J3024" s="124"/>
    </row>
    <row r="3025" spans="1:28" ht="44.25" customHeight="1" thickTop="1" thickBot="1" x14ac:dyDescent="0.3">
      <c r="A3025" s="83" t="s">
        <v>12</v>
      </c>
      <c r="B3025" s="376" t="s">
        <v>44</v>
      </c>
      <c r="C3025" s="377"/>
      <c r="D3025" s="84" t="str">
        <f>IF(ISERROR(VLOOKUP($AB3025,trabajo,W3025,FALSE)),"",IF(VLOOKUP($AB3025,trabajo,W3025,FALSE)=0,"",VLOOKUP($AB3025,trabajo,W3025,FALSE)))</f>
        <v/>
      </c>
      <c r="E3025" s="84" t="str">
        <f>IF(ISERROR(VLOOKUP($AB3025,trabajo,X3025,FALSE)),"",IF(VLOOKUP($AB3025,trabajo,X3025,FALSE)=0,"",VLOOKUP($AB3025,trabajo,X3025,FALSE)))</f>
        <v/>
      </c>
      <c r="F3025" s="84" t="str">
        <f>IF(ISERROR(VLOOKUP($AB3025,trabajo,Y3025,FALSE)),"",IF(VLOOKUP($AB3025,trabajo,Y3025,FALSE)=0,"",VLOOKUP($AB3025,trabajo,Y3025,FALSE)))</f>
        <v/>
      </c>
      <c r="G3025" s="85" t="str">
        <f>IF(ISERROR(VLOOKUP($AB3025,trabajo,Z3025,FALSE)),"",IF(VLOOKUP($AB3025,trabajo,Z3025,FALSE)=0,"",VLOOKUP($AB3025,trabajo,Z3025,FALSE)))</f>
        <v/>
      </c>
      <c r="H3025" s="86" t="str">
        <f ca="1">IF(ISERROR(VLOOKUP($AB3025,trabajo,AA3025,FALSE)),"",IF(VLOOKUP($AB3025,trabajo,AA3025,FALSE)=0,"",VLOOKUP($AB3025,trabajo,AA3025,FALSE)))</f>
        <v/>
      </c>
      <c r="I3025" s="332"/>
      <c r="J3025" s="333"/>
      <c r="W3025" s="14">
        <v>3</v>
      </c>
      <c r="X3025" s="14">
        <v>9</v>
      </c>
      <c r="Y3025" s="14">
        <v>15</v>
      </c>
      <c r="Z3025" s="14">
        <v>21</v>
      </c>
      <c r="AA3025" s="14">
        <v>31</v>
      </c>
      <c r="AB3025" s="14" t="str">
        <f>IF(C2978="","",C2978)</f>
        <v/>
      </c>
    </row>
    <row r="3026" spans="1:28" ht="9.75" customHeight="1" thickTop="1" thickBot="1" x14ac:dyDescent="0.3">
      <c r="A3026" s="87"/>
      <c r="B3026" s="73"/>
      <c r="C3026" s="79"/>
      <c r="D3026" s="79"/>
      <c r="E3026" s="79"/>
      <c r="F3026" s="79"/>
      <c r="G3026" s="79"/>
      <c r="I3026" s="88"/>
      <c r="J3026" s="88"/>
    </row>
    <row r="3027" spans="1:28" ht="18.75" customHeight="1" thickTop="1" x14ac:dyDescent="0.25">
      <c r="A3027" s="389" t="s">
        <v>14</v>
      </c>
      <c r="B3027" s="390"/>
      <c r="C3027" s="391"/>
      <c r="D3027" s="386" t="s">
        <v>53</v>
      </c>
      <c r="E3027" s="387"/>
      <c r="F3027" s="387"/>
      <c r="G3027" s="388"/>
      <c r="H3027" s="384" t="s">
        <v>2</v>
      </c>
      <c r="I3027" s="288" t="s">
        <v>17</v>
      </c>
      <c r="J3027" s="289"/>
    </row>
    <row r="3028" spans="1:28" ht="18.75" customHeight="1" thickBot="1" x14ac:dyDescent="0.3">
      <c r="A3028" s="392"/>
      <c r="B3028" s="393"/>
      <c r="C3028" s="394"/>
      <c r="D3028" s="89">
        <v>1</v>
      </c>
      <c r="E3028" s="89">
        <v>2</v>
      </c>
      <c r="F3028" s="89">
        <v>3</v>
      </c>
      <c r="G3028" s="90">
        <v>4</v>
      </c>
      <c r="H3028" s="385"/>
      <c r="I3028" s="290"/>
      <c r="J3028" s="291"/>
    </row>
    <row r="3029" spans="1:28" ht="22.5" customHeight="1" thickTop="1" x14ac:dyDescent="0.25">
      <c r="A3029" s="378" t="s">
        <v>15</v>
      </c>
      <c r="B3029" s="379"/>
      <c r="C3029" s="380"/>
      <c r="D3029" s="91" t="str">
        <f>IF(ISERROR(VLOOKUP($AB3029,autonomo,W3029,FALSE)),"",IF(VLOOKUP($AB3029,autonomo,W3029,FALSE)=0,"",VLOOKUP($AB3029,autonomo,W3029,FALSE)))</f>
        <v/>
      </c>
      <c r="E3029" s="91" t="str">
        <f>IF(ISERROR(VLOOKUP($AB3029,autonomo,X3029,FALSE)),"",IF(VLOOKUP($AB3029,autonomo,X3029,FALSE)=0,"",VLOOKUP($AB3029,autonomo,X3029,FALSE)))</f>
        <v/>
      </c>
      <c r="F3029" s="91" t="str">
        <f>IF(ISERROR(VLOOKUP($AB3029,autonomo,Y3029,FALSE)),"",IF(VLOOKUP($AB3029,autonomo,Y3029,FALSE)=0,"",VLOOKUP($AB3029,autonomo,Y3029,FALSE)))</f>
        <v/>
      </c>
      <c r="G3029" s="92" t="str">
        <f>IF(ISERROR(VLOOKUP($AB3029,autonomo,Z3029,FALSE)),"",IF(VLOOKUP($AB3029,autonomo,Z3029,FALSE)=0,"",VLOOKUP($AB3029,autonomo,Z3029,FALSE)))</f>
        <v/>
      </c>
      <c r="H3029" s="93" t="str">
        <f ca="1">IF(ISERROR(VLOOKUP($AB3029,autonomo,AA3029,FALSE)),"",IF(VLOOKUP($AB3029,autonomo,AA3029,FALSE)=0,"",VLOOKUP($AB3029,autonomo,AA3029,FALSE)))</f>
        <v/>
      </c>
      <c r="I3029" s="305"/>
      <c r="J3029" s="306"/>
      <c r="W3029" s="14">
        <v>3</v>
      </c>
      <c r="X3029" s="14">
        <v>9</v>
      </c>
      <c r="Y3029" s="14">
        <v>15</v>
      </c>
      <c r="Z3029" s="14">
        <v>21</v>
      </c>
      <c r="AA3029" s="14">
        <v>31</v>
      </c>
      <c r="AB3029" s="14" t="str">
        <f>IF(C2978="","",C2978)</f>
        <v/>
      </c>
    </row>
    <row r="3030" spans="1:28" ht="24" customHeight="1" thickBot="1" x14ac:dyDescent="0.3">
      <c r="A3030" s="381" t="s">
        <v>16</v>
      </c>
      <c r="B3030" s="382"/>
      <c r="C3030" s="383"/>
      <c r="D3030" s="94" t="str">
        <f>IF(ISERROR(VLOOKUP($AB3030,tic,W3030,FALSE)),"",IF(VLOOKUP($AB3030,tic,W3030,FALSE)=0,"",VLOOKUP($AB3030,tic,W3030,FALSE)))</f>
        <v/>
      </c>
      <c r="E3030" s="94" t="str">
        <f>IF(ISERROR(VLOOKUP($AB3030,tic,X3030,FALSE)),"",IF(VLOOKUP($AB3030,tic,X3030,FALSE)=0,"",VLOOKUP($AB3030,tic,X3030,FALSE)))</f>
        <v/>
      </c>
      <c r="F3030" s="94" t="str">
        <f>IF(ISERROR(VLOOKUP($AB3030,tic,Y3030,FALSE)),"",IF(VLOOKUP($AB3030,tic,Y3030,FALSE)=0,"",VLOOKUP($AB3030,tic,Y3030,FALSE)))</f>
        <v/>
      </c>
      <c r="G3030" s="95" t="str">
        <f>IF(ISERROR(VLOOKUP($AB3030,tic,Z3030,FALSE)),"",IF(VLOOKUP($AB3030,tic,Z3030,FALSE)=0,"",VLOOKUP($AB3030,tic,Z3030,FALSE)))</f>
        <v/>
      </c>
      <c r="H3030" s="96" t="str">
        <f ca="1">IF(ISERROR(VLOOKUP($AB3030,tic,AA3030,FALSE)),"",IF(VLOOKUP($AB3030,tic,AA3030,FALSE)=0,"",VLOOKUP($AB3030,tic,AA3030,FALSE)))</f>
        <v/>
      </c>
      <c r="I3030" s="307"/>
      <c r="J3030" s="308"/>
      <c r="W3030" s="14">
        <v>3</v>
      </c>
      <c r="X3030" s="14">
        <v>9</v>
      </c>
      <c r="Y3030" s="14">
        <v>15</v>
      </c>
      <c r="Z3030" s="14">
        <v>21</v>
      </c>
      <c r="AA3030" s="14">
        <v>31</v>
      </c>
      <c r="AB3030" s="14" t="str">
        <f>IF(C2978="","",C2978)</f>
        <v/>
      </c>
    </row>
    <row r="3031" spans="1:28" ht="5.25" customHeight="1" thickTop="1" thickBot="1" x14ac:dyDescent="0.3"/>
    <row r="3032" spans="1:28" ht="17.25" customHeight="1" thickBot="1" x14ac:dyDescent="0.3">
      <c r="A3032" s="233" t="s">
        <v>154</v>
      </c>
      <c r="B3032" s="233"/>
      <c r="C3032" s="246" t="str">
        <f>IF(C2978="","",IF(VLOOKUP(C2978,DATOS!$B$17:$F$61,4,FALSE)=0,"",VLOOKUP(C2978,DATOS!$B$17:$F$61,4,FALSE)&amp;" "&amp;VLOOKUP(C2978,DATOS!$B$17:$F$61,5,FALSE)))</f>
        <v/>
      </c>
      <c r="D3032" s="247"/>
      <c r="E3032" s="248"/>
      <c r="F3032" s="233" t="str">
        <f>"N° Áreas desaprobadas "&amp;DATOS!$B$6&amp;" :"</f>
        <v>N° Áreas desaprobadas 2019 :</v>
      </c>
      <c r="G3032" s="233"/>
      <c r="H3032" s="233"/>
      <c r="I3032" s="233"/>
      <c r="J3032" s="97" t="str">
        <f ca="1">IF(C2978="","",IF((DATOS!$W$14-TODAY())&gt;0,"",VLOOKUP(C2978,anual,18,FALSE)))</f>
        <v/>
      </c>
    </row>
    <row r="3033" spans="1:28" ht="3" customHeight="1" thickBot="1" x14ac:dyDescent="0.3">
      <c r="A3033" s="46"/>
      <c r="B3033" s="46"/>
      <c r="C3033" s="98"/>
      <c r="D3033" s="98"/>
      <c r="E3033" s="98"/>
      <c r="F3033" s="46"/>
      <c r="G3033" s="46"/>
      <c r="H3033" s="46"/>
      <c r="I3033" s="46"/>
    </row>
    <row r="3034" spans="1:28" ht="17.25" customHeight="1" thickBot="1" x14ac:dyDescent="0.3">
      <c r="A3034" s="420" t="str">
        <f>IF(C2978="","",C2978)</f>
        <v/>
      </c>
      <c r="B3034" s="420"/>
      <c r="C3034" s="420"/>
      <c r="F3034" s="233" t="s">
        <v>155</v>
      </c>
      <c r="G3034" s="233"/>
      <c r="H3034" s="233"/>
      <c r="I3034" s="395" t="str">
        <f ca="1">IF(C2978="","",IF((DATOS!$W$14-TODAY())&gt;0,"",VLOOKUP(C2978,anual2,20,FALSE)))</f>
        <v/>
      </c>
      <c r="J3034" s="396"/>
    </row>
    <row r="3035" spans="1:28" ht="15.75" thickBot="1" x14ac:dyDescent="0.3">
      <c r="A3035" s="16" t="s">
        <v>54</v>
      </c>
    </row>
    <row r="3036" spans="1:28" ht="16.5" thickTop="1" thickBot="1" x14ac:dyDescent="0.3">
      <c r="A3036" s="99" t="s">
        <v>55</v>
      </c>
      <c r="B3036" s="100" t="s">
        <v>56</v>
      </c>
      <c r="C3036" s="279" t="s">
        <v>152</v>
      </c>
      <c r="D3036" s="280"/>
      <c r="E3036" s="279" t="s">
        <v>57</v>
      </c>
      <c r="F3036" s="281"/>
      <c r="G3036" s="281"/>
      <c r="H3036" s="281"/>
      <c r="I3036" s="281"/>
      <c r="J3036" s="282"/>
    </row>
    <row r="3037" spans="1:28" ht="20.25" customHeight="1" thickTop="1" x14ac:dyDescent="0.25">
      <c r="A3037" s="101">
        <v>1</v>
      </c>
      <c r="B3037" s="102" t="str">
        <f t="shared" ref="B3037:D3040" si="740">IF(ISERROR(VLOOKUP($AB3037,comportamiento,W3037,FALSE)),"",IF(VLOOKUP($AB3037,comportamiento,W3037,FALSE)=0,"",VLOOKUP($AB3037,comportamiento,W3037,FALSE)))</f>
        <v/>
      </c>
      <c r="C3037" s="273" t="str">
        <f t="shared" ca="1" si="740"/>
        <v/>
      </c>
      <c r="D3037" s="274" t="str">
        <f t="shared" si="740"/>
        <v/>
      </c>
      <c r="E3037" s="283"/>
      <c r="F3037" s="283"/>
      <c r="G3037" s="283"/>
      <c r="H3037" s="283"/>
      <c r="I3037" s="283"/>
      <c r="J3037" s="284"/>
      <c r="W3037" s="14">
        <v>7</v>
      </c>
      <c r="X3037" s="14">
        <v>31</v>
      </c>
      <c r="AB3037" s="14" t="str">
        <f>IF(C2978="","",C2978)</f>
        <v/>
      </c>
    </row>
    <row r="3038" spans="1:28" ht="20.25" customHeight="1" x14ac:dyDescent="0.25">
      <c r="A3038" s="103">
        <v>2</v>
      </c>
      <c r="B3038" s="104" t="str">
        <f t="shared" si="740"/>
        <v/>
      </c>
      <c r="C3038" s="275" t="str">
        <f t="shared" si="740"/>
        <v/>
      </c>
      <c r="D3038" s="276" t="str">
        <f t="shared" si="740"/>
        <v/>
      </c>
      <c r="E3038" s="269"/>
      <c r="F3038" s="269"/>
      <c r="G3038" s="269"/>
      <c r="H3038" s="269"/>
      <c r="I3038" s="269"/>
      <c r="J3038" s="270"/>
      <c r="W3038" s="14">
        <v>13</v>
      </c>
      <c r="AB3038" s="14" t="str">
        <f>IF(C2978="","",C2978)</f>
        <v/>
      </c>
    </row>
    <row r="3039" spans="1:28" ht="20.25" customHeight="1" x14ac:dyDescent="0.25">
      <c r="A3039" s="103">
        <v>3</v>
      </c>
      <c r="B3039" s="104" t="str">
        <f t="shared" si="740"/>
        <v/>
      </c>
      <c r="C3039" s="275" t="str">
        <f t="shared" si="740"/>
        <v/>
      </c>
      <c r="D3039" s="276" t="str">
        <f t="shared" si="740"/>
        <v/>
      </c>
      <c r="E3039" s="269"/>
      <c r="F3039" s="269"/>
      <c r="G3039" s="269"/>
      <c r="H3039" s="269"/>
      <c r="I3039" s="269"/>
      <c r="J3039" s="270"/>
      <c r="W3039" s="14">
        <v>19</v>
      </c>
      <c r="AB3039" s="14" t="str">
        <f>IF(C2978="","",C2978)</f>
        <v/>
      </c>
    </row>
    <row r="3040" spans="1:28" ht="20.25" customHeight="1" thickBot="1" x14ac:dyDescent="0.3">
      <c r="A3040" s="105">
        <v>4</v>
      </c>
      <c r="B3040" s="106" t="str">
        <f t="shared" si="740"/>
        <v/>
      </c>
      <c r="C3040" s="277" t="str">
        <f t="shared" si="740"/>
        <v/>
      </c>
      <c r="D3040" s="278" t="str">
        <f t="shared" si="740"/>
        <v/>
      </c>
      <c r="E3040" s="271"/>
      <c r="F3040" s="271"/>
      <c r="G3040" s="271"/>
      <c r="H3040" s="271"/>
      <c r="I3040" s="271"/>
      <c r="J3040" s="272"/>
      <c r="W3040" s="14">
        <v>25</v>
      </c>
      <c r="AB3040" s="14" t="str">
        <f>IF(C2978="","",C2978)</f>
        <v/>
      </c>
    </row>
    <row r="3041" spans="1:23" ht="6.75" customHeight="1" thickTop="1" thickBot="1" x14ac:dyDescent="0.3">
      <c r="W3041" s="14">
        <v>7</v>
      </c>
    </row>
    <row r="3042" spans="1:23" ht="14.25" customHeight="1" thickTop="1" thickBot="1" x14ac:dyDescent="0.3">
      <c r="B3042" s="358" t="s">
        <v>208</v>
      </c>
      <c r="C3042" s="359"/>
      <c r="D3042" s="359" t="s">
        <v>209</v>
      </c>
      <c r="E3042" s="359"/>
      <c r="F3042" s="360"/>
    </row>
    <row r="3043" spans="1:23" ht="14.25" customHeight="1" thickTop="1" x14ac:dyDescent="0.25">
      <c r="B3043" s="107" t="str">
        <f>IF(DATOS!$B$12="","",IF(DATOS!$B$12="Bimestre","I Bimestre","I Trimestre"))</f>
        <v>I Trimestre</v>
      </c>
      <c r="C3043" s="108" t="str">
        <f>IF(C2978="","",VLOOKUP(C2978,periodo1,20,FALSE)&amp;"°")</f>
        <v/>
      </c>
      <c r="D3043" s="221" t="str">
        <f>IF(C2978="","",VLOOKUP(C2978,periodo1,18,FALSE))</f>
        <v/>
      </c>
      <c r="E3043" s="221"/>
      <c r="F3043" s="361"/>
      <c r="H3043" s="406" t="str">
        <f>"Orden de mérito año escolar "&amp;DATOS!$B$6&amp;":"</f>
        <v>Orden de mérito año escolar 2019:</v>
      </c>
      <c r="I3043" s="407"/>
      <c r="J3043" s="412" t="str">
        <f ca="1">IF(C2978="","",IF((DATOS!$W$14-TODAY())&gt;0,"",VLOOKUP(C2978,anual,20,FALSE)&amp;"°"))</f>
        <v/>
      </c>
    </row>
    <row r="3044" spans="1:23" ht="14.25" customHeight="1" x14ac:dyDescent="0.25">
      <c r="B3044" s="109" t="str">
        <f>IF(DATOS!$B$12="","",IF(DATOS!$B$12="Bimestre","II Bimestre","II Trimestre"))</f>
        <v>II Trimestre</v>
      </c>
      <c r="C3044" s="110" t="str">
        <f ca="1">IF(C2978="","",IF((DATOS!$X$14-TODAY())&gt;0,"",VLOOKUP(C2978,periodo2,20,FALSE)&amp;"°"))</f>
        <v/>
      </c>
      <c r="D3044" s="225" t="str">
        <f>IF(C2978="","",IF(C3044="","",VLOOKUP(C2978,periodo2,18,FALSE)))</f>
        <v/>
      </c>
      <c r="E3044" s="225"/>
      <c r="F3044" s="362"/>
      <c r="H3044" s="408"/>
      <c r="I3044" s="409"/>
      <c r="J3044" s="413"/>
    </row>
    <row r="3045" spans="1:23" ht="14.25" customHeight="1" thickBot="1" x14ac:dyDescent="0.3">
      <c r="A3045" s="111"/>
      <c r="B3045" s="112" t="str">
        <f>IF(DATOS!$B$12="","",IF(DATOS!$B$12="Bimestre","III Bimestre","III Trimestre"))</f>
        <v>III Trimestre</v>
      </c>
      <c r="C3045" s="113" t="str">
        <f ca="1">IF(C2978="","",IF((DATOS!$Y$14-TODAY())&gt;0,"",VLOOKUP(C2978,periodo3,20,FALSE)&amp;"°"))</f>
        <v/>
      </c>
      <c r="D3045" s="363" t="str">
        <f>IF(C2978="","",IF(C3045="","",VLOOKUP(C2978,periodo3,18,FALSE)))</f>
        <v/>
      </c>
      <c r="E3045" s="363"/>
      <c r="F3045" s="364"/>
      <c r="G3045" s="111"/>
      <c r="H3045" s="410"/>
      <c r="I3045" s="411"/>
      <c r="J3045" s="414"/>
    </row>
    <row r="3046" spans="1:23" ht="14.25" customHeight="1" thickTop="1" thickBot="1" x14ac:dyDescent="0.3">
      <c r="B3046" s="114" t="str">
        <f>IF(DATOS!$B$12="","",IF(DATOS!$B$12="Bimestre","IV Bimestre",""))</f>
        <v/>
      </c>
      <c r="C3046" s="115" t="str">
        <f ca="1">IF(C2978="","",IF((DATOS!$W$14-TODAY())&gt;0,"",VLOOKUP(C2978,periodo4,20,FALSE)&amp;"°"))</f>
        <v/>
      </c>
      <c r="D3046" s="214" t="str">
        <f>IF(C2978="","",IF(C3046="","",VLOOKUP(C2978,periodo4,18,FALSE)))</f>
        <v/>
      </c>
      <c r="E3046" s="214"/>
      <c r="F3046" s="405"/>
    </row>
    <row r="3047" spans="1:23" ht="16.5" thickTop="1" thickBot="1" x14ac:dyDescent="0.3">
      <c r="A3047" s="16" t="s">
        <v>192</v>
      </c>
    </row>
    <row r="3048" spans="1:23" ht="15.75" thickTop="1" x14ac:dyDescent="0.25">
      <c r="A3048" s="397" t="s">
        <v>55</v>
      </c>
      <c r="B3048" s="399" t="s">
        <v>193</v>
      </c>
      <c r="C3048" s="288"/>
      <c r="D3048" s="288"/>
      <c r="E3048" s="289"/>
      <c r="F3048" s="399" t="s">
        <v>194</v>
      </c>
      <c r="G3048" s="288"/>
      <c r="H3048" s="288"/>
      <c r="I3048" s="289"/>
    </row>
    <row r="3049" spans="1:23" x14ac:dyDescent="0.25">
      <c r="A3049" s="398"/>
      <c r="B3049" s="116" t="s">
        <v>195</v>
      </c>
      <c r="C3049" s="400" t="s">
        <v>196</v>
      </c>
      <c r="D3049" s="400"/>
      <c r="E3049" s="401"/>
      <c r="F3049" s="402" t="s">
        <v>195</v>
      </c>
      <c r="G3049" s="400"/>
      <c r="H3049" s="400"/>
      <c r="I3049" s="117" t="s">
        <v>196</v>
      </c>
    </row>
    <row r="3050" spans="1:23" x14ac:dyDescent="0.25">
      <c r="A3050" s="118">
        <v>1</v>
      </c>
      <c r="B3050" s="145"/>
      <c r="C3050" s="403"/>
      <c r="D3050" s="366"/>
      <c r="E3050" s="404"/>
      <c r="F3050" s="365"/>
      <c r="G3050" s="366"/>
      <c r="H3050" s="367"/>
      <c r="I3050" s="127"/>
    </row>
    <row r="3051" spans="1:23" x14ac:dyDescent="0.25">
      <c r="A3051" s="118">
        <v>2</v>
      </c>
      <c r="B3051" s="145"/>
      <c r="C3051" s="403"/>
      <c r="D3051" s="366"/>
      <c r="E3051" s="404"/>
      <c r="F3051" s="365"/>
      <c r="G3051" s="366"/>
      <c r="H3051" s="367"/>
      <c r="I3051" s="127"/>
    </row>
    <row r="3052" spans="1:23" x14ac:dyDescent="0.25">
      <c r="A3052" s="118">
        <v>3</v>
      </c>
      <c r="B3052" s="145"/>
      <c r="C3052" s="403"/>
      <c r="D3052" s="366"/>
      <c r="E3052" s="404"/>
      <c r="F3052" s="365"/>
      <c r="G3052" s="366"/>
      <c r="H3052" s="367"/>
      <c r="I3052" s="127"/>
    </row>
    <row r="3053" spans="1:23" ht="15.75" thickBot="1" x14ac:dyDescent="0.3">
      <c r="A3053" s="119">
        <v>4</v>
      </c>
      <c r="B3053" s="144"/>
      <c r="C3053" s="368"/>
      <c r="D3053" s="369"/>
      <c r="E3053" s="370"/>
      <c r="F3053" s="371"/>
      <c r="G3053" s="369"/>
      <c r="H3053" s="372"/>
      <c r="I3053" s="130"/>
    </row>
    <row r="3054" spans="1:23" ht="16.5" thickTop="1" thickBot="1" x14ac:dyDescent="0.3">
      <c r="A3054" s="120" t="s">
        <v>197</v>
      </c>
      <c r="B3054" s="121" t="str">
        <f>IF(C2978="","",IF(SUM(B3050:B3053)=0,"",SUM(B3050:B3053)))</f>
        <v/>
      </c>
      <c r="C3054" s="373" t="str">
        <f>IF(C2978="","",IF(SUM(C3050:C3053)=0,"",SUM(C3050:C3053)))</f>
        <v/>
      </c>
      <c r="D3054" s="373" t="str">
        <f t="shared" ref="D3054" si="741">IF(E2978="","",IF(SUM(D3050:D3053)=0,"",SUM(D3050:D3053)))</f>
        <v/>
      </c>
      <c r="E3054" s="374" t="str">
        <f t="shared" ref="E3054" si="742">IF(F2978="","",IF(SUM(E3050:E3053)=0,"",SUM(E3050:E3053)))</f>
        <v/>
      </c>
      <c r="F3054" s="375" t="str">
        <f>IF(C2978="","",IF(SUM(F3050:F3053)=0,"",SUM(F3050:F3053)))</f>
        <v/>
      </c>
      <c r="G3054" s="373" t="str">
        <f t="shared" ref="G3054" si="743">IF(H2978="","",IF(SUM(G3050:G3053)=0,"",SUM(G3050:G3053)))</f>
        <v/>
      </c>
      <c r="H3054" s="373" t="str">
        <f t="shared" ref="H3054" si="744">IF(I2978="","",IF(SUM(H3050:H3053)=0,"",SUM(H3050:H3053)))</f>
        <v/>
      </c>
      <c r="I3054" s="122" t="str">
        <f>IF(C2978="","",IF(SUM(I3050:I3053)=0,"",SUM(I3050:I3053)))</f>
        <v/>
      </c>
    </row>
    <row r="3055" spans="1:23" ht="15.75" thickTop="1" x14ac:dyDescent="0.25"/>
    <row r="3058" spans="1:32" x14ac:dyDescent="0.25">
      <c r="A3058" s="416"/>
      <c r="B3058" s="416"/>
      <c r="G3058" s="123"/>
      <c r="H3058" s="123"/>
      <c r="I3058" s="123"/>
      <c r="J3058" s="123"/>
    </row>
    <row r="3059" spans="1:32" x14ac:dyDescent="0.25">
      <c r="A3059" s="415" t="str">
        <f>IF(DATOS!$F$9="","",DATOS!$F$9)</f>
        <v/>
      </c>
      <c r="B3059" s="415"/>
      <c r="G3059" s="415" t="str">
        <f>IF(DATOS!$F$10="","",DATOS!$F$10)</f>
        <v/>
      </c>
      <c r="H3059" s="415"/>
      <c r="I3059" s="415"/>
      <c r="J3059" s="415"/>
    </row>
    <row r="3060" spans="1:32" x14ac:dyDescent="0.25">
      <c r="A3060" s="415" t="s">
        <v>143</v>
      </c>
      <c r="B3060" s="415"/>
      <c r="G3060" s="415" t="s">
        <v>142</v>
      </c>
      <c r="H3060" s="415"/>
      <c r="I3060" s="415"/>
      <c r="J3060" s="415"/>
    </row>
    <row r="3061" spans="1:32" ht="17.25" x14ac:dyDescent="0.3">
      <c r="A3061" s="285" t="str">
        <f>"INFORME DE PROGRESO DEL APRENDIZAJE DEL ESTUDIANTE - "&amp;DATOS!$B$6</f>
        <v>INFORME DE PROGRESO DEL APRENDIZAJE DEL ESTUDIANTE - 2019</v>
      </c>
      <c r="B3061" s="285"/>
      <c r="C3061" s="285"/>
      <c r="D3061" s="285"/>
      <c r="E3061" s="285"/>
      <c r="F3061" s="285"/>
      <c r="G3061" s="285"/>
      <c r="H3061" s="285"/>
      <c r="I3061" s="285"/>
      <c r="J3061" s="285"/>
    </row>
    <row r="3062" spans="1:32" ht="4.5" customHeight="1" thickBot="1" x14ac:dyDescent="0.3"/>
    <row r="3063" spans="1:32" ht="15.75" thickTop="1" x14ac:dyDescent="0.25">
      <c r="A3063" s="292"/>
      <c r="B3063" s="62" t="s">
        <v>45</v>
      </c>
      <c r="C3063" s="314" t="str">
        <f>IF(DATOS!$B$4="","",DATOS!$B$4)</f>
        <v>Apurímac</v>
      </c>
      <c r="D3063" s="314"/>
      <c r="E3063" s="314"/>
      <c r="F3063" s="314"/>
      <c r="G3063" s="313" t="s">
        <v>47</v>
      </c>
      <c r="H3063" s="313"/>
      <c r="I3063" s="63" t="str">
        <f>IF(DATOS!$B$5="","",DATOS!$B$5)</f>
        <v/>
      </c>
      <c r="J3063" s="295" t="s">
        <v>520</v>
      </c>
    </row>
    <row r="3064" spans="1:32" x14ac:dyDescent="0.25">
      <c r="A3064" s="293"/>
      <c r="B3064" s="64" t="s">
        <v>46</v>
      </c>
      <c r="C3064" s="311" t="str">
        <f>IF(DATOS!$B$7="","",UPPER(DATOS!$B$7))</f>
        <v/>
      </c>
      <c r="D3064" s="311"/>
      <c r="E3064" s="311"/>
      <c r="F3064" s="311"/>
      <c r="G3064" s="311"/>
      <c r="H3064" s="311"/>
      <c r="I3064" s="312"/>
      <c r="J3064" s="296"/>
    </row>
    <row r="3065" spans="1:32" x14ac:dyDescent="0.25">
      <c r="A3065" s="293"/>
      <c r="B3065" s="64" t="s">
        <v>49</v>
      </c>
      <c r="C3065" s="315" t="str">
        <f>IF(DATOS!$B$8="","",DATOS!$B$8)</f>
        <v/>
      </c>
      <c r="D3065" s="315"/>
      <c r="E3065" s="315"/>
      <c r="F3065" s="315"/>
      <c r="G3065" s="286" t="s">
        <v>100</v>
      </c>
      <c r="H3065" s="287"/>
      <c r="I3065" s="65" t="str">
        <f>IF(DATOS!$B$9="","",DATOS!$B$9)</f>
        <v/>
      </c>
      <c r="J3065" s="296"/>
    </row>
    <row r="3066" spans="1:32" x14ac:dyDescent="0.25">
      <c r="A3066" s="293"/>
      <c r="B3066" s="64" t="s">
        <v>60</v>
      </c>
      <c r="C3066" s="311" t="str">
        <f>IF(DATOS!$B$10="","",DATOS!$B$10)</f>
        <v/>
      </c>
      <c r="D3066" s="311"/>
      <c r="E3066" s="311"/>
      <c r="F3066" s="311"/>
      <c r="G3066" s="317" t="s">
        <v>50</v>
      </c>
      <c r="H3066" s="317"/>
      <c r="I3066" s="65" t="str">
        <f>IF(DATOS!$B$11="","",DATOS!$B$11)</f>
        <v/>
      </c>
      <c r="J3066" s="296"/>
    </row>
    <row r="3067" spans="1:32" x14ac:dyDescent="0.25">
      <c r="A3067" s="293"/>
      <c r="B3067" s="64" t="s">
        <v>59</v>
      </c>
      <c r="C3067" s="316" t="str">
        <f>IF(ISERROR(VLOOKUP(C3068,DATOS!$B$17:$C$61,2,FALSE)),"No encontrado",IF(VLOOKUP(C3068,DATOS!$B$17:$C$61,2,FALSE)=0,"No encontrado",VLOOKUP(C3068,DATOS!$B$17:$C$61,2,FALSE)))</f>
        <v>No encontrado</v>
      </c>
      <c r="D3067" s="316"/>
      <c r="E3067" s="316"/>
      <c r="F3067" s="316"/>
      <c r="G3067" s="298"/>
      <c r="H3067" s="299"/>
      <c r="I3067" s="300"/>
      <c r="J3067" s="296"/>
    </row>
    <row r="3068" spans="1:32" ht="28.5" customHeight="1" thickBot="1" x14ac:dyDescent="0.3">
      <c r="A3068" s="294"/>
      <c r="B3068" s="66" t="s">
        <v>58</v>
      </c>
      <c r="C3068" s="309" t="str">
        <f>IF(INDEX(alumnos,AE3068,AF3068)=0,"",INDEX(alumnos,AE3068,AF3068))</f>
        <v/>
      </c>
      <c r="D3068" s="309"/>
      <c r="E3068" s="309"/>
      <c r="F3068" s="309"/>
      <c r="G3068" s="309"/>
      <c r="H3068" s="309"/>
      <c r="I3068" s="310"/>
      <c r="J3068" s="297"/>
      <c r="AE3068" s="14">
        <f>AE2978+1</f>
        <v>35</v>
      </c>
      <c r="AF3068" s="14">
        <v>2</v>
      </c>
    </row>
    <row r="3069" spans="1:32" ht="5.25" customHeight="1" thickTop="1" thickBot="1" x14ac:dyDescent="0.3"/>
    <row r="3070" spans="1:32" ht="27" customHeight="1" thickTop="1" x14ac:dyDescent="0.25">
      <c r="A3070" s="318" t="s">
        <v>0</v>
      </c>
      <c r="B3070" s="328" t="s">
        <v>1</v>
      </c>
      <c r="C3070" s="329"/>
      <c r="D3070" s="325" t="s">
        <v>139</v>
      </c>
      <c r="E3070" s="326"/>
      <c r="F3070" s="326"/>
      <c r="G3070" s="327"/>
      <c r="H3070" s="320" t="s">
        <v>2</v>
      </c>
      <c r="I3070" s="301" t="s">
        <v>3</v>
      </c>
      <c r="J3070" s="302"/>
      <c r="K3070" s="67"/>
    </row>
    <row r="3071" spans="1:32" ht="15" customHeight="1" thickBot="1" x14ac:dyDescent="0.3">
      <c r="A3071" s="319"/>
      <c r="B3071" s="330"/>
      <c r="C3071" s="331"/>
      <c r="D3071" s="68">
        <v>1</v>
      </c>
      <c r="E3071" s="68">
        <v>2</v>
      </c>
      <c r="F3071" s="68">
        <v>3</v>
      </c>
      <c r="G3071" s="68">
        <v>4</v>
      </c>
      <c r="H3071" s="321"/>
      <c r="I3071" s="303"/>
      <c r="J3071" s="304"/>
      <c r="K3071" s="67"/>
    </row>
    <row r="3072" spans="1:32" ht="17.25" customHeight="1" thickTop="1" x14ac:dyDescent="0.25">
      <c r="A3072" s="322" t="s">
        <v>8</v>
      </c>
      <c r="B3072" s="334" t="s">
        <v>26</v>
      </c>
      <c r="C3072" s="334"/>
      <c r="D3072" s="69" t="str">
        <f t="shared" ref="D3072:H3076" si="745">IF(ISERROR(VLOOKUP($AB3072,matematica,W3072,FALSE)),"",IF(VLOOKUP($AB3072,matematica,W3072,FALSE)=0,"",VLOOKUP($AB3072,matematica,W3072,FALSE)))</f>
        <v/>
      </c>
      <c r="E3072" s="69" t="str">
        <f t="shared" si="745"/>
        <v/>
      </c>
      <c r="F3072" s="69" t="str">
        <f t="shared" si="745"/>
        <v/>
      </c>
      <c r="G3072" s="69" t="str">
        <f t="shared" si="745"/>
        <v/>
      </c>
      <c r="H3072" s="343" t="str">
        <f t="shared" ca="1" si="745"/>
        <v/>
      </c>
      <c r="I3072" s="337"/>
      <c r="J3072" s="338"/>
      <c r="W3072" s="14">
        <v>3</v>
      </c>
      <c r="X3072" s="14">
        <v>9</v>
      </c>
      <c r="Y3072" s="14">
        <v>15</v>
      </c>
      <c r="Z3072" s="14">
        <v>21</v>
      </c>
      <c r="AA3072" s="14">
        <v>31</v>
      </c>
      <c r="AB3072" s="14" t="str">
        <f>IF(C3068="","",C3068)</f>
        <v/>
      </c>
    </row>
    <row r="3073" spans="1:28" ht="27.75" customHeight="1" x14ac:dyDescent="0.25">
      <c r="A3073" s="323"/>
      <c r="B3073" s="335" t="s">
        <v>27</v>
      </c>
      <c r="C3073" s="335"/>
      <c r="D3073" s="70" t="str">
        <f t="shared" si="745"/>
        <v/>
      </c>
      <c r="E3073" s="70" t="str">
        <f t="shared" si="745"/>
        <v/>
      </c>
      <c r="F3073" s="70" t="str">
        <f t="shared" si="745"/>
        <v/>
      </c>
      <c r="G3073" s="70" t="str">
        <f t="shared" si="745"/>
        <v/>
      </c>
      <c r="H3073" s="344" t="str">
        <f t="shared" si="745"/>
        <v/>
      </c>
      <c r="I3073" s="339"/>
      <c r="J3073" s="340"/>
      <c r="M3073" s="14" t="str">
        <f>IF(INDEX(alumnos,35,2)=0,"",INDEX(alumnos,35,2))</f>
        <v/>
      </c>
      <c r="W3073" s="14">
        <v>4</v>
      </c>
      <c r="X3073" s="14">
        <v>10</v>
      </c>
      <c r="Y3073" s="14">
        <v>16</v>
      </c>
      <c r="Z3073" s="14">
        <v>22</v>
      </c>
      <c r="AB3073" s="14" t="str">
        <f>IF(C3068="","",C3068)</f>
        <v/>
      </c>
    </row>
    <row r="3074" spans="1:28" ht="26.25" customHeight="1" x14ac:dyDescent="0.25">
      <c r="A3074" s="323"/>
      <c r="B3074" s="335" t="s">
        <v>28</v>
      </c>
      <c r="C3074" s="335"/>
      <c r="D3074" s="70" t="str">
        <f t="shared" si="745"/>
        <v/>
      </c>
      <c r="E3074" s="70" t="str">
        <f t="shared" si="745"/>
        <v/>
      </c>
      <c r="F3074" s="70" t="str">
        <f t="shared" si="745"/>
        <v/>
      </c>
      <c r="G3074" s="70" t="str">
        <f t="shared" si="745"/>
        <v/>
      </c>
      <c r="H3074" s="344" t="str">
        <f t="shared" si="745"/>
        <v/>
      </c>
      <c r="I3074" s="339"/>
      <c r="J3074" s="340"/>
      <c r="W3074" s="14">
        <v>5</v>
      </c>
      <c r="X3074" s="14">
        <v>11</v>
      </c>
      <c r="Y3074" s="14">
        <v>17</v>
      </c>
      <c r="Z3074" s="14">
        <v>23</v>
      </c>
      <c r="AB3074" s="14" t="str">
        <f>IF(C3068="","",C3068)</f>
        <v/>
      </c>
    </row>
    <row r="3075" spans="1:28" ht="24.75" customHeight="1" x14ac:dyDescent="0.25">
      <c r="A3075" s="323"/>
      <c r="B3075" s="335" t="s">
        <v>29</v>
      </c>
      <c r="C3075" s="335"/>
      <c r="D3075" s="70" t="str">
        <f t="shared" si="745"/>
        <v/>
      </c>
      <c r="E3075" s="70" t="str">
        <f t="shared" si="745"/>
        <v/>
      </c>
      <c r="F3075" s="70" t="str">
        <f t="shared" si="745"/>
        <v/>
      </c>
      <c r="G3075" s="70" t="str">
        <f t="shared" si="745"/>
        <v/>
      </c>
      <c r="H3075" s="344" t="str">
        <f t="shared" si="745"/>
        <v/>
      </c>
      <c r="I3075" s="339"/>
      <c r="J3075" s="340"/>
      <c r="W3075" s="14">
        <v>6</v>
      </c>
      <c r="X3075" s="14">
        <v>12</v>
      </c>
      <c r="Y3075" s="14">
        <v>18</v>
      </c>
      <c r="Z3075" s="14">
        <v>24</v>
      </c>
      <c r="AB3075" s="14" t="str">
        <f>IF(C3068="","",C3068)</f>
        <v/>
      </c>
    </row>
    <row r="3076" spans="1:28" ht="16.5" customHeight="1" thickBot="1" x14ac:dyDescent="0.3">
      <c r="A3076" s="324"/>
      <c r="B3076" s="336" t="s">
        <v>188</v>
      </c>
      <c r="C3076" s="336"/>
      <c r="D3076" s="71" t="str">
        <f t="shared" si="745"/>
        <v/>
      </c>
      <c r="E3076" s="71" t="str">
        <f t="shared" si="745"/>
        <v/>
      </c>
      <c r="F3076" s="71" t="str">
        <f t="shared" si="745"/>
        <v/>
      </c>
      <c r="G3076" s="71" t="str">
        <f t="shared" si="745"/>
        <v/>
      </c>
      <c r="H3076" s="345" t="str">
        <f t="shared" si="745"/>
        <v/>
      </c>
      <c r="I3076" s="341"/>
      <c r="J3076" s="342"/>
      <c r="W3076" s="14">
        <v>7</v>
      </c>
      <c r="X3076" s="14">
        <v>13</v>
      </c>
      <c r="Y3076" s="14">
        <v>19</v>
      </c>
      <c r="Z3076" s="14">
        <v>25</v>
      </c>
      <c r="AB3076" s="14" t="str">
        <f>IF(C3068="","",C3068)</f>
        <v/>
      </c>
    </row>
    <row r="3077" spans="1:28" ht="1.5" customHeight="1" thickTop="1" thickBot="1" x14ac:dyDescent="0.3">
      <c r="A3077" s="72"/>
      <c r="B3077" s="73"/>
      <c r="C3077" s="74"/>
      <c r="D3077" s="74"/>
      <c r="E3077" s="74"/>
      <c r="F3077" s="74"/>
      <c r="G3077" s="74"/>
      <c r="H3077" s="75"/>
      <c r="I3077" s="124"/>
      <c r="J3077" s="124"/>
    </row>
    <row r="3078" spans="1:28" ht="28.5" customHeight="1" thickTop="1" x14ac:dyDescent="0.25">
      <c r="A3078" s="322" t="s">
        <v>151</v>
      </c>
      <c r="B3078" s="334" t="s">
        <v>191</v>
      </c>
      <c r="C3078" s="334" t="str">
        <f t="shared" ref="C3078:C3080" si="746">IF(ISERROR(VLOOKUP($C$8,comunicacion,W3078,FALSE)),"",IF(VLOOKUP($C$8,comunicacion,W3078,FALSE)=0,"",VLOOKUP($C$8,comunicacion,W3078,FALSE)))</f>
        <v/>
      </c>
      <c r="D3078" s="76" t="str">
        <f t="shared" ref="D3078:H3081" si="747">IF(ISERROR(VLOOKUP($AB3078,comunicacion,W3078,FALSE)),"",IF(VLOOKUP($AB3078,comunicacion,W3078,FALSE)=0,"",VLOOKUP($AB3078,comunicacion,W3078,FALSE)))</f>
        <v/>
      </c>
      <c r="E3078" s="76" t="str">
        <f t="shared" si="747"/>
        <v/>
      </c>
      <c r="F3078" s="76" t="str">
        <f t="shared" si="747"/>
        <v/>
      </c>
      <c r="G3078" s="69" t="str">
        <f t="shared" si="747"/>
        <v/>
      </c>
      <c r="H3078" s="346" t="str">
        <f t="shared" ca="1" si="747"/>
        <v/>
      </c>
      <c r="I3078" s="349"/>
      <c r="J3078" s="350"/>
      <c r="W3078" s="14">
        <v>3</v>
      </c>
      <c r="X3078" s="14">
        <v>9</v>
      </c>
      <c r="Y3078" s="14">
        <v>15</v>
      </c>
      <c r="Z3078" s="14">
        <v>21</v>
      </c>
      <c r="AA3078" s="14">
        <v>31</v>
      </c>
      <c r="AB3078" s="14" t="str">
        <f>IF(C3068="","",C3068)</f>
        <v/>
      </c>
    </row>
    <row r="3079" spans="1:28" ht="28.5" customHeight="1" x14ac:dyDescent="0.25">
      <c r="A3079" s="323"/>
      <c r="B3079" s="335" t="s">
        <v>190</v>
      </c>
      <c r="C3079" s="335" t="str">
        <f t="shared" si="746"/>
        <v/>
      </c>
      <c r="D3079" s="77" t="str">
        <f t="shared" si="747"/>
        <v/>
      </c>
      <c r="E3079" s="77" t="str">
        <f t="shared" si="747"/>
        <v/>
      </c>
      <c r="F3079" s="77" t="str">
        <f t="shared" si="747"/>
        <v/>
      </c>
      <c r="G3079" s="70" t="str">
        <f t="shared" si="747"/>
        <v/>
      </c>
      <c r="H3079" s="347" t="str">
        <f t="shared" si="747"/>
        <v/>
      </c>
      <c r="I3079" s="351"/>
      <c r="J3079" s="352"/>
      <c r="W3079" s="14">
        <v>4</v>
      </c>
      <c r="X3079" s="14">
        <v>10</v>
      </c>
      <c r="Y3079" s="14">
        <v>16</v>
      </c>
      <c r="Z3079" s="14">
        <v>22</v>
      </c>
      <c r="AB3079" s="14" t="str">
        <f>IF(C3068="","",C3068)</f>
        <v/>
      </c>
    </row>
    <row r="3080" spans="1:28" ht="28.5" customHeight="1" x14ac:dyDescent="0.25">
      <c r="A3080" s="323"/>
      <c r="B3080" s="335" t="s">
        <v>189</v>
      </c>
      <c r="C3080" s="335" t="str">
        <f t="shared" si="746"/>
        <v/>
      </c>
      <c r="D3080" s="77" t="str">
        <f t="shared" si="747"/>
        <v/>
      </c>
      <c r="E3080" s="77" t="str">
        <f t="shared" si="747"/>
        <v/>
      </c>
      <c r="F3080" s="77" t="str">
        <f t="shared" si="747"/>
        <v/>
      </c>
      <c r="G3080" s="70" t="str">
        <f t="shared" si="747"/>
        <v/>
      </c>
      <c r="H3080" s="347" t="str">
        <f t="shared" si="747"/>
        <v/>
      </c>
      <c r="I3080" s="351"/>
      <c r="J3080" s="352"/>
      <c r="W3080" s="14">
        <v>5</v>
      </c>
      <c r="X3080" s="14">
        <v>11</v>
      </c>
      <c r="Y3080" s="14">
        <v>17</v>
      </c>
      <c r="Z3080" s="14">
        <v>23</v>
      </c>
      <c r="AB3080" s="14" t="str">
        <f>IF(C3068="","",C3068)</f>
        <v/>
      </c>
    </row>
    <row r="3081" spans="1:28" ht="16.5" customHeight="1" thickBot="1" x14ac:dyDescent="0.3">
      <c r="A3081" s="324"/>
      <c r="B3081" s="336" t="s">
        <v>188</v>
      </c>
      <c r="C3081" s="336"/>
      <c r="D3081" s="71" t="str">
        <f t="shared" si="747"/>
        <v/>
      </c>
      <c r="E3081" s="71" t="str">
        <f t="shared" si="747"/>
        <v/>
      </c>
      <c r="F3081" s="71" t="str">
        <f t="shared" si="747"/>
        <v/>
      </c>
      <c r="G3081" s="71" t="str">
        <f t="shared" si="747"/>
        <v/>
      </c>
      <c r="H3081" s="348" t="str">
        <f t="shared" si="747"/>
        <v/>
      </c>
      <c r="I3081" s="353"/>
      <c r="J3081" s="354"/>
      <c r="W3081" s="14">
        <v>7</v>
      </c>
      <c r="X3081" s="14">
        <v>13</v>
      </c>
      <c r="Y3081" s="14">
        <v>19</v>
      </c>
      <c r="Z3081" s="14">
        <v>25</v>
      </c>
      <c r="AB3081" s="14" t="str">
        <f>IF(C3068="","",C3068)</f>
        <v/>
      </c>
    </row>
    <row r="3082" spans="1:28" ht="2.25" customHeight="1" thickTop="1" thickBot="1" x14ac:dyDescent="0.3">
      <c r="A3082" s="72"/>
      <c r="B3082" s="73"/>
      <c r="C3082" s="78"/>
      <c r="D3082" s="78"/>
      <c r="E3082" s="78"/>
      <c r="F3082" s="78"/>
      <c r="G3082" s="78"/>
      <c r="H3082" s="75"/>
      <c r="I3082" s="124"/>
      <c r="J3082" s="124"/>
    </row>
    <row r="3083" spans="1:28" ht="28.5" customHeight="1" thickTop="1" x14ac:dyDescent="0.25">
      <c r="A3083" s="322" t="s">
        <v>150</v>
      </c>
      <c r="B3083" s="334" t="s">
        <v>30</v>
      </c>
      <c r="C3083" s="334" t="str">
        <f t="shared" ref="C3083:C3085" si="748">IF(ISERROR(VLOOKUP($C$8,ingles,W3083,FALSE)),"",IF(VLOOKUP($C$8,ingles,W3083,FALSE)=0,"",VLOOKUP($C$8,ingles,W3083,FALSE)))</f>
        <v/>
      </c>
      <c r="D3083" s="76" t="str">
        <f t="shared" ref="D3083:H3086" si="749">IF(ISERROR(VLOOKUP($AB3083,ingles,W3083,FALSE)),"",IF(VLOOKUP($AB3083,ingles,W3083,FALSE)=0,"",VLOOKUP($AB3083,ingles,W3083,FALSE)))</f>
        <v/>
      </c>
      <c r="E3083" s="76" t="str">
        <f t="shared" si="749"/>
        <v/>
      </c>
      <c r="F3083" s="76" t="str">
        <f t="shared" si="749"/>
        <v/>
      </c>
      <c r="G3083" s="69" t="str">
        <f t="shared" si="749"/>
        <v/>
      </c>
      <c r="H3083" s="346" t="str">
        <f t="shared" ca="1" si="749"/>
        <v/>
      </c>
      <c r="I3083" s="349"/>
      <c r="J3083" s="350"/>
      <c r="W3083" s="14">
        <v>3</v>
      </c>
      <c r="X3083" s="14">
        <v>9</v>
      </c>
      <c r="Y3083" s="14">
        <v>15</v>
      </c>
      <c r="Z3083" s="14">
        <v>21</v>
      </c>
      <c r="AA3083" s="14">
        <v>31</v>
      </c>
      <c r="AB3083" s="14" t="str">
        <f>IF(C3068="","",C3068)</f>
        <v/>
      </c>
    </row>
    <row r="3084" spans="1:28" ht="28.5" customHeight="1" x14ac:dyDescent="0.25">
      <c r="A3084" s="323"/>
      <c r="B3084" s="335" t="s">
        <v>31</v>
      </c>
      <c r="C3084" s="335" t="str">
        <f t="shared" si="748"/>
        <v/>
      </c>
      <c r="D3084" s="77" t="str">
        <f t="shared" si="749"/>
        <v/>
      </c>
      <c r="E3084" s="77" t="str">
        <f t="shared" si="749"/>
        <v/>
      </c>
      <c r="F3084" s="77" t="str">
        <f t="shared" si="749"/>
        <v/>
      </c>
      <c r="G3084" s="70" t="str">
        <f t="shared" si="749"/>
        <v/>
      </c>
      <c r="H3084" s="347" t="str">
        <f t="shared" si="749"/>
        <v/>
      </c>
      <c r="I3084" s="351"/>
      <c r="J3084" s="352"/>
      <c r="W3084" s="14">
        <v>4</v>
      </c>
      <c r="X3084" s="14">
        <v>10</v>
      </c>
      <c r="Y3084" s="14">
        <v>16</v>
      </c>
      <c r="Z3084" s="14">
        <v>22</v>
      </c>
      <c r="AB3084" s="14" t="str">
        <f>IF(C3068="","",C3068)</f>
        <v/>
      </c>
    </row>
    <row r="3085" spans="1:28" ht="28.5" customHeight="1" x14ac:dyDescent="0.25">
      <c r="A3085" s="323"/>
      <c r="B3085" s="335" t="s">
        <v>32</v>
      </c>
      <c r="C3085" s="335" t="str">
        <f t="shared" si="748"/>
        <v/>
      </c>
      <c r="D3085" s="77" t="str">
        <f t="shared" si="749"/>
        <v/>
      </c>
      <c r="E3085" s="77" t="str">
        <f t="shared" si="749"/>
        <v/>
      </c>
      <c r="F3085" s="77" t="str">
        <f t="shared" si="749"/>
        <v/>
      </c>
      <c r="G3085" s="70" t="str">
        <f t="shared" si="749"/>
        <v/>
      </c>
      <c r="H3085" s="347" t="str">
        <f t="shared" si="749"/>
        <v/>
      </c>
      <c r="I3085" s="351"/>
      <c r="J3085" s="352"/>
      <c r="W3085" s="14">
        <v>5</v>
      </c>
      <c r="X3085" s="14">
        <v>11</v>
      </c>
      <c r="Y3085" s="14">
        <v>17</v>
      </c>
      <c r="Z3085" s="14">
        <v>23</v>
      </c>
      <c r="AB3085" s="14" t="str">
        <f>IF(C3068="","",C3068)</f>
        <v/>
      </c>
    </row>
    <row r="3086" spans="1:28" ht="16.5" customHeight="1" thickBot="1" x14ac:dyDescent="0.3">
      <c r="A3086" s="324"/>
      <c r="B3086" s="336" t="s">
        <v>188</v>
      </c>
      <c r="C3086" s="336"/>
      <c r="D3086" s="71" t="str">
        <f t="shared" si="749"/>
        <v/>
      </c>
      <c r="E3086" s="71" t="str">
        <f t="shared" si="749"/>
        <v/>
      </c>
      <c r="F3086" s="71" t="str">
        <f t="shared" si="749"/>
        <v/>
      </c>
      <c r="G3086" s="71" t="str">
        <f t="shared" si="749"/>
        <v/>
      </c>
      <c r="H3086" s="348" t="str">
        <f t="shared" si="749"/>
        <v/>
      </c>
      <c r="I3086" s="353"/>
      <c r="J3086" s="354"/>
      <c r="W3086" s="14">
        <v>7</v>
      </c>
      <c r="X3086" s="14">
        <v>13</v>
      </c>
      <c r="Y3086" s="14">
        <v>19</v>
      </c>
      <c r="Z3086" s="14">
        <v>25</v>
      </c>
      <c r="AB3086" s="14" t="str">
        <f>IF(C3068="","",C3068)</f>
        <v/>
      </c>
    </row>
    <row r="3087" spans="1:28" ht="2.25" customHeight="1" thickTop="1" thickBot="1" x14ac:dyDescent="0.3">
      <c r="A3087" s="72"/>
      <c r="B3087" s="73"/>
      <c r="C3087" s="78"/>
      <c r="D3087" s="78"/>
      <c r="E3087" s="78"/>
      <c r="F3087" s="78"/>
      <c r="G3087" s="78"/>
      <c r="H3087" s="75"/>
      <c r="I3087" s="124"/>
      <c r="J3087" s="124"/>
    </row>
    <row r="3088" spans="1:28" ht="27" customHeight="1" thickTop="1" x14ac:dyDescent="0.25">
      <c r="A3088" s="322" t="s">
        <v>7</v>
      </c>
      <c r="B3088" s="334" t="s">
        <v>33</v>
      </c>
      <c r="C3088" s="334" t="str">
        <f t="shared" ref="C3088" si="750">IF(ISERROR(VLOOKUP($C$8,arte,W3088,FALSE)),"",IF(VLOOKUP($C$8,arte,W3088,FALSE)=0,"",VLOOKUP($C$8,arte,W3088,FALSE)))</f>
        <v/>
      </c>
      <c r="D3088" s="76" t="str">
        <f t="shared" ref="D3088:H3090" si="751">IF(ISERROR(VLOOKUP($AB3088,arte,W3088,FALSE)),"",IF(VLOOKUP($AB3088,arte,W3088,FALSE)=0,"",VLOOKUP($AB3088,arte,W3088,FALSE)))</f>
        <v/>
      </c>
      <c r="E3088" s="76" t="str">
        <f t="shared" si="751"/>
        <v/>
      </c>
      <c r="F3088" s="76" t="str">
        <f t="shared" si="751"/>
        <v/>
      </c>
      <c r="G3088" s="69" t="str">
        <f t="shared" si="751"/>
        <v/>
      </c>
      <c r="H3088" s="343" t="str">
        <f t="shared" ca="1" si="751"/>
        <v/>
      </c>
      <c r="I3088" s="337"/>
      <c r="J3088" s="338"/>
      <c r="W3088" s="14">
        <v>3</v>
      </c>
      <c r="X3088" s="14">
        <v>9</v>
      </c>
      <c r="Y3088" s="14">
        <v>15</v>
      </c>
      <c r="Z3088" s="14">
        <v>21</v>
      </c>
      <c r="AA3088" s="14">
        <v>31</v>
      </c>
      <c r="AB3088" s="14" t="str">
        <f>IF(C3068="","",C3068)</f>
        <v/>
      </c>
    </row>
    <row r="3089" spans="1:28" ht="27" customHeight="1" x14ac:dyDescent="0.25">
      <c r="A3089" s="323"/>
      <c r="B3089" s="335" t="s">
        <v>34</v>
      </c>
      <c r="C3089" s="335" t="str">
        <f>IF(ISERROR(VLOOKUP($C$8,arte,W3089,FALSE)),"",IF(VLOOKUP($C$8,arte,W3089,FALSE)=0,"",VLOOKUP($C$8,arte,W3089,FALSE)))</f>
        <v/>
      </c>
      <c r="D3089" s="77" t="str">
        <f t="shared" si="751"/>
        <v/>
      </c>
      <c r="E3089" s="77" t="str">
        <f t="shared" si="751"/>
        <v/>
      </c>
      <c r="F3089" s="77" t="str">
        <f t="shared" si="751"/>
        <v/>
      </c>
      <c r="G3089" s="70" t="str">
        <f t="shared" si="751"/>
        <v/>
      </c>
      <c r="H3089" s="344" t="str">
        <f t="shared" si="751"/>
        <v/>
      </c>
      <c r="I3089" s="339"/>
      <c r="J3089" s="340"/>
      <c r="W3089" s="14">
        <v>4</v>
      </c>
      <c r="X3089" s="14">
        <v>10</v>
      </c>
      <c r="Y3089" s="14">
        <v>16</v>
      </c>
      <c r="Z3089" s="14">
        <v>22</v>
      </c>
      <c r="AB3089" s="14" t="str">
        <f>IF(C3068="","",C3068)</f>
        <v/>
      </c>
    </row>
    <row r="3090" spans="1:28" ht="16.5" customHeight="1" thickBot="1" x14ac:dyDescent="0.3">
      <c r="A3090" s="324"/>
      <c r="B3090" s="336" t="s">
        <v>188</v>
      </c>
      <c r="C3090" s="336"/>
      <c r="D3090" s="71" t="str">
        <f t="shared" si="751"/>
        <v/>
      </c>
      <c r="E3090" s="71" t="str">
        <f t="shared" si="751"/>
        <v/>
      </c>
      <c r="F3090" s="71" t="str">
        <f t="shared" si="751"/>
        <v/>
      </c>
      <c r="G3090" s="71" t="str">
        <f t="shared" si="751"/>
        <v/>
      </c>
      <c r="H3090" s="345" t="str">
        <f t="shared" si="751"/>
        <v/>
      </c>
      <c r="I3090" s="341"/>
      <c r="J3090" s="342"/>
      <c r="W3090" s="14">
        <v>7</v>
      </c>
      <c r="X3090" s="14">
        <v>13</v>
      </c>
      <c r="Y3090" s="14">
        <v>19</v>
      </c>
      <c r="Z3090" s="14">
        <v>25</v>
      </c>
      <c r="AB3090" s="14" t="str">
        <f>IF(C3068="","",C3068)</f>
        <v/>
      </c>
    </row>
    <row r="3091" spans="1:28" ht="2.25" customHeight="1" thickTop="1" thickBot="1" x14ac:dyDescent="0.3">
      <c r="A3091" s="72"/>
      <c r="B3091" s="73"/>
      <c r="C3091" s="79"/>
      <c r="D3091" s="74"/>
      <c r="E3091" s="74"/>
      <c r="F3091" s="74"/>
      <c r="G3091" s="74"/>
      <c r="H3091" s="80" t="str">
        <f>IF(ISERROR(VLOOKUP($C$8,ingles,AA3091,FALSE)),"",IF(VLOOKUP($C$8,ingles,AA3091,FALSE)=0,"",VLOOKUP($C$8,ingles,AA3091,FALSE)))</f>
        <v/>
      </c>
      <c r="I3091" s="124"/>
      <c r="J3091" s="124"/>
    </row>
    <row r="3092" spans="1:28" ht="21" customHeight="1" thickTop="1" x14ac:dyDescent="0.25">
      <c r="A3092" s="322" t="s">
        <v>5</v>
      </c>
      <c r="B3092" s="334" t="s">
        <v>35</v>
      </c>
      <c r="C3092" s="334" t="str">
        <f t="shared" ref="C3092:C3094" si="752">IF(ISERROR(VLOOKUP($C$8,sociales,W3092,FALSE)),"",IF(VLOOKUP($C$8,sociales,W3092,FALSE)=0,"",VLOOKUP($C$8,sociales,W3092,FALSE)))</f>
        <v/>
      </c>
      <c r="D3092" s="76" t="str">
        <f t="shared" ref="D3092:H3095" si="753">IF(ISERROR(VLOOKUP($AB3092,sociales,W3092,FALSE)),"",IF(VLOOKUP($AB3092,sociales,W3092,FALSE)=0,"",VLOOKUP($AB3092,sociales,W3092,FALSE)))</f>
        <v/>
      </c>
      <c r="E3092" s="76" t="str">
        <f t="shared" si="753"/>
        <v/>
      </c>
      <c r="F3092" s="76" t="str">
        <f t="shared" si="753"/>
        <v/>
      </c>
      <c r="G3092" s="69" t="str">
        <f t="shared" si="753"/>
        <v/>
      </c>
      <c r="H3092" s="346" t="str">
        <f t="shared" ca="1" si="753"/>
        <v/>
      </c>
      <c r="I3092" s="349"/>
      <c r="J3092" s="350"/>
      <c r="W3092" s="14">
        <v>3</v>
      </c>
      <c r="X3092" s="14">
        <v>9</v>
      </c>
      <c r="Y3092" s="14">
        <v>15</v>
      </c>
      <c r="Z3092" s="14">
        <v>21</v>
      </c>
      <c r="AA3092" s="14">
        <v>31</v>
      </c>
      <c r="AB3092" s="14" t="str">
        <f>IF(C3068="","",C3068)</f>
        <v/>
      </c>
    </row>
    <row r="3093" spans="1:28" ht="27" customHeight="1" x14ac:dyDescent="0.25">
      <c r="A3093" s="323"/>
      <c r="B3093" s="335" t="s">
        <v>36</v>
      </c>
      <c r="C3093" s="335" t="str">
        <f t="shared" si="752"/>
        <v/>
      </c>
      <c r="D3093" s="77" t="str">
        <f t="shared" si="753"/>
        <v/>
      </c>
      <c r="E3093" s="77" t="str">
        <f t="shared" si="753"/>
        <v/>
      </c>
      <c r="F3093" s="77" t="str">
        <f t="shared" si="753"/>
        <v/>
      </c>
      <c r="G3093" s="70" t="str">
        <f t="shared" si="753"/>
        <v/>
      </c>
      <c r="H3093" s="347" t="str">
        <f t="shared" si="753"/>
        <v/>
      </c>
      <c r="I3093" s="351"/>
      <c r="J3093" s="352"/>
      <c r="W3093" s="14">
        <v>4</v>
      </c>
      <c r="X3093" s="14">
        <v>10</v>
      </c>
      <c r="Y3093" s="14">
        <v>16</v>
      </c>
      <c r="Z3093" s="14">
        <v>22</v>
      </c>
      <c r="AB3093" s="14" t="str">
        <f>IF(C3068="","",C3068)</f>
        <v/>
      </c>
    </row>
    <row r="3094" spans="1:28" ht="27" customHeight="1" x14ac:dyDescent="0.25">
      <c r="A3094" s="323"/>
      <c r="B3094" s="335" t="s">
        <v>37</v>
      </c>
      <c r="C3094" s="335" t="str">
        <f t="shared" si="752"/>
        <v/>
      </c>
      <c r="D3094" s="77" t="str">
        <f t="shared" si="753"/>
        <v/>
      </c>
      <c r="E3094" s="77" t="str">
        <f t="shared" si="753"/>
        <v/>
      </c>
      <c r="F3094" s="77" t="str">
        <f t="shared" si="753"/>
        <v/>
      </c>
      <c r="G3094" s="70" t="str">
        <f t="shared" si="753"/>
        <v/>
      </c>
      <c r="H3094" s="347" t="str">
        <f t="shared" si="753"/>
        <v/>
      </c>
      <c r="I3094" s="351"/>
      <c r="J3094" s="352"/>
      <c r="W3094" s="14">
        <v>5</v>
      </c>
      <c r="X3094" s="14">
        <v>11</v>
      </c>
      <c r="Y3094" s="14">
        <v>17</v>
      </c>
      <c r="Z3094" s="14">
        <v>23</v>
      </c>
      <c r="AB3094" s="14" t="str">
        <f>IF(C3068="","",C3068)</f>
        <v/>
      </c>
    </row>
    <row r="3095" spans="1:28" ht="16.5" customHeight="1" thickBot="1" x14ac:dyDescent="0.3">
      <c r="A3095" s="324"/>
      <c r="B3095" s="336" t="s">
        <v>188</v>
      </c>
      <c r="C3095" s="336"/>
      <c r="D3095" s="71" t="str">
        <f t="shared" si="753"/>
        <v/>
      </c>
      <c r="E3095" s="71" t="str">
        <f t="shared" si="753"/>
        <v/>
      </c>
      <c r="F3095" s="71" t="str">
        <f t="shared" si="753"/>
        <v/>
      </c>
      <c r="G3095" s="71" t="str">
        <f t="shared" si="753"/>
        <v/>
      </c>
      <c r="H3095" s="348" t="str">
        <f t="shared" si="753"/>
        <v/>
      </c>
      <c r="I3095" s="353"/>
      <c r="J3095" s="354"/>
      <c r="W3095" s="14">
        <v>7</v>
      </c>
      <c r="X3095" s="14">
        <v>13</v>
      </c>
      <c r="Y3095" s="14">
        <v>19</v>
      </c>
      <c r="Z3095" s="14">
        <v>25</v>
      </c>
      <c r="AB3095" s="14" t="str">
        <f>IF(C3068="","",C3068)</f>
        <v/>
      </c>
    </row>
    <row r="3096" spans="1:28" ht="2.25" customHeight="1" thickTop="1" thickBot="1" x14ac:dyDescent="0.3">
      <c r="A3096" s="72"/>
      <c r="B3096" s="73"/>
      <c r="C3096" s="78"/>
      <c r="D3096" s="78"/>
      <c r="E3096" s="78"/>
      <c r="F3096" s="78"/>
      <c r="G3096" s="78"/>
      <c r="H3096" s="75"/>
      <c r="I3096" s="124"/>
      <c r="J3096" s="124"/>
    </row>
    <row r="3097" spans="1:28" ht="16.5" customHeight="1" thickTop="1" x14ac:dyDescent="0.25">
      <c r="A3097" s="355" t="s">
        <v>4</v>
      </c>
      <c r="B3097" s="334" t="s">
        <v>24</v>
      </c>
      <c r="C3097" s="334" t="str">
        <f t="shared" ref="C3097:C3098" si="754">IF(ISERROR(VLOOKUP($C$8,desarrollo,W3097,FALSE)),"",IF(VLOOKUP($C$8,desarrollo,W3097,FALSE)=0,"",VLOOKUP($C$8,desarrollo,W3097,FALSE)))</f>
        <v/>
      </c>
      <c r="D3097" s="76" t="str">
        <f t="shared" ref="D3097:H3099" si="755">IF(ISERROR(VLOOKUP($AB3097,desarrollo,W3097,FALSE)),"",IF(VLOOKUP($AB3097,desarrollo,W3097,FALSE)=0,"",VLOOKUP($AB3097,desarrollo,W3097,FALSE)))</f>
        <v/>
      </c>
      <c r="E3097" s="76" t="str">
        <f t="shared" si="755"/>
        <v/>
      </c>
      <c r="F3097" s="76" t="str">
        <f t="shared" si="755"/>
        <v/>
      </c>
      <c r="G3097" s="69" t="str">
        <f t="shared" si="755"/>
        <v/>
      </c>
      <c r="H3097" s="343" t="str">
        <f t="shared" ca="1" si="755"/>
        <v/>
      </c>
      <c r="I3097" s="337"/>
      <c r="J3097" s="338"/>
      <c r="W3097" s="14">
        <v>3</v>
      </c>
      <c r="X3097" s="14">
        <v>9</v>
      </c>
      <c r="Y3097" s="14">
        <v>15</v>
      </c>
      <c r="Z3097" s="14">
        <v>21</v>
      </c>
      <c r="AA3097" s="14">
        <v>31</v>
      </c>
      <c r="AB3097" s="14" t="str">
        <f>IF(C3068="","",C3068)</f>
        <v/>
      </c>
    </row>
    <row r="3098" spans="1:28" ht="27" customHeight="1" x14ac:dyDescent="0.25">
      <c r="A3098" s="356"/>
      <c r="B3098" s="335" t="s">
        <v>25</v>
      </c>
      <c r="C3098" s="335" t="str">
        <f t="shared" si="754"/>
        <v/>
      </c>
      <c r="D3098" s="77" t="str">
        <f t="shared" si="755"/>
        <v/>
      </c>
      <c r="E3098" s="77" t="str">
        <f t="shared" si="755"/>
        <v/>
      </c>
      <c r="F3098" s="77" t="str">
        <f t="shared" si="755"/>
        <v/>
      </c>
      <c r="G3098" s="70" t="str">
        <f t="shared" si="755"/>
        <v/>
      </c>
      <c r="H3098" s="344" t="str">
        <f t="shared" si="755"/>
        <v/>
      </c>
      <c r="I3098" s="339"/>
      <c r="J3098" s="340"/>
      <c r="W3098" s="14">
        <v>4</v>
      </c>
      <c r="X3098" s="14">
        <v>10</v>
      </c>
      <c r="Y3098" s="14">
        <v>16</v>
      </c>
      <c r="Z3098" s="14">
        <v>22</v>
      </c>
      <c r="AB3098" s="14" t="str">
        <f>IF(C3068="","",C3068)</f>
        <v/>
      </c>
    </row>
    <row r="3099" spans="1:28" ht="16.5" customHeight="1" thickBot="1" x14ac:dyDescent="0.3">
      <c r="A3099" s="357"/>
      <c r="B3099" s="336" t="s">
        <v>188</v>
      </c>
      <c r="C3099" s="336"/>
      <c r="D3099" s="71" t="str">
        <f t="shared" si="755"/>
        <v/>
      </c>
      <c r="E3099" s="71" t="str">
        <f t="shared" si="755"/>
        <v/>
      </c>
      <c r="F3099" s="71" t="str">
        <f t="shared" si="755"/>
        <v/>
      </c>
      <c r="G3099" s="71" t="str">
        <f t="shared" si="755"/>
        <v/>
      </c>
      <c r="H3099" s="345" t="str">
        <f t="shared" si="755"/>
        <v/>
      </c>
      <c r="I3099" s="341"/>
      <c r="J3099" s="342"/>
      <c r="W3099" s="14">
        <v>7</v>
      </c>
      <c r="X3099" s="14">
        <v>13</v>
      </c>
      <c r="Y3099" s="14">
        <v>19</v>
      </c>
      <c r="Z3099" s="14">
        <v>25</v>
      </c>
      <c r="AB3099" s="14" t="str">
        <f>IF(C3068="","",C3068)</f>
        <v/>
      </c>
    </row>
    <row r="3100" spans="1:28" ht="2.25" customHeight="1" thickTop="1" thickBot="1" x14ac:dyDescent="0.3">
      <c r="A3100" s="81"/>
      <c r="B3100" s="73"/>
      <c r="C3100" s="78"/>
      <c r="D3100" s="78"/>
      <c r="E3100" s="78"/>
      <c r="F3100" s="78"/>
      <c r="G3100" s="78"/>
      <c r="H3100" s="82"/>
      <c r="I3100" s="124"/>
      <c r="J3100" s="124"/>
    </row>
    <row r="3101" spans="1:28" ht="24" customHeight="1" thickTop="1" x14ac:dyDescent="0.25">
      <c r="A3101" s="322" t="s">
        <v>6</v>
      </c>
      <c r="B3101" s="334" t="s">
        <v>52</v>
      </c>
      <c r="C3101" s="334" t="str">
        <f t="shared" ref="C3101:C3103" si="756">IF(ISERROR(VLOOKUP($C$8,fisica,W3101,FALSE)),"",IF(VLOOKUP($C$8,fisica,W3101,FALSE)=0,"",VLOOKUP($C$8,fisica,W3101,FALSE)))</f>
        <v/>
      </c>
      <c r="D3101" s="76" t="str">
        <f t="shared" ref="D3101:H3104" si="757">IF(ISERROR(VLOOKUP($AB3101,fisica,W3101,FALSE)),"",IF(VLOOKUP($AB3101,fisica,W3101,FALSE)=0,"",VLOOKUP($AB3101,fisica,W3101,FALSE)))</f>
        <v/>
      </c>
      <c r="E3101" s="76" t="str">
        <f t="shared" si="757"/>
        <v/>
      </c>
      <c r="F3101" s="76" t="str">
        <f t="shared" si="757"/>
        <v/>
      </c>
      <c r="G3101" s="69" t="str">
        <f t="shared" si="757"/>
        <v/>
      </c>
      <c r="H3101" s="346" t="str">
        <f t="shared" ca="1" si="757"/>
        <v/>
      </c>
      <c r="I3101" s="349"/>
      <c r="J3101" s="350"/>
      <c r="W3101" s="14">
        <v>3</v>
      </c>
      <c r="X3101" s="14">
        <v>9</v>
      </c>
      <c r="Y3101" s="14">
        <v>15</v>
      </c>
      <c r="Z3101" s="14">
        <v>21</v>
      </c>
      <c r="AA3101" s="14">
        <v>31</v>
      </c>
      <c r="AB3101" s="14" t="str">
        <f>IF(C3068="","",C3068)</f>
        <v/>
      </c>
    </row>
    <row r="3102" spans="1:28" ht="18.75" customHeight="1" x14ac:dyDescent="0.25">
      <c r="A3102" s="323"/>
      <c r="B3102" s="335" t="s">
        <v>38</v>
      </c>
      <c r="C3102" s="335" t="str">
        <f t="shared" si="756"/>
        <v/>
      </c>
      <c r="D3102" s="77" t="str">
        <f t="shared" si="757"/>
        <v/>
      </c>
      <c r="E3102" s="77" t="str">
        <f t="shared" si="757"/>
        <v/>
      </c>
      <c r="F3102" s="77" t="str">
        <f t="shared" si="757"/>
        <v/>
      </c>
      <c r="G3102" s="70" t="str">
        <f t="shared" si="757"/>
        <v/>
      </c>
      <c r="H3102" s="347" t="str">
        <f t="shared" si="757"/>
        <v/>
      </c>
      <c r="I3102" s="351"/>
      <c r="J3102" s="352"/>
      <c r="W3102" s="14">
        <v>4</v>
      </c>
      <c r="X3102" s="14">
        <v>10</v>
      </c>
      <c r="Y3102" s="14">
        <v>16</v>
      </c>
      <c r="Z3102" s="14">
        <v>22</v>
      </c>
      <c r="AB3102" s="14" t="str">
        <f>IF(C3068="","",C3068)</f>
        <v/>
      </c>
    </row>
    <row r="3103" spans="1:28" ht="27" customHeight="1" x14ac:dyDescent="0.25">
      <c r="A3103" s="323"/>
      <c r="B3103" s="335" t="s">
        <v>39</v>
      </c>
      <c r="C3103" s="335" t="str">
        <f t="shared" si="756"/>
        <v/>
      </c>
      <c r="D3103" s="77" t="str">
        <f t="shared" si="757"/>
        <v/>
      </c>
      <c r="E3103" s="77" t="str">
        <f t="shared" si="757"/>
        <v/>
      </c>
      <c r="F3103" s="77" t="str">
        <f t="shared" si="757"/>
        <v/>
      </c>
      <c r="G3103" s="70" t="str">
        <f t="shared" si="757"/>
        <v/>
      </c>
      <c r="H3103" s="347" t="str">
        <f t="shared" si="757"/>
        <v/>
      </c>
      <c r="I3103" s="351"/>
      <c r="J3103" s="352"/>
      <c r="W3103" s="14">
        <v>5</v>
      </c>
      <c r="X3103" s="14">
        <v>11</v>
      </c>
      <c r="Y3103" s="14">
        <v>17</v>
      </c>
      <c r="Z3103" s="14">
        <v>23</v>
      </c>
      <c r="AB3103" s="14" t="str">
        <f>IF(C3068="","",C3068)</f>
        <v/>
      </c>
    </row>
    <row r="3104" spans="1:28" ht="16.5" customHeight="1" thickBot="1" x14ac:dyDescent="0.3">
      <c r="A3104" s="324"/>
      <c r="B3104" s="336" t="s">
        <v>188</v>
      </c>
      <c r="C3104" s="336"/>
      <c r="D3104" s="71" t="str">
        <f t="shared" si="757"/>
        <v/>
      </c>
      <c r="E3104" s="71" t="str">
        <f t="shared" si="757"/>
        <v/>
      </c>
      <c r="F3104" s="71" t="str">
        <f t="shared" si="757"/>
        <v/>
      </c>
      <c r="G3104" s="71" t="str">
        <f t="shared" si="757"/>
        <v/>
      </c>
      <c r="H3104" s="348" t="str">
        <f t="shared" si="757"/>
        <v/>
      </c>
      <c r="I3104" s="353"/>
      <c r="J3104" s="354"/>
      <c r="W3104" s="14">
        <v>7</v>
      </c>
      <c r="X3104" s="14">
        <v>13</v>
      </c>
      <c r="Y3104" s="14">
        <v>19</v>
      </c>
      <c r="Z3104" s="14">
        <v>25</v>
      </c>
      <c r="AB3104" s="14" t="str">
        <f>IF(C3068="","",C3068)</f>
        <v/>
      </c>
    </row>
    <row r="3105" spans="1:28" ht="2.25" customHeight="1" thickTop="1" thickBot="1" x14ac:dyDescent="0.3">
      <c r="A3105" s="72"/>
      <c r="B3105" s="73"/>
      <c r="C3105" s="78"/>
      <c r="D3105" s="78"/>
      <c r="E3105" s="78"/>
      <c r="F3105" s="78"/>
      <c r="G3105" s="78"/>
      <c r="H3105" s="82"/>
      <c r="I3105" s="124"/>
      <c r="J3105" s="124"/>
    </row>
    <row r="3106" spans="1:28" ht="36" customHeight="1" thickTop="1" x14ac:dyDescent="0.25">
      <c r="A3106" s="322" t="s">
        <v>11</v>
      </c>
      <c r="B3106" s="334" t="s">
        <v>40</v>
      </c>
      <c r="C3106" s="334" t="str">
        <f t="shared" ref="C3106:C3107" si="758">IF(ISERROR(VLOOKUP($C$8,religion,W3106,FALSE)),"",IF(VLOOKUP($C$8,religion,W3106,FALSE)=0,"",VLOOKUP($C$8,religion,W3106,FALSE)))</f>
        <v/>
      </c>
      <c r="D3106" s="76" t="str">
        <f t="shared" ref="D3106:H3108" si="759">IF(ISERROR(VLOOKUP($AB3106,religion,W3106,FALSE)),"",IF(VLOOKUP($AB3106,religion,W3106,FALSE)=0,"",VLOOKUP($AB3106,religion,W3106,FALSE)))</f>
        <v/>
      </c>
      <c r="E3106" s="76" t="str">
        <f t="shared" si="759"/>
        <v/>
      </c>
      <c r="F3106" s="76" t="str">
        <f t="shared" si="759"/>
        <v/>
      </c>
      <c r="G3106" s="69" t="str">
        <f t="shared" si="759"/>
        <v/>
      </c>
      <c r="H3106" s="343" t="str">
        <f t="shared" ca="1" si="759"/>
        <v/>
      </c>
      <c r="I3106" s="337"/>
      <c r="J3106" s="338"/>
      <c r="W3106" s="14">
        <v>3</v>
      </c>
      <c r="X3106" s="14">
        <v>9</v>
      </c>
      <c r="Y3106" s="14">
        <v>15</v>
      </c>
      <c r="Z3106" s="14">
        <v>21</v>
      </c>
      <c r="AA3106" s="14">
        <v>31</v>
      </c>
      <c r="AB3106" s="14" t="str">
        <f>IF(C3068="","",C3068)</f>
        <v/>
      </c>
    </row>
    <row r="3107" spans="1:28" ht="27" customHeight="1" x14ac:dyDescent="0.25">
      <c r="A3107" s="323"/>
      <c r="B3107" s="335" t="s">
        <v>41</v>
      </c>
      <c r="C3107" s="335" t="str">
        <f t="shared" si="758"/>
        <v/>
      </c>
      <c r="D3107" s="77" t="str">
        <f t="shared" si="759"/>
        <v/>
      </c>
      <c r="E3107" s="77" t="str">
        <f t="shared" si="759"/>
        <v/>
      </c>
      <c r="F3107" s="77" t="str">
        <f t="shared" si="759"/>
        <v/>
      </c>
      <c r="G3107" s="70" t="str">
        <f t="shared" si="759"/>
        <v/>
      </c>
      <c r="H3107" s="344" t="str">
        <f t="shared" si="759"/>
        <v/>
      </c>
      <c r="I3107" s="339"/>
      <c r="J3107" s="340"/>
      <c r="W3107" s="14">
        <v>4</v>
      </c>
      <c r="X3107" s="14">
        <v>10</v>
      </c>
      <c r="Y3107" s="14">
        <v>16</v>
      </c>
      <c r="Z3107" s="14">
        <v>22</v>
      </c>
      <c r="AB3107" s="14" t="str">
        <f>IF(C3068="","",C3068)</f>
        <v/>
      </c>
    </row>
    <row r="3108" spans="1:28" ht="16.5" customHeight="1" thickBot="1" x14ac:dyDescent="0.3">
      <c r="A3108" s="324"/>
      <c r="B3108" s="336" t="s">
        <v>188</v>
      </c>
      <c r="C3108" s="336"/>
      <c r="D3108" s="71" t="str">
        <f t="shared" si="759"/>
        <v/>
      </c>
      <c r="E3108" s="71" t="str">
        <f t="shared" si="759"/>
        <v/>
      </c>
      <c r="F3108" s="71" t="str">
        <f t="shared" si="759"/>
        <v/>
      </c>
      <c r="G3108" s="71" t="str">
        <f t="shared" si="759"/>
        <v/>
      </c>
      <c r="H3108" s="345" t="str">
        <f t="shared" si="759"/>
        <v/>
      </c>
      <c r="I3108" s="341"/>
      <c r="J3108" s="342"/>
      <c r="W3108" s="14">
        <v>7</v>
      </c>
      <c r="X3108" s="14">
        <v>13</v>
      </c>
      <c r="Y3108" s="14">
        <v>19</v>
      </c>
      <c r="Z3108" s="14">
        <v>25</v>
      </c>
      <c r="AB3108" s="14" t="str">
        <f>IF(C3068="","",C3068)</f>
        <v/>
      </c>
    </row>
    <row r="3109" spans="1:28" ht="2.25" customHeight="1" thickTop="1" thickBot="1" x14ac:dyDescent="0.3">
      <c r="A3109" s="72"/>
      <c r="B3109" s="73"/>
      <c r="C3109" s="78"/>
      <c r="D3109" s="78"/>
      <c r="E3109" s="78"/>
      <c r="F3109" s="78"/>
      <c r="G3109" s="78"/>
      <c r="H3109" s="82"/>
      <c r="I3109" s="124"/>
      <c r="J3109" s="124"/>
    </row>
    <row r="3110" spans="1:28" ht="28.5" customHeight="1" thickTop="1" x14ac:dyDescent="0.25">
      <c r="A3110" s="322" t="s">
        <v>10</v>
      </c>
      <c r="B3110" s="334" t="s">
        <v>42</v>
      </c>
      <c r="C3110" s="334" t="str">
        <f t="shared" ref="C3110:C3112" si="760">IF(ISERROR(VLOOKUP($C$8,ciencia,W3110,FALSE)),"",IF(VLOOKUP($C$8,ciencia,W3110,FALSE)=0,"",VLOOKUP($C$8,ciencia,W3110,FALSE)))</f>
        <v/>
      </c>
      <c r="D3110" s="76" t="str">
        <f t="shared" ref="D3110:H3113" si="761">IF(ISERROR(VLOOKUP($AB3110,ciencia,W3110,FALSE)),"",IF(VLOOKUP($AB3110,ciencia,W3110,FALSE)=0,"",VLOOKUP($AB3110,ciencia,W3110,FALSE)))</f>
        <v/>
      </c>
      <c r="E3110" s="76" t="str">
        <f t="shared" si="761"/>
        <v/>
      </c>
      <c r="F3110" s="76" t="str">
        <f t="shared" si="761"/>
        <v/>
      </c>
      <c r="G3110" s="69" t="str">
        <f t="shared" si="761"/>
        <v/>
      </c>
      <c r="H3110" s="346" t="str">
        <f t="shared" ca="1" si="761"/>
        <v/>
      </c>
      <c r="I3110" s="349"/>
      <c r="J3110" s="350"/>
      <c r="W3110" s="14">
        <v>3</v>
      </c>
      <c r="X3110" s="14">
        <v>9</v>
      </c>
      <c r="Y3110" s="14">
        <v>15</v>
      </c>
      <c r="Z3110" s="14">
        <v>21</v>
      </c>
      <c r="AA3110" s="14">
        <v>31</v>
      </c>
      <c r="AB3110" s="14" t="str">
        <f>IF(C3068="","",C3068)</f>
        <v/>
      </c>
    </row>
    <row r="3111" spans="1:28" ht="47.25" customHeight="1" x14ac:dyDescent="0.25">
      <c r="A3111" s="323"/>
      <c r="B3111" s="335" t="s">
        <v>9</v>
      </c>
      <c r="C3111" s="335" t="str">
        <f t="shared" si="760"/>
        <v/>
      </c>
      <c r="D3111" s="77" t="str">
        <f t="shared" si="761"/>
        <v/>
      </c>
      <c r="E3111" s="77" t="str">
        <f t="shared" si="761"/>
        <v/>
      </c>
      <c r="F3111" s="77" t="str">
        <f t="shared" si="761"/>
        <v/>
      </c>
      <c r="G3111" s="70" t="str">
        <f t="shared" si="761"/>
        <v/>
      </c>
      <c r="H3111" s="347" t="str">
        <f t="shared" si="761"/>
        <v/>
      </c>
      <c r="I3111" s="351"/>
      <c r="J3111" s="352"/>
      <c r="W3111" s="14">
        <v>4</v>
      </c>
      <c r="X3111" s="14">
        <v>10</v>
      </c>
      <c r="Y3111" s="14">
        <v>16</v>
      </c>
      <c r="Z3111" s="14">
        <v>22</v>
      </c>
      <c r="AB3111" s="14" t="str">
        <f>IF(C3068="","",C3068)</f>
        <v/>
      </c>
    </row>
    <row r="3112" spans="1:28" ht="36.75" customHeight="1" x14ac:dyDescent="0.25">
      <c r="A3112" s="323"/>
      <c r="B3112" s="335" t="s">
        <v>43</v>
      </c>
      <c r="C3112" s="335" t="str">
        <f t="shared" si="760"/>
        <v/>
      </c>
      <c r="D3112" s="77" t="str">
        <f t="shared" si="761"/>
        <v/>
      </c>
      <c r="E3112" s="77" t="str">
        <f t="shared" si="761"/>
        <v/>
      </c>
      <c r="F3112" s="77" t="str">
        <f t="shared" si="761"/>
        <v/>
      </c>
      <c r="G3112" s="70" t="str">
        <f t="shared" si="761"/>
        <v/>
      </c>
      <c r="H3112" s="347" t="str">
        <f t="shared" si="761"/>
        <v/>
      </c>
      <c r="I3112" s="351"/>
      <c r="J3112" s="352"/>
      <c r="W3112" s="14">
        <v>5</v>
      </c>
      <c r="X3112" s="14">
        <v>11</v>
      </c>
      <c r="Y3112" s="14">
        <v>17</v>
      </c>
      <c r="Z3112" s="14">
        <v>23</v>
      </c>
      <c r="AB3112" s="14" t="str">
        <f>IF(C3068="","",C3068)</f>
        <v/>
      </c>
    </row>
    <row r="3113" spans="1:28" ht="16.5" customHeight="1" thickBot="1" x14ac:dyDescent="0.3">
      <c r="A3113" s="324"/>
      <c r="B3113" s="336" t="s">
        <v>188</v>
      </c>
      <c r="C3113" s="336"/>
      <c r="D3113" s="71" t="str">
        <f t="shared" si="761"/>
        <v/>
      </c>
      <c r="E3113" s="71" t="str">
        <f t="shared" si="761"/>
        <v/>
      </c>
      <c r="F3113" s="71" t="str">
        <f t="shared" si="761"/>
        <v/>
      </c>
      <c r="G3113" s="71" t="str">
        <f t="shared" si="761"/>
        <v/>
      </c>
      <c r="H3113" s="348" t="str">
        <f t="shared" si="761"/>
        <v/>
      </c>
      <c r="I3113" s="353"/>
      <c r="J3113" s="354"/>
      <c r="W3113" s="14">
        <v>7</v>
      </c>
      <c r="X3113" s="14">
        <v>13</v>
      </c>
      <c r="Y3113" s="14">
        <v>19</v>
      </c>
      <c r="Z3113" s="14">
        <v>25</v>
      </c>
      <c r="AB3113" s="14" t="str">
        <f>IF(C3068="","",C3068)</f>
        <v/>
      </c>
    </row>
    <row r="3114" spans="1:28" ht="2.25" customHeight="1" thickTop="1" thickBot="1" x14ac:dyDescent="0.3">
      <c r="A3114" s="72"/>
      <c r="B3114" s="73"/>
      <c r="C3114" s="78"/>
      <c r="D3114" s="78"/>
      <c r="E3114" s="78"/>
      <c r="F3114" s="78"/>
      <c r="G3114" s="78"/>
      <c r="H3114" s="82"/>
      <c r="I3114" s="124"/>
      <c r="J3114" s="124"/>
    </row>
    <row r="3115" spans="1:28" ht="44.25" customHeight="1" thickTop="1" thickBot="1" x14ac:dyDescent="0.3">
      <c r="A3115" s="83" t="s">
        <v>12</v>
      </c>
      <c r="B3115" s="376" t="s">
        <v>44</v>
      </c>
      <c r="C3115" s="377"/>
      <c r="D3115" s="84" t="str">
        <f>IF(ISERROR(VLOOKUP($AB3115,trabajo,W3115,FALSE)),"",IF(VLOOKUP($AB3115,trabajo,W3115,FALSE)=0,"",VLOOKUP($AB3115,trabajo,W3115,FALSE)))</f>
        <v/>
      </c>
      <c r="E3115" s="84" t="str">
        <f>IF(ISERROR(VLOOKUP($AB3115,trabajo,X3115,FALSE)),"",IF(VLOOKUP($AB3115,trabajo,X3115,FALSE)=0,"",VLOOKUP($AB3115,trabajo,X3115,FALSE)))</f>
        <v/>
      </c>
      <c r="F3115" s="84" t="str">
        <f>IF(ISERROR(VLOOKUP($AB3115,trabajo,Y3115,FALSE)),"",IF(VLOOKUP($AB3115,trabajo,Y3115,FALSE)=0,"",VLOOKUP($AB3115,trabajo,Y3115,FALSE)))</f>
        <v/>
      </c>
      <c r="G3115" s="85" t="str">
        <f>IF(ISERROR(VLOOKUP($AB3115,trabajo,Z3115,FALSE)),"",IF(VLOOKUP($AB3115,trabajo,Z3115,FALSE)=0,"",VLOOKUP($AB3115,trabajo,Z3115,FALSE)))</f>
        <v/>
      </c>
      <c r="H3115" s="86" t="str">
        <f ca="1">IF(ISERROR(VLOOKUP($AB3115,trabajo,AA3115,FALSE)),"",IF(VLOOKUP($AB3115,trabajo,AA3115,FALSE)=0,"",VLOOKUP($AB3115,trabajo,AA3115,FALSE)))</f>
        <v/>
      </c>
      <c r="I3115" s="332"/>
      <c r="J3115" s="333"/>
      <c r="W3115" s="14">
        <v>3</v>
      </c>
      <c r="X3115" s="14">
        <v>9</v>
      </c>
      <c r="Y3115" s="14">
        <v>15</v>
      </c>
      <c r="Z3115" s="14">
        <v>21</v>
      </c>
      <c r="AA3115" s="14">
        <v>31</v>
      </c>
      <c r="AB3115" s="14" t="str">
        <f>IF(C3068="","",C3068)</f>
        <v/>
      </c>
    </row>
    <row r="3116" spans="1:28" ht="9.75" customHeight="1" thickTop="1" thickBot="1" x14ac:dyDescent="0.3">
      <c r="A3116" s="87"/>
      <c r="B3116" s="73"/>
      <c r="C3116" s="79"/>
      <c r="D3116" s="79"/>
      <c r="E3116" s="79"/>
      <c r="F3116" s="79"/>
      <c r="G3116" s="79"/>
      <c r="I3116" s="88"/>
      <c r="J3116" s="88"/>
    </row>
    <row r="3117" spans="1:28" ht="18.75" customHeight="1" thickTop="1" x14ac:dyDescent="0.25">
      <c r="A3117" s="389" t="s">
        <v>14</v>
      </c>
      <c r="B3117" s="390"/>
      <c r="C3117" s="391"/>
      <c r="D3117" s="386" t="s">
        <v>53</v>
      </c>
      <c r="E3117" s="387"/>
      <c r="F3117" s="387"/>
      <c r="G3117" s="388"/>
      <c r="H3117" s="384" t="s">
        <v>2</v>
      </c>
      <c r="I3117" s="288" t="s">
        <v>17</v>
      </c>
      <c r="J3117" s="289"/>
    </row>
    <row r="3118" spans="1:28" ht="18.75" customHeight="1" thickBot="1" x14ac:dyDescent="0.3">
      <c r="A3118" s="392"/>
      <c r="B3118" s="393"/>
      <c r="C3118" s="394"/>
      <c r="D3118" s="89">
        <v>1</v>
      </c>
      <c r="E3118" s="89">
        <v>2</v>
      </c>
      <c r="F3118" s="89">
        <v>3</v>
      </c>
      <c r="G3118" s="90">
        <v>4</v>
      </c>
      <c r="H3118" s="385"/>
      <c r="I3118" s="290"/>
      <c r="J3118" s="291"/>
    </row>
    <row r="3119" spans="1:28" ht="22.5" customHeight="1" thickTop="1" x14ac:dyDescent="0.25">
      <c r="A3119" s="378" t="s">
        <v>15</v>
      </c>
      <c r="B3119" s="379"/>
      <c r="C3119" s="380"/>
      <c r="D3119" s="91" t="str">
        <f>IF(ISERROR(VLOOKUP($AB3119,autonomo,W3119,FALSE)),"",IF(VLOOKUP($AB3119,autonomo,W3119,FALSE)=0,"",VLOOKUP($AB3119,autonomo,W3119,FALSE)))</f>
        <v/>
      </c>
      <c r="E3119" s="91" t="str">
        <f>IF(ISERROR(VLOOKUP($AB3119,autonomo,X3119,FALSE)),"",IF(VLOOKUP($AB3119,autonomo,X3119,FALSE)=0,"",VLOOKUP($AB3119,autonomo,X3119,FALSE)))</f>
        <v/>
      </c>
      <c r="F3119" s="91" t="str">
        <f>IF(ISERROR(VLOOKUP($AB3119,autonomo,Y3119,FALSE)),"",IF(VLOOKUP($AB3119,autonomo,Y3119,FALSE)=0,"",VLOOKUP($AB3119,autonomo,Y3119,FALSE)))</f>
        <v/>
      </c>
      <c r="G3119" s="92" t="str">
        <f>IF(ISERROR(VLOOKUP($AB3119,autonomo,Z3119,FALSE)),"",IF(VLOOKUP($AB3119,autonomo,Z3119,FALSE)=0,"",VLOOKUP($AB3119,autonomo,Z3119,FALSE)))</f>
        <v/>
      </c>
      <c r="H3119" s="93" t="str">
        <f ca="1">IF(ISERROR(VLOOKUP($AB3119,autonomo,AA3119,FALSE)),"",IF(VLOOKUP($AB3119,autonomo,AA3119,FALSE)=0,"",VLOOKUP($AB3119,autonomo,AA3119,FALSE)))</f>
        <v/>
      </c>
      <c r="I3119" s="305"/>
      <c r="J3119" s="306"/>
      <c r="W3119" s="14">
        <v>3</v>
      </c>
      <c r="X3119" s="14">
        <v>9</v>
      </c>
      <c r="Y3119" s="14">
        <v>15</v>
      </c>
      <c r="Z3119" s="14">
        <v>21</v>
      </c>
      <c r="AA3119" s="14">
        <v>31</v>
      </c>
      <c r="AB3119" s="14" t="str">
        <f>IF(C3068="","",C3068)</f>
        <v/>
      </c>
    </row>
    <row r="3120" spans="1:28" ht="24" customHeight="1" thickBot="1" x14ac:dyDescent="0.3">
      <c r="A3120" s="381" t="s">
        <v>16</v>
      </c>
      <c r="B3120" s="382"/>
      <c r="C3120" s="383"/>
      <c r="D3120" s="94" t="str">
        <f>IF(ISERROR(VLOOKUP($AB3120,tic,W3120,FALSE)),"",IF(VLOOKUP($AB3120,tic,W3120,FALSE)=0,"",VLOOKUP($AB3120,tic,W3120,FALSE)))</f>
        <v/>
      </c>
      <c r="E3120" s="94" t="str">
        <f>IF(ISERROR(VLOOKUP($AB3120,tic,X3120,FALSE)),"",IF(VLOOKUP($AB3120,tic,X3120,FALSE)=0,"",VLOOKUP($AB3120,tic,X3120,FALSE)))</f>
        <v/>
      </c>
      <c r="F3120" s="94" t="str">
        <f>IF(ISERROR(VLOOKUP($AB3120,tic,Y3120,FALSE)),"",IF(VLOOKUP($AB3120,tic,Y3120,FALSE)=0,"",VLOOKUP($AB3120,tic,Y3120,FALSE)))</f>
        <v/>
      </c>
      <c r="G3120" s="95" t="str">
        <f>IF(ISERROR(VLOOKUP($AB3120,tic,Z3120,FALSE)),"",IF(VLOOKUP($AB3120,tic,Z3120,FALSE)=0,"",VLOOKUP($AB3120,tic,Z3120,FALSE)))</f>
        <v/>
      </c>
      <c r="H3120" s="96" t="str">
        <f ca="1">IF(ISERROR(VLOOKUP($AB3120,tic,AA3120,FALSE)),"",IF(VLOOKUP($AB3120,tic,AA3120,FALSE)=0,"",VLOOKUP($AB3120,tic,AA3120,FALSE)))</f>
        <v/>
      </c>
      <c r="I3120" s="307"/>
      <c r="J3120" s="308"/>
      <c r="W3120" s="14">
        <v>3</v>
      </c>
      <c r="X3120" s="14">
        <v>9</v>
      </c>
      <c r="Y3120" s="14">
        <v>15</v>
      </c>
      <c r="Z3120" s="14">
        <v>21</v>
      </c>
      <c r="AA3120" s="14">
        <v>31</v>
      </c>
      <c r="AB3120" s="14" t="str">
        <f>IF(C3068="","",C3068)</f>
        <v/>
      </c>
    </row>
    <row r="3121" spans="1:28" ht="5.25" customHeight="1" thickTop="1" thickBot="1" x14ac:dyDescent="0.3"/>
    <row r="3122" spans="1:28" ht="17.25" customHeight="1" thickBot="1" x14ac:dyDescent="0.3">
      <c r="A3122" s="233" t="s">
        <v>154</v>
      </c>
      <c r="B3122" s="233"/>
      <c r="C3122" s="246" t="str">
        <f>IF(C3068="","",IF(VLOOKUP(C3068,DATOS!$B$17:$F$61,4,FALSE)=0,"",VLOOKUP(C3068,DATOS!$B$17:$F$61,4,FALSE)&amp;" "&amp;VLOOKUP(C3068,DATOS!$B$17:$F$61,5,FALSE)))</f>
        <v/>
      </c>
      <c r="D3122" s="247"/>
      <c r="E3122" s="248"/>
      <c r="F3122" s="233" t="str">
        <f>"N° Áreas desaprobadas "&amp;DATOS!$B$6&amp;" :"</f>
        <v>N° Áreas desaprobadas 2019 :</v>
      </c>
      <c r="G3122" s="233"/>
      <c r="H3122" s="233"/>
      <c r="I3122" s="233"/>
      <c r="J3122" s="97" t="str">
        <f ca="1">IF(C3068="","",IF((DATOS!$W$14-TODAY())&gt;0,"",VLOOKUP(C3068,anual,18,FALSE)))</f>
        <v/>
      </c>
    </row>
    <row r="3123" spans="1:28" ht="3" customHeight="1" thickBot="1" x14ac:dyDescent="0.3">
      <c r="A3123" s="46"/>
      <c r="B3123" s="46"/>
      <c r="C3123" s="98"/>
      <c r="D3123" s="98"/>
      <c r="E3123" s="98"/>
      <c r="F3123" s="46"/>
      <c r="G3123" s="46"/>
      <c r="H3123" s="46"/>
      <c r="I3123" s="46"/>
    </row>
    <row r="3124" spans="1:28" ht="17.25" customHeight="1" thickBot="1" x14ac:dyDescent="0.3">
      <c r="A3124" s="420" t="str">
        <f>IF(C3068="","",C3068)</f>
        <v/>
      </c>
      <c r="B3124" s="420"/>
      <c r="C3124" s="420"/>
      <c r="F3124" s="233" t="s">
        <v>155</v>
      </c>
      <c r="G3124" s="233"/>
      <c r="H3124" s="233"/>
      <c r="I3124" s="395" t="str">
        <f ca="1">IF(C3068="","",IF((DATOS!$W$14-TODAY())&gt;0,"",VLOOKUP(C3068,anual2,20,FALSE)))</f>
        <v/>
      </c>
      <c r="J3124" s="396"/>
    </row>
    <row r="3125" spans="1:28" ht="15.75" thickBot="1" x14ac:dyDescent="0.3">
      <c r="A3125" s="16" t="s">
        <v>54</v>
      </c>
    </row>
    <row r="3126" spans="1:28" ht="16.5" thickTop="1" thickBot="1" x14ac:dyDescent="0.3">
      <c r="A3126" s="99" t="s">
        <v>55</v>
      </c>
      <c r="B3126" s="100" t="s">
        <v>56</v>
      </c>
      <c r="C3126" s="279" t="s">
        <v>152</v>
      </c>
      <c r="D3126" s="280"/>
      <c r="E3126" s="279" t="s">
        <v>57</v>
      </c>
      <c r="F3126" s="281"/>
      <c r="G3126" s="281"/>
      <c r="H3126" s="281"/>
      <c r="I3126" s="281"/>
      <c r="J3126" s="282"/>
    </row>
    <row r="3127" spans="1:28" ht="20.25" customHeight="1" thickTop="1" x14ac:dyDescent="0.25">
      <c r="A3127" s="101">
        <v>1</v>
      </c>
      <c r="B3127" s="102" t="str">
        <f t="shared" ref="B3127:D3130" si="762">IF(ISERROR(VLOOKUP($AB3127,comportamiento,W3127,FALSE)),"",IF(VLOOKUP($AB3127,comportamiento,W3127,FALSE)=0,"",VLOOKUP($AB3127,comportamiento,W3127,FALSE)))</f>
        <v/>
      </c>
      <c r="C3127" s="273" t="str">
        <f t="shared" ca="1" si="762"/>
        <v/>
      </c>
      <c r="D3127" s="274" t="str">
        <f t="shared" si="762"/>
        <v/>
      </c>
      <c r="E3127" s="283"/>
      <c r="F3127" s="283"/>
      <c r="G3127" s="283"/>
      <c r="H3127" s="283"/>
      <c r="I3127" s="283"/>
      <c r="J3127" s="284"/>
      <c r="W3127" s="14">
        <v>7</v>
      </c>
      <c r="X3127" s="14">
        <v>31</v>
      </c>
      <c r="AB3127" s="14" t="str">
        <f>IF(C3068="","",C3068)</f>
        <v/>
      </c>
    </row>
    <row r="3128" spans="1:28" ht="20.25" customHeight="1" x14ac:dyDescent="0.25">
      <c r="A3128" s="103">
        <v>2</v>
      </c>
      <c r="B3128" s="104" t="str">
        <f t="shared" si="762"/>
        <v/>
      </c>
      <c r="C3128" s="275" t="str">
        <f t="shared" si="762"/>
        <v/>
      </c>
      <c r="D3128" s="276" t="str">
        <f t="shared" si="762"/>
        <v/>
      </c>
      <c r="E3128" s="269"/>
      <c r="F3128" s="269"/>
      <c r="G3128" s="269"/>
      <c r="H3128" s="269"/>
      <c r="I3128" s="269"/>
      <c r="J3128" s="270"/>
      <c r="W3128" s="14">
        <v>13</v>
      </c>
      <c r="AB3128" s="14" t="str">
        <f>IF(C3068="","",C3068)</f>
        <v/>
      </c>
    </row>
    <row r="3129" spans="1:28" ht="20.25" customHeight="1" x14ac:dyDescent="0.25">
      <c r="A3129" s="103">
        <v>3</v>
      </c>
      <c r="B3129" s="104" t="str">
        <f t="shared" si="762"/>
        <v/>
      </c>
      <c r="C3129" s="275" t="str">
        <f t="shared" si="762"/>
        <v/>
      </c>
      <c r="D3129" s="276" t="str">
        <f t="shared" si="762"/>
        <v/>
      </c>
      <c r="E3129" s="269"/>
      <c r="F3129" s="269"/>
      <c r="G3129" s="269"/>
      <c r="H3129" s="269"/>
      <c r="I3129" s="269"/>
      <c r="J3129" s="270"/>
      <c r="W3129" s="14">
        <v>19</v>
      </c>
      <c r="AB3129" s="14" t="str">
        <f>IF(C3068="","",C3068)</f>
        <v/>
      </c>
    </row>
    <row r="3130" spans="1:28" ht="20.25" customHeight="1" thickBot="1" x14ac:dyDescent="0.3">
      <c r="A3130" s="105">
        <v>4</v>
      </c>
      <c r="B3130" s="106" t="str">
        <f t="shared" si="762"/>
        <v/>
      </c>
      <c r="C3130" s="277" t="str">
        <f t="shared" si="762"/>
        <v/>
      </c>
      <c r="D3130" s="278" t="str">
        <f t="shared" si="762"/>
        <v/>
      </c>
      <c r="E3130" s="271"/>
      <c r="F3130" s="271"/>
      <c r="G3130" s="271"/>
      <c r="H3130" s="271"/>
      <c r="I3130" s="271"/>
      <c r="J3130" s="272"/>
      <c r="W3130" s="14">
        <v>25</v>
      </c>
      <c r="AB3130" s="14" t="str">
        <f>IF(C3068="","",C3068)</f>
        <v/>
      </c>
    </row>
    <row r="3131" spans="1:28" ht="6.75" customHeight="1" thickTop="1" thickBot="1" x14ac:dyDescent="0.3">
      <c r="W3131" s="14">
        <v>7</v>
      </c>
    </row>
    <row r="3132" spans="1:28" ht="14.25" customHeight="1" thickTop="1" thickBot="1" x14ac:dyDescent="0.3">
      <c r="B3132" s="358" t="s">
        <v>208</v>
      </c>
      <c r="C3132" s="359"/>
      <c r="D3132" s="359" t="s">
        <v>209</v>
      </c>
      <c r="E3132" s="359"/>
      <c r="F3132" s="360"/>
    </row>
    <row r="3133" spans="1:28" ht="14.25" customHeight="1" thickTop="1" x14ac:dyDescent="0.25">
      <c r="B3133" s="107" t="str">
        <f>IF(DATOS!$B$12="","",IF(DATOS!$B$12="Bimestre","I Bimestre","I Trimestre"))</f>
        <v>I Trimestre</v>
      </c>
      <c r="C3133" s="108" t="str">
        <f>IF(C3068="","",VLOOKUP(C3068,periodo1,20,FALSE)&amp;"°")</f>
        <v/>
      </c>
      <c r="D3133" s="221" t="str">
        <f>IF(C3068="","",VLOOKUP(C3068,periodo1,18,FALSE))</f>
        <v/>
      </c>
      <c r="E3133" s="221"/>
      <c r="F3133" s="361"/>
      <c r="H3133" s="406" t="str">
        <f>"Orden de mérito año escolar "&amp;DATOS!$B$6&amp;":"</f>
        <v>Orden de mérito año escolar 2019:</v>
      </c>
      <c r="I3133" s="407"/>
      <c r="J3133" s="412" t="str">
        <f ca="1">IF(C3068="","",IF((DATOS!$W$14-TODAY())&gt;0,"",VLOOKUP(C3068,anual,20,FALSE)&amp;"°"))</f>
        <v/>
      </c>
    </row>
    <row r="3134" spans="1:28" ht="14.25" customHeight="1" x14ac:dyDescent="0.25">
      <c r="B3134" s="109" t="str">
        <f>IF(DATOS!$B$12="","",IF(DATOS!$B$12="Bimestre","II Bimestre","II Trimestre"))</f>
        <v>II Trimestre</v>
      </c>
      <c r="C3134" s="110" t="str">
        <f ca="1">IF(C3068="","",IF((DATOS!$X$14-TODAY())&gt;0,"",VLOOKUP(C3068,periodo2,20,FALSE)&amp;"°"))</f>
        <v/>
      </c>
      <c r="D3134" s="225" t="str">
        <f>IF(C3068="","",IF(C3134="","",VLOOKUP(C3068,periodo2,18,FALSE)))</f>
        <v/>
      </c>
      <c r="E3134" s="225"/>
      <c r="F3134" s="362"/>
      <c r="H3134" s="408"/>
      <c r="I3134" s="409"/>
      <c r="J3134" s="413"/>
    </row>
    <row r="3135" spans="1:28" ht="14.25" customHeight="1" thickBot="1" x14ac:dyDescent="0.3">
      <c r="A3135" s="111"/>
      <c r="B3135" s="112" t="str">
        <f>IF(DATOS!$B$12="","",IF(DATOS!$B$12="Bimestre","III Bimestre","III Trimestre"))</f>
        <v>III Trimestre</v>
      </c>
      <c r="C3135" s="113" t="str">
        <f ca="1">IF(C3068="","",IF((DATOS!$Y$14-TODAY())&gt;0,"",VLOOKUP(C3068,periodo3,20,FALSE)&amp;"°"))</f>
        <v/>
      </c>
      <c r="D3135" s="363" t="str">
        <f>IF(C3068="","",IF(C3135="","",VLOOKUP(C3068,periodo3,18,FALSE)))</f>
        <v/>
      </c>
      <c r="E3135" s="363"/>
      <c r="F3135" s="364"/>
      <c r="G3135" s="111"/>
      <c r="H3135" s="410"/>
      <c r="I3135" s="411"/>
      <c r="J3135" s="414"/>
    </row>
    <row r="3136" spans="1:28" ht="14.25" customHeight="1" thickTop="1" thickBot="1" x14ac:dyDescent="0.3">
      <c r="B3136" s="114" t="str">
        <f>IF(DATOS!$B$12="","",IF(DATOS!$B$12="Bimestre","IV Bimestre",""))</f>
        <v/>
      </c>
      <c r="C3136" s="115" t="str">
        <f ca="1">IF(C3068="","",IF((DATOS!$W$14-TODAY())&gt;0,"",VLOOKUP(C3068,periodo4,20,FALSE)&amp;"°"))</f>
        <v/>
      </c>
      <c r="D3136" s="214" t="str">
        <f>IF(C3068="","",IF(C3136="","",VLOOKUP(C3068,periodo4,18,FALSE)))</f>
        <v/>
      </c>
      <c r="E3136" s="214"/>
      <c r="F3136" s="405"/>
    </row>
    <row r="3137" spans="1:10" ht="16.5" thickTop="1" thickBot="1" x14ac:dyDescent="0.3">
      <c r="A3137" s="16" t="s">
        <v>192</v>
      </c>
    </row>
    <row r="3138" spans="1:10" ht="15.75" thickTop="1" x14ac:dyDescent="0.25">
      <c r="A3138" s="397" t="s">
        <v>55</v>
      </c>
      <c r="B3138" s="399" t="s">
        <v>193</v>
      </c>
      <c r="C3138" s="288"/>
      <c r="D3138" s="288"/>
      <c r="E3138" s="289"/>
      <c r="F3138" s="399" t="s">
        <v>194</v>
      </c>
      <c r="G3138" s="288"/>
      <c r="H3138" s="288"/>
      <c r="I3138" s="289"/>
    </row>
    <row r="3139" spans="1:10" x14ac:dyDescent="0.25">
      <c r="A3139" s="398"/>
      <c r="B3139" s="116" t="s">
        <v>195</v>
      </c>
      <c r="C3139" s="400" t="s">
        <v>196</v>
      </c>
      <c r="D3139" s="400"/>
      <c r="E3139" s="401"/>
      <c r="F3139" s="402" t="s">
        <v>195</v>
      </c>
      <c r="G3139" s="400"/>
      <c r="H3139" s="400"/>
      <c r="I3139" s="117" t="s">
        <v>196</v>
      </c>
    </row>
    <row r="3140" spans="1:10" x14ac:dyDescent="0.25">
      <c r="A3140" s="118">
        <v>1</v>
      </c>
      <c r="B3140" s="145"/>
      <c r="C3140" s="403"/>
      <c r="D3140" s="366"/>
      <c r="E3140" s="404"/>
      <c r="F3140" s="365"/>
      <c r="G3140" s="366"/>
      <c r="H3140" s="367"/>
      <c r="I3140" s="127"/>
    </row>
    <row r="3141" spans="1:10" x14ac:dyDescent="0.25">
      <c r="A3141" s="118">
        <v>2</v>
      </c>
      <c r="B3141" s="145"/>
      <c r="C3141" s="403"/>
      <c r="D3141" s="366"/>
      <c r="E3141" s="404"/>
      <c r="F3141" s="365"/>
      <c r="G3141" s="366"/>
      <c r="H3141" s="367"/>
      <c r="I3141" s="127"/>
    </row>
    <row r="3142" spans="1:10" x14ac:dyDescent="0.25">
      <c r="A3142" s="118">
        <v>3</v>
      </c>
      <c r="B3142" s="145"/>
      <c r="C3142" s="403"/>
      <c r="D3142" s="366"/>
      <c r="E3142" s="404"/>
      <c r="F3142" s="365"/>
      <c r="G3142" s="366"/>
      <c r="H3142" s="367"/>
      <c r="I3142" s="127"/>
    </row>
    <row r="3143" spans="1:10" ht="15.75" thickBot="1" x14ac:dyDescent="0.3">
      <c r="A3143" s="119">
        <v>4</v>
      </c>
      <c r="B3143" s="144"/>
      <c r="C3143" s="368"/>
      <c r="D3143" s="369"/>
      <c r="E3143" s="370"/>
      <c r="F3143" s="371"/>
      <c r="G3143" s="369"/>
      <c r="H3143" s="372"/>
      <c r="I3143" s="130"/>
    </row>
    <row r="3144" spans="1:10" ht="16.5" thickTop="1" thickBot="1" x14ac:dyDescent="0.3">
      <c r="A3144" s="120" t="s">
        <v>197</v>
      </c>
      <c r="B3144" s="121" t="str">
        <f>IF(C3068="","",IF(SUM(B3140:B3143)=0,"",SUM(B3140:B3143)))</f>
        <v/>
      </c>
      <c r="C3144" s="373" t="str">
        <f>IF(C3068="","",IF(SUM(C3140:C3143)=0,"",SUM(C3140:C3143)))</f>
        <v/>
      </c>
      <c r="D3144" s="373" t="str">
        <f t="shared" ref="D3144" si="763">IF(E3068="","",IF(SUM(D3140:D3143)=0,"",SUM(D3140:D3143)))</f>
        <v/>
      </c>
      <c r="E3144" s="374" t="str">
        <f t="shared" ref="E3144" si="764">IF(F3068="","",IF(SUM(E3140:E3143)=0,"",SUM(E3140:E3143)))</f>
        <v/>
      </c>
      <c r="F3144" s="375" t="str">
        <f>IF(C3068="","",IF(SUM(F3140:F3143)=0,"",SUM(F3140:F3143)))</f>
        <v/>
      </c>
      <c r="G3144" s="373" t="str">
        <f t="shared" ref="G3144" si="765">IF(H3068="","",IF(SUM(G3140:G3143)=0,"",SUM(G3140:G3143)))</f>
        <v/>
      </c>
      <c r="H3144" s="373" t="str">
        <f t="shared" ref="H3144" si="766">IF(I3068="","",IF(SUM(H3140:H3143)=0,"",SUM(H3140:H3143)))</f>
        <v/>
      </c>
      <c r="I3144" s="122" t="str">
        <f>IF(C3068="","",IF(SUM(I3140:I3143)=0,"",SUM(I3140:I3143)))</f>
        <v/>
      </c>
    </row>
    <row r="3145" spans="1:10" ht="15.75" thickTop="1" x14ac:dyDescent="0.25"/>
    <row r="3148" spans="1:10" x14ac:dyDescent="0.25">
      <c r="A3148" s="416"/>
      <c r="B3148" s="416"/>
      <c r="G3148" s="123"/>
      <c r="H3148" s="123"/>
      <c r="I3148" s="123"/>
      <c r="J3148" s="123"/>
    </row>
    <row r="3149" spans="1:10" x14ac:dyDescent="0.25">
      <c r="A3149" s="415" t="str">
        <f>IF(DATOS!$F$9="","",DATOS!$F$9)</f>
        <v/>
      </c>
      <c r="B3149" s="415"/>
      <c r="G3149" s="415" t="str">
        <f>IF(DATOS!$F$10="","",DATOS!$F$10)</f>
        <v/>
      </c>
      <c r="H3149" s="415"/>
      <c r="I3149" s="415"/>
      <c r="J3149" s="415"/>
    </row>
    <row r="3150" spans="1:10" x14ac:dyDescent="0.25">
      <c r="A3150" s="415" t="s">
        <v>143</v>
      </c>
      <c r="B3150" s="415"/>
      <c r="G3150" s="415" t="s">
        <v>142</v>
      </c>
      <c r="H3150" s="415"/>
      <c r="I3150" s="415"/>
      <c r="J3150" s="415"/>
    </row>
    <row r="3151" spans="1:10" ht="17.25" x14ac:dyDescent="0.3">
      <c r="A3151" s="285" t="str">
        <f>"INFORME DE PROGRESO DEL APRENDIZAJE DEL ESTUDIANTE - "&amp;DATOS!$B$6</f>
        <v>INFORME DE PROGRESO DEL APRENDIZAJE DEL ESTUDIANTE - 2019</v>
      </c>
      <c r="B3151" s="285"/>
      <c r="C3151" s="285"/>
      <c r="D3151" s="285"/>
      <c r="E3151" s="285"/>
      <c r="F3151" s="285"/>
      <c r="G3151" s="285"/>
      <c r="H3151" s="285"/>
      <c r="I3151" s="285"/>
      <c r="J3151" s="285"/>
    </row>
    <row r="3152" spans="1:10" ht="4.5" customHeight="1" thickBot="1" x14ac:dyDescent="0.3"/>
    <row r="3153" spans="1:32" ht="15.75" thickTop="1" x14ac:dyDescent="0.25">
      <c r="A3153" s="292"/>
      <c r="B3153" s="62" t="s">
        <v>45</v>
      </c>
      <c r="C3153" s="314" t="str">
        <f>IF(DATOS!$B$4="","",DATOS!$B$4)</f>
        <v>Apurímac</v>
      </c>
      <c r="D3153" s="314"/>
      <c r="E3153" s="314"/>
      <c r="F3153" s="314"/>
      <c r="G3153" s="313" t="s">
        <v>47</v>
      </c>
      <c r="H3153" s="313"/>
      <c r="I3153" s="63" t="str">
        <f>IF(DATOS!$B$5="","",DATOS!$B$5)</f>
        <v/>
      </c>
      <c r="J3153" s="295" t="s">
        <v>520</v>
      </c>
    </row>
    <row r="3154" spans="1:32" x14ac:dyDescent="0.25">
      <c r="A3154" s="293"/>
      <c r="B3154" s="64" t="s">
        <v>46</v>
      </c>
      <c r="C3154" s="311" t="str">
        <f>IF(DATOS!$B$7="","",UPPER(DATOS!$B$7))</f>
        <v/>
      </c>
      <c r="D3154" s="311"/>
      <c r="E3154" s="311"/>
      <c r="F3154" s="311"/>
      <c r="G3154" s="311"/>
      <c r="H3154" s="311"/>
      <c r="I3154" s="312"/>
      <c r="J3154" s="296"/>
    </row>
    <row r="3155" spans="1:32" x14ac:dyDescent="0.25">
      <c r="A3155" s="293"/>
      <c r="B3155" s="64" t="s">
        <v>49</v>
      </c>
      <c r="C3155" s="315" t="str">
        <f>IF(DATOS!$B$8="","",DATOS!$B$8)</f>
        <v/>
      </c>
      <c r="D3155" s="315"/>
      <c r="E3155" s="315"/>
      <c r="F3155" s="315"/>
      <c r="G3155" s="286" t="s">
        <v>100</v>
      </c>
      <c r="H3155" s="287"/>
      <c r="I3155" s="65" t="str">
        <f>IF(DATOS!$B$9="","",DATOS!$B$9)</f>
        <v/>
      </c>
      <c r="J3155" s="296"/>
    </row>
    <row r="3156" spans="1:32" x14ac:dyDescent="0.25">
      <c r="A3156" s="293"/>
      <c r="B3156" s="64" t="s">
        <v>60</v>
      </c>
      <c r="C3156" s="311" t="str">
        <f>IF(DATOS!$B$10="","",DATOS!$B$10)</f>
        <v/>
      </c>
      <c r="D3156" s="311"/>
      <c r="E3156" s="311"/>
      <c r="F3156" s="311"/>
      <c r="G3156" s="317" t="s">
        <v>50</v>
      </c>
      <c r="H3156" s="317"/>
      <c r="I3156" s="65" t="str">
        <f>IF(DATOS!$B$11="","",DATOS!$B$11)</f>
        <v/>
      </c>
      <c r="J3156" s="296"/>
    </row>
    <row r="3157" spans="1:32" x14ac:dyDescent="0.25">
      <c r="A3157" s="293"/>
      <c r="B3157" s="64" t="s">
        <v>59</v>
      </c>
      <c r="C3157" s="316" t="str">
        <f>IF(ISERROR(VLOOKUP(C3158,DATOS!$B$17:$C$61,2,FALSE)),"No encontrado",IF(VLOOKUP(C3158,DATOS!$B$17:$C$61,2,FALSE)=0,"No encontrado",VLOOKUP(C3158,DATOS!$B$17:$C$61,2,FALSE)))</f>
        <v>No encontrado</v>
      </c>
      <c r="D3157" s="316"/>
      <c r="E3157" s="316"/>
      <c r="F3157" s="316"/>
      <c r="G3157" s="298"/>
      <c r="H3157" s="299"/>
      <c r="I3157" s="300"/>
      <c r="J3157" s="296"/>
    </row>
    <row r="3158" spans="1:32" ht="28.5" customHeight="1" thickBot="1" x14ac:dyDescent="0.3">
      <c r="A3158" s="294"/>
      <c r="B3158" s="66" t="s">
        <v>58</v>
      </c>
      <c r="C3158" s="309" t="str">
        <f>IF(INDEX(alumnos,AE3158,AF3158)=0,"",INDEX(alumnos,AE3158,AF3158))</f>
        <v/>
      </c>
      <c r="D3158" s="309"/>
      <c r="E3158" s="309"/>
      <c r="F3158" s="309"/>
      <c r="G3158" s="309"/>
      <c r="H3158" s="309"/>
      <c r="I3158" s="310"/>
      <c r="J3158" s="297"/>
      <c r="AE3158" s="14">
        <f>AE3068+1</f>
        <v>36</v>
      </c>
      <c r="AF3158" s="14">
        <v>2</v>
      </c>
    </row>
    <row r="3159" spans="1:32" ht="5.25" customHeight="1" thickTop="1" thickBot="1" x14ac:dyDescent="0.3"/>
    <row r="3160" spans="1:32" ht="27" customHeight="1" thickTop="1" x14ac:dyDescent="0.25">
      <c r="A3160" s="318" t="s">
        <v>0</v>
      </c>
      <c r="B3160" s="328" t="s">
        <v>1</v>
      </c>
      <c r="C3160" s="329"/>
      <c r="D3160" s="325" t="s">
        <v>139</v>
      </c>
      <c r="E3160" s="326"/>
      <c r="F3160" s="326"/>
      <c r="G3160" s="327"/>
      <c r="H3160" s="320" t="s">
        <v>2</v>
      </c>
      <c r="I3160" s="301" t="s">
        <v>3</v>
      </c>
      <c r="J3160" s="302"/>
      <c r="K3160" s="67"/>
    </row>
    <row r="3161" spans="1:32" ht="15" customHeight="1" thickBot="1" x14ac:dyDescent="0.3">
      <c r="A3161" s="319"/>
      <c r="B3161" s="330"/>
      <c r="C3161" s="331"/>
      <c r="D3161" s="68">
        <v>1</v>
      </c>
      <c r="E3161" s="68">
        <v>2</v>
      </c>
      <c r="F3161" s="68">
        <v>3</v>
      </c>
      <c r="G3161" s="68">
        <v>4</v>
      </c>
      <c r="H3161" s="321"/>
      <c r="I3161" s="303"/>
      <c r="J3161" s="304"/>
      <c r="K3161" s="67"/>
    </row>
    <row r="3162" spans="1:32" ht="17.25" customHeight="1" thickTop="1" x14ac:dyDescent="0.25">
      <c r="A3162" s="322" t="s">
        <v>8</v>
      </c>
      <c r="B3162" s="334" t="s">
        <v>26</v>
      </c>
      <c r="C3162" s="334"/>
      <c r="D3162" s="69" t="str">
        <f t="shared" ref="D3162:H3166" si="767">IF(ISERROR(VLOOKUP($AB3162,matematica,W3162,FALSE)),"",IF(VLOOKUP($AB3162,matematica,W3162,FALSE)=0,"",VLOOKUP($AB3162,matematica,W3162,FALSE)))</f>
        <v/>
      </c>
      <c r="E3162" s="69" t="str">
        <f t="shared" si="767"/>
        <v/>
      </c>
      <c r="F3162" s="69" t="str">
        <f t="shared" si="767"/>
        <v/>
      </c>
      <c r="G3162" s="69" t="str">
        <f t="shared" si="767"/>
        <v/>
      </c>
      <c r="H3162" s="343" t="str">
        <f t="shared" ca="1" si="767"/>
        <v/>
      </c>
      <c r="I3162" s="337"/>
      <c r="J3162" s="338"/>
      <c r="W3162" s="14">
        <v>3</v>
      </c>
      <c r="X3162" s="14">
        <v>9</v>
      </c>
      <c r="Y3162" s="14">
        <v>15</v>
      </c>
      <c r="Z3162" s="14">
        <v>21</v>
      </c>
      <c r="AA3162" s="14">
        <v>31</v>
      </c>
      <c r="AB3162" s="14" t="str">
        <f>IF(C3158="","",C3158)</f>
        <v/>
      </c>
    </row>
    <row r="3163" spans="1:32" ht="27.75" customHeight="1" x14ac:dyDescent="0.25">
      <c r="A3163" s="323"/>
      <c r="B3163" s="335" t="s">
        <v>27</v>
      </c>
      <c r="C3163" s="335"/>
      <c r="D3163" s="70" t="str">
        <f t="shared" si="767"/>
        <v/>
      </c>
      <c r="E3163" s="70" t="str">
        <f t="shared" si="767"/>
        <v/>
      </c>
      <c r="F3163" s="70" t="str">
        <f t="shared" si="767"/>
        <v/>
      </c>
      <c r="G3163" s="70" t="str">
        <f t="shared" si="767"/>
        <v/>
      </c>
      <c r="H3163" s="344" t="str">
        <f t="shared" si="767"/>
        <v/>
      </c>
      <c r="I3163" s="339"/>
      <c r="J3163" s="340"/>
      <c r="M3163" s="14" t="str">
        <f>IF(INDEX(alumnos,35,2)=0,"",INDEX(alumnos,35,2))</f>
        <v/>
      </c>
      <c r="W3163" s="14">
        <v>4</v>
      </c>
      <c r="X3163" s="14">
        <v>10</v>
      </c>
      <c r="Y3163" s="14">
        <v>16</v>
      </c>
      <c r="Z3163" s="14">
        <v>22</v>
      </c>
      <c r="AB3163" s="14" t="str">
        <f>IF(C3158="","",C3158)</f>
        <v/>
      </c>
    </row>
    <row r="3164" spans="1:32" ht="26.25" customHeight="1" x14ac:dyDescent="0.25">
      <c r="A3164" s="323"/>
      <c r="B3164" s="335" t="s">
        <v>28</v>
      </c>
      <c r="C3164" s="335"/>
      <c r="D3164" s="70" t="str">
        <f t="shared" si="767"/>
        <v/>
      </c>
      <c r="E3164" s="70" t="str">
        <f t="shared" si="767"/>
        <v/>
      </c>
      <c r="F3164" s="70" t="str">
        <f t="shared" si="767"/>
        <v/>
      </c>
      <c r="G3164" s="70" t="str">
        <f t="shared" si="767"/>
        <v/>
      </c>
      <c r="H3164" s="344" t="str">
        <f t="shared" si="767"/>
        <v/>
      </c>
      <c r="I3164" s="339"/>
      <c r="J3164" s="340"/>
      <c r="W3164" s="14">
        <v>5</v>
      </c>
      <c r="X3164" s="14">
        <v>11</v>
      </c>
      <c r="Y3164" s="14">
        <v>17</v>
      </c>
      <c r="Z3164" s="14">
        <v>23</v>
      </c>
      <c r="AB3164" s="14" t="str">
        <f>IF(C3158="","",C3158)</f>
        <v/>
      </c>
    </row>
    <row r="3165" spans="1:32" ht="24.75" customHeight="1" x14ac:dyDescent="0.25">
      <c r="A3165" s="323"/>
      <c r="B3165" s="335" t="s">
        <v>29</v>
      </c>
      <c r="C3165" s="335"/>
      <c r="D3165" s="70" t="str">
        <f t="shared" si="767"/>
        <v/>
      </c>
      <c r="E3165" s="70" t="str">
        <f t="shared" si="767"/>
        <v/>
      </c>
      <c r="F3165" s="70" t="str">
        <f t="shared" si="767"/>
        <v/>
      </c>
      <c r="G3165" s="70" t="str">
        <f t="shared" si="767"/>
        <v/>
      </c>
      <c r="H3165" s="344" t="str">
        <f t="shared" si="767"/>
        <v/>
      </c>
      <c r="I3165" s="339"/>
      <c r="J3165" s="340"/>
      <c r="W3165" s="14">
        <v>6</v>
      </c>
      <c r="X3165" s="14">
        <v>12</v>
      </c>
      <c r="Y3165" s="14">
        <v>18</v>
      </c>
      <c r="Z3165" s="14">
        <v>24</v>
      </c>
      <c r="AB3165" s="14" t="str">
        <f>IF(C3158="","",C3158)</f>
        <v/>
      </c>
    </row>
    <row r="3166" spans="1:32" ht="16.5" customHeight="1" thickBot="1" x14ac:dyDescent="0.3">
      <c r="A3166" s="324"/>
      <c r="B3166" s="336" t="s">
        <v>188</v>
      </c>
      <c r="C3166" s="336"/>
      <c r="D3166" s="71" t="str">
        <f t="shared" si="767"/>
        <v/>
      </c>
      <c r="E3166" s="71" t="str">
        <f t="shared" si="767"/>
        <v/>
      </c>
      <c r="F3166" s="71" t="str">
        <f t="shared" si="767"/>
        <v/>
      </c>
      <c r="G3166" s="71" t="str">
        <f t="shared" si="767"/>
        <v/>
      </c>
      <c r="H3166" s="345" t="str">
        <f t="shared" si="767"/>
        <v/>
      </c>
      <c r="I3166" s="341"/>
      <c r="J3166" s="342"/>
      <c r="W3166" s="14">
        <v>7</v>
      </c>
      <c r="X3166" s="14">
        <v>13</v>
      </c>
      <c r="Y3166" s="14">
        <v>19</v>
      </c>
      <c r="Z3166" s="14">
        <v>25</v>
      </c>
      <c r="AB3166" s="14" t="str">
        <f>IF(C3158="","",C3158)</f>
        <v/>
      </c>
    </row>
    <row r="3167" spans="1:32" ht="1.5" customHeight="1" thickTop="1" thickBot="1" x14ac:dyDescent="0.3">
      <c r="A3167" s="72"/>
      <c r="B3167" s="73"/>
      <c r="C3167" s="74"/>
      <c r="D3167" s="74"/>
      <c r="E3167" s="74"/>
      <c r="F3167" s="74"/>
      <c r="G3167" s="74"/>
      <c r="H3167" s="75"/>
      <c r="I3167" s="124"/>
      <c r="J3167" s="124"/>
    </row>
    <row r="3168" spans="1:32" ht="28.5" customHeight="1" thickTop="1" x14ac:dyDescent="0.25">
      <c r="A3168" s="322" t="s">
        <v>151</v>
      </c>
      <c r="B3168" s="334" t="s">
        <v>191</v>
      </c>
      <c r="C3168" s="334" t="str">
        <f t="shared" ref="C3168:C3170" si="768">IF(ISERROR(VLOOKUP($C$8,comunicacion,W3168,FALSE)),"",IF(VLOOKUP($C$8,comunicacion,W3168,FALSE)=0,"",VLOOKUP($C$8,comunicacion,W3168,FALSE)))</f>
        <v/>
      </c>
      <c r="D3168" s="76" t="str">
        <f t="shared" ref="D3168:H3171" si="769">IF(ISERROR(VLOOKUP($AB3168,comunicacion,W3168,FALSE)),"",IF(VLOOKUP($AB3168,comunicacion,W3168,FALSE)=0,"",VLOOKUP($AB3168,comunicacion,W3168,FALSE)))</f>
        <v/>
      </c>
      <c r="E3168" s="76" t="str">
        <f t="shared" si="769"/>
        <v/>
      </c>
      <c r="F3168" s="76" t="str">
        <f t="shared" si="769"/>
        <v/>
      </c>
      <c r="G3168" s="69" t="str">
        <f t="shared" si="769"/>
        <v/>
      </c>
      <c r="H3168" s="346" t="str">
        <f t="shared" ca="1" si="769"/>
        <v/>
      </c>
      <c r="I3168" s="349"/>
      <c r="J3168" s="350"/>
      <c r="W3168" s="14">
        <v>3</v>
      </c>
      <c r="X3168" s="14">
        <v>9</v>
      </c>
      <c r="Y3168" s="14">
        <v>15</v>
      </c>
      <c r="Z3168" s="14">
        <v>21</v>
      </c>
      <c r="AA3168" s="14">
        <v>31</v>
      </c>
      <c r="AB3168" s="14" t="str">
        <f>IF(C3158="","",C3158)</f>
        <v/>
      </c>
    </row>
    <row r="3169" spans="1:28" ht="28.5" customHeight="1" x14ac:dyDescent="0.25">
      <c r="A3169" s="323"/>
      <c r="B3169" s="335" t="s">
        <v>190</v>
      </c>
      <c r="C3169" s="335" t="str">
        <f t="shared" si="768"/>
        <v/>
      </c>
      <c r="D3169" s="77" t="str">
        <f t="shared" si="769"/>
        <v/>
      </c>
      <c r="E3169" s="77" t="str">
        <f t="shared" si="769"/>
        <v/>
      </c>
      <c r="F3169" s="77" t="str">
        <f t="shared" si="769"/>
        <v/>
      </c>
      <c r="G3169" s="70" t="str">
        <f t="shared" si="769"/>
        <v/>
      </c>
      <c r="H3169" s="347" t="str">
        <f t="shared" si="769"/>
        <v/>
      </c>
      <c r="I3169" s="351"/>
      <c r="J3169" s="352"/>
      <c r="W3169" s="14">
        <v>4</v>
      </c>
      <c r="X3169" s="14">
        <v>10</v>
      </c>
      <c r="Y3169" s="14">
        <v>16</v>
      </c>
      <c r="Z3169" s="14">
        <v>22</v>
      </c>
      <c r="AB3169" s="14" t="str">
        <f>IF(C3158="","",C3158)</f>
        <v/>
      </c>
    </row>
    <row r="3170" spans="1:28" ht="28.5" customHeight="1" x14ac:dyDescent="0.25">
      <c r="A3170" s="323"/>
      <c r="B3170" s="335" t="s">
        <v>189</v>
      </c>
      <c r="C3170" s="335" t="str">
        <f t="shared" si="768"/>
        <v/>
      </c>
      <c r="D3170" s="77" t="str">
        <f t="shared" si="769"/>
        <v/>
      </c>
      <c r="E3170" s="77" t="str">
        <f t="shared" si="769"/>
        <v/>
      </c>
      <c r="F3170" s="77" t="str">
        <f t="shared" si="769"/>
        <v/>
      </c>
      <c r="G3170" s="70" t="str">
        <f t="shared" si="769"/>
        <v/>
      </c>
      <c r="H3170" s="347" t="str">
        <f t="shared" si="769"/>
        <v/>
      </c>
      <c r="I3170" s="351"/>
      <c r="J3170" s="352"/>
      <c r="W3170" s="14">
        <v>5</v>
      </c>
      <c r="X3170" s="14">
        <v>11</v>
      </c>
      <c r="Y3170" s="14">
        <v>17</v>
      </c>
      <c r="Z3170" s="14">
        <v>23</v>
      </c>
      <c r="AB3170" s="14" t="str">
        <f>IF(C3158="","",C3158)</f>
        <v/>
      </c>
    </row>
    <row r="3171" spans="1:28" ht="16.5" customHeight="1" thickBot="1" x14ac:dyDescent="0.3">
      <c r="A3171" s="324"/>
      <c r="B3171" s="336" t="s">
        <v>188</v>
      </c>
      <c r="C3171" s="336"/>
      <c r="D3171" s="71" t="str">
        <f t="shared" si="769"/>
        <v/>
      </c>
      <c r="E3171" s="71" t="str">
        <f t="shared" si="769"/>
        <v/>
      </c>
      <c r="F3171" s="71" t="str">
        <f t="shared" si="769"/>
        <v/>
      </c>
      <c r="G3171" s="71" t="str">
        <f t="shared" si="769"/>
        <v/>
      </c>
      <c r="H3171" s="348" t="str">
        <f t="shared" si="769"/>
        <v/>
      </c>
      <c r="I3171" s="353"/>
      <c r="J3171" s="354"/>
      <c r="W3171" s="14">
        <v>7</v>
      </c>
      <c r="X3171" s="14">
        <v>13</v>
      </c>
      <c r="Y3171" s="14">
        <v>19</v>
      </c>
      <c r="Z3171" s="14">
        <v>25</v>
      </c>
      <c r="AB3171" s="14" t="str">
        <f>IF(C3158="","",C3158)</f>
        <v/>
      </c>
    </row>
    <row r="3172" spans="1:28" ht="2.25" customHeight="1" thickTop="1" thickBot="1" x14ac:dyDescent="0.3">
      <c r="A3172" s="72"/>
      <c r="B3172" s="73"/>
      <c r="C3172" s="78"/>
      <c r="D3172" s="78"/>
      <c r="E3172" s="78"/>
      <c r="F3172" s="78"/>
      <c r="G3172" s="78"/>
      <c r="H3172" s="75"/>
      <c r="I3172" s="124"/>
      <c r="J3172" s="124"/>
    </row>
    <row r="3173" spans="1:28" ht="28.5" customHeight="1" thickTop="1" x14ac:dyDescent="0.25">
      <c r="A3173" s="322" t="s">
        <v>150</v>
      </c>
      <c r="B3173" s="334" t="s">
        <v>30</v>
      </c>
      <c r="C3173" s="334" t="str">
        <f t="shared" ref="C3173:C3175" si="770">IF(ISERROR(VLOOKUP($C$8,ingles,W3173,FALSE)),"",IF(VLOOKUP($C$8,ingles,W3173,FALSE)=0,"",VLOOKUP($C$8,ingles,W3173,FALSE)))</f>
        <v/>
      </c>
      <c r="D3173" s="76" t="str">
        <f t="shared" ref="D3173:H3176" si="771">IF(ISERROR(VLOOKUP($AB3173,ingles,W3173,FALSE)),"",IF(VLOOKUP($AB3173,ingles,W3173,FALSE)=0,"",VLOOKUP($AB3173,ingles,W3173,FALSE)))</f>
        <v/>
      </c>
      <c r="E3173" s="76" t="str">
        <f t="shared" si="771"/>
        <v/>
      </c>
      <c r="F3173" s="76" t="str">
        <f t="shared" si="771"/>
        <v/>
      </c>
      <c r="G3173" s="69" t="str">
        <f t="shared" si="771"/>
        <v/>
      </c>
      <c r="H3173" s="346" t="str">
        <f t="shared" ca="1" si="771"/>
        <v/>
      </c>
      <c r="I3173" s="349"/>
      <c r="J3173" s="350"/>
      <c r="W3173" s="14">
        <v>3</v>
      </c>
      <c r="X3173" s="14">
        <v>9</v>
      </c>
      <c r="Y3173" s="14">
        <v>15</v>
      </c>
      <c r="Z3173" s="14">
        <v>21</v>
      </c>
      <c r="AA3173" s="14">
        <v>31</v>
      </c>
      <c r="AB3173" s="14" t="str">
        <f>IF(C3158="","",C3158)</f>
        <v/>
      </c>
    </row>
    <row r="3174" spans="1:28" ht="28.5" customHeight="1" x14ac:dyDescent="0.25">
      <c r="A3174" s="323"/>
      <c r="B3174" s="335" t="s">
        <v>31</v>
      </c>
      <c r="C3174" s="335" t="str">
        <f t="shared" si="770"/>
        <v/>
      </c>
      <c r="D3174" s="77" t="str">
        <f t="shared" si="771"/>
        <v/>
      </c>
      <c r="E3174" s="77" t="str">
        <f t="shared" si="771"/>
        <v/>
      </c>
      <c r="F3174" s="77" t="str">
        <f t="shared" si="771"/>
        <v/>
      </c>
      <c r="G3174" s="70" t="str">
        <f t="shared" si="771"/>
        <v/>
      </c>
      <c r="H3174" s="347" t="str">
        <f t="shared" si="771"/>
        <v/>
      </c>
      <c r="I3174" s="351"/>
      <c r="J3174" s="352"/>
      <c r="W3174" s="14">
        <v>4</v>
      </c>
      <c r="X3174" s="14">
        <v>10</v>
      </c>
      <c r="Y3174" s="14">
        <v>16</v>
      </c>
      <c r="Z3174" s="14">
        <v>22</v>
      </c>
      <c r="AB3174" s="14" t="str">
        <f>IF(C3158="","",C3158)</f>
        <v/>
      </c>
    </row>
    <row r="3175" spans="1:28" ht="28.5" customHeight="1" x14ac:dyDescent="0.25">
      <c r="A3175" s="323"/>
      <c r="B3175" s="335" t="s">
        <v>32</v>
      </c>
      <c r="C3175" s="335" t="str">
        <f t="shared" si="770"/>
        <v/>
      </c>
      <c r="D3175" s="77" t="str">
        <f t="shared" si="771"/>
        <v/>
      </c>
      <c r="E3175" s="77" t="str">
        <f t="shared" si="771"/>
        <v/>
      </c>
      <c r="F3175" s="77" t="str">
        <f t="shared" si="771"/>
        <v/>
      </c>
      <c r="G3175" s="70" t="str">
        <f t="shared" si="771"/>
        <v/>
      </c>
      <c r="H3175" s="347" t="str">
        <f t="shared" si="771"/>
        <v/>
      </c>
      <c r="I3175" s="351"/>
      <c r="J3175" s="352"/>
      <c r="W3175" s="14">
        <v>5</v>
      </c>
      <c r="X3175" s="14">
        <v>11</v>
      </c>
      <c r="Y3175" s="14">
        <v>17</v>
      </c>
      <c r="Z3175" s="14">
        <v>23</v>
      </c>
      <c r="AB3175" s="14" t="str">
        <f>IF(C3158="","",C3158)</f>
        <v/>
      </c>
    </row>
    <row r="3176" spans="1:28" ht="16.5" customHeight="1" thickBot="1" x14ac:dyDescent="0.3">
      <c r="A3176" s="324"/>
      <c r="B3176" s="336" t="s">
        <v>188</v>
      </c>
      <c r="C3176" s="336"/>
      <c r="D3176" s="71" t="str">
        <f t="shared" si="771"/>
        <v/>
      </c>
      <c r="E3176" s="71" t="str">
        <f t="shared" si="771"/>
        <v/>
      </c>
      <c r="F3176" s="71" t="str">
        <f t="shared" si="771"/>
        <v/>
      </c>
      <c r="G3176" s="71" t="str">
        <f t="shared" si="771"/>
        <v/>
      </c>
      <c r="H3176" s="348" t="str">
        <f t="shared" si="771"/>
        <v/>
      </c>
      <c r="I3176" s="353"/>
      <c r="J3176" s="354"/>
      <c r="W3176" s="14">
        <v>7</v>
      </c>
      <c r="X3176" s="14">
        <v>13</v>
      </c>
      <c r="Y3176" s="14">
        <v>19</v>
      </c>
      <c r="Z3176" s="14">
        <v>25</v>
      </c>
      <c r="AB3176" s="14" t="str">
        <f>IF(C3158="","",C3158)</f>
        <v/>
      </c>
    </row>
    <row r="3177" spans="1:28" ht="2.25" customHeight="1" thickTop="1" thickBot="1" x14ac:dyDescent="0.3">
      <c r="A3177" s="72"/>
      <c r="B3177" s="73"/>
      <c r="C3177" s="78"/>
      <c r="D3177" s="78"/>
      <c r="E3177" s="78"/>
      <c r="F3177" s="78"/>
      <c r="G3177" s="78"/>
      <c r="H3177" s="75"/>
      <c r="I3177" s="124"/>
      <c r="J3177" s="124"/>
    </row>
    <row r="3178" spans="1:28" ht="27" customHeight="1" thickTop="1" x14ac:dyDescent="0.25">
      <c r="A3178" s="322" t="s">
        <v>7</v>
      </c>
      <c r="B3178" s="334" t="s">
        <v>33</v>
      </c>
      <c r="C3178" s="334" t="str">
        <f t="shared" ref="C3178" si="772">IF(ISERROR(VLOOKUP($C$8,arte,W3178,FALSE)),"",IF(VLOOKUP($C$8,arte,W3178,FALSE)=0,"",VLOOKUP($C$8,arte,W3178,FALSE)))</f>
        <v/>
      </c>
      <c r="D3178" s="76" t="str">
        <f t="shared" ref="D3178:H3180" si="773">IF(ISERROR(VLOOKUP($AB3178,arte,W3178,FALSE)),"",IF(VLOOKUP($AB3178,arte,W3178,FALSE)=0,"",VLOOKUP($AB3178,arte,W3178,FALSE)))</f>
        <v/>
      </c>
      <c r="E3178" s="76" t="str">
        <f t="shared" si="773"/>
        <v/>
      </c>
      <c r="F3178" s="76" t="str">
        <f t="shared" si="773"/>
        <v/>
      </c>
      <c r="G3178" s="69" t="str">
        <f t="shared" si="773"/>
        <v/>
      </c>
      <c r="H3178" s="343" t="str">
        <f t="shared" ca="1" si="773"/>
        <v/>
      </c>
      <c r="I3178" s="337"/>
      <c r="J3178" s="338"/>
      <c r="W3178" s="14">
        <v>3</v>
      </c>
      <c r="X3178" s="14">
        <v>9</v>
      </c>
      <c r="Y3178" s="14">
        <v>15</v>
      </c>
      <c r="Z3178" s="14">
        <v>21</v>
      </c>
      <c r="AA3178" s="14">
        <v>31</v>
      </c>
      <c r="AB3178" s="14" t="str">
        <f>IF(C3158="","",C3158)</f>
        <v/>
      </c>
    </row>
    <row r="3179" spans="1:28" ht="27" customHeight="1" x14ac:dyDescent="0.25">
      <c r="A3179" s="323"/>
      <c r="B3179" s="335" t="s">
        <v>34</v>
      </c>
      <c r="C3179" s="335" t="str">
        <f>IF(ISERROR(VLOOKUP($C$8,arte,W3179,FALSE)),"",IF(VLOOKUP($C$8,arte,W3179,FALSE)=0,"",VLOOKUP($C$8,arte,W3179,FALSE)))</f>
        <v/>
      </c>
      <c r="D3179" s="77" t="str">
        <f t="shared" si="773"/>
        <v/>
      </c>
      <c r="E3179" s="77" t="str">
        <f t="shared" si="773"/>
        <v/>
      </c>
      <c r="F3179" s="77" t="str">
        <f t="shared" si="773"/>
        <v/>
      </c>
      <c r="G3179" s="70" t="str">
        <f t="shared" si="773"/>
        <v/>
      </c>
      <c r="H3179" s="344" t="str">
        <f t="shared" si="773"/>
        <v/>
      </c>
      <c r="I3179" s="339"/>
      <c r="J3179" s="340"/>
      <c r="W3179" s="14">
        <v>4</v>
      </c>
      <c r="X3179" s="14">
        <v>10</v>
      </c>
      <c r="Y3179" s="14">
        <v>16</v>
      </c>
      <c r="Z3179" s="14">
        <v>22</v>
      </c>
      <c r="AB3179" s="14" t="str">
        <f>IF(C3158="","",C3158)</f>
        <v/>
      </c>
    </row>
    <row r="3180" spans="1:28" ht="16.5" customHeight="1" thickBot="1" x14ac:dyDescent="0.3">
      <c r="A3180" s="324"/>
      <c r="B3180" s="336" t="s">
        <v>188</v>
      </c>
      <c r="C3180" s="336"/>
      <c r="D3180" s="71" t="str">
        <f t="shared" si="773"/>
        <v/>
      </c>
      <c r="E3180" s="71" t="str">
        <f t="shared" si="773"/>
        <v/>
      </c>
      <c r="F3180" s="71" t="str">
        <f t="shared" si="773"/>
        <v/>
      </c>
      <c r="G3180" s="71" t="str">
        <f t="shared" si="773"/>
        <v/>
      </c>
      <c r="H3180" s="345" t="str">
        <f t="shared" si="773"/>
        <v/>
      </c>
      <c r="I3180" s="341"/>
      <c r="J3180" s="342"/>
      <c r="W3180" s="14">
        <v>7</v>
      </c>
      <c r="X3180" s="14">
        <v>13</v>
      </c>
      <c r="Y3180" s="14">
        <v>19</v>
      </c>
      <c r="Z3180" s="14">
        <v>25</v>
      </c>
      <c r="AB3180" s="14" t="str">
        <f>IF(C3158="","",C3158)</f>
        <v/>
      </c>
    </row>
    <row r="3181" spans="1:28" ht="2.25" customHeight="1" thickTop="1" thickBot="1" x14ac:dyDescent="0.3">
      <c r="A3181" s="72"/>
      <c r="B3181" s="73"/>
      <c r="C3181" s="79"/>
      <c r="D3181" s="74"/>
      <c r="E3181" s="74"/>
      <c r="F3181" s="74"/>
      <c r="G3181" s="74"/>
      <c r="H3181" s="80" t="str">
        <f>IF(ISERROR(VLOOKUP($C$8,ingles,AA3181,FALSE)),"",IF(VLOOKUP($C$8,ingles,AA3181,FALSE)=0,"",VLOOKUP($C$8,ingles,AA3181,FALSE)))</f>
        <v/>
      </c>
      <c r="I3181" s="124"/>
      <c r="J3181" s="124"/>
    </row>
    <row r="3182" spans="1:28" ht="21" customHeight="1" thickTop="1" x14ac:dyDescent="0.25">
      <c r="A3182" s="322" t="s">
        <v>5</v>
      </c>
      <c r="B3182" s="334" t="s">
        <v>35</v>
      </c>
      <c r="C3182" s="334" t="str">
        <f t="shared" ref="C3182:C3184" si="774">IF(ISERROR(VLOOKUP($C$8,sociales,W3182,FALSE)),"",IF(VLOOKUP($C$8,sociales,W3182,FALSE)=0,"",VLOOKUP($C$8,sociales,W3182,FALSE)))</f>
        <v/>
      </c>
      <c r="D3182" s="76" t="str">
        <f t="shared" ref="D3182:H3185" si="775">IF(ISERROR(VLOOKUP($AB3182,sociales,W3182,FALSE)),"",IF(VLOOKUP($AB3182,sociales,W3182,FALSE)=0,"",VLOOKUP($AB3182,sociales,W3182,FALSE)))</f>
        <v/>
      </c>
      <c r="E3182" s="76" t="str">
        <f t="shared" si="775"/>
        <v/>
      </c>
      <c r="F3182" s="76" t="str">
        <f t="shared" si="775"/>
        <v/>
      </c>
      <c r="G3182" s="69" t="str">
        <f t="shared" si="775"/>
        <v/>
      </c>
      <c r="H3182" s="346" t="str">
        <f t="shared" ca="1" si="775"/>
        <v/>
      </c>
      <c r="I3182" s="349"/>
      <c r="J3182" s="350"/>
      <c r="W3182" s="14">
        <v>3</v>
      </c>
      <c r="X3182" s="14">
        <v>9</v>
      </c>
      <c r="Y3182" s="14">
        <v>15</v>
      </c>
      <c r="Z3182" s="14">
        <v>21</v>
      </c>
      <c r="AA3182" s="14">
        <v>31</v>
      </c>
      <c r="AB3182" s="14" t="str">
        <f>IF(C3158="","",C3158)</f>
        <v/>
      </c>
    </row>
    <row r="3183" spans="1:28" ht="27" customHeight="1" x14ac:dyDescent="0.25">
      <c r="A3183" s="323"/>
      <c r="B3183" s="335" t="s">
        <v>36</v>
      </c>
      <c r="C3183" s="335" t="str">
        <f t="shared" si="774"/>
        <v/>
      </c>
      <c r="D3183" s="77" t="str">
        <f t="shared" si="775"/>
        <v/>
      </c>
      <c r="E3183" s="77" t="str">
        <f t="shared" si="775"/>
        <v/>
      </c>
      <c r="F3183" s="77" t="str">
        <f t="shared" si="775"/>
        <v/>
      </c>
      <c r="G3183" s="70" t="str">
        <f t="shared" si="775"/>
        <v/>
      </c>
      <c r="H3183" s="347" t="str">
        <f t="shared" si="775"/>
        <v/>
      </c>
      <c r="I3183" s="351"/>
      <c r="J3183" s="352"/>
      <c r="W3183" s="14">
        <v>4</v>
      </c>
      <c r="X3183" s="14">
        <v>10</v>
      </c>
      <c r="Y3183" s="14">
        <v>16</v>
      </c>
      <c r="Z3183" s="14">
        <v>22</v>
      </c>
      <c r="AB3183" s="14" t="str">
        <f>IF(C3158="","",C3158)</f>
        <v/>
      </c>
    </row>
    <row r="3184" spans="1:28" ht="27" customHeight="1" x14ac:dyDescent="0.25">
      <c r="A3184" s="323"/>
      <c r="B3184" s="335" t="s">
        <v>37</v>
      </c>
      <c r="C3184" s="335" t="str">
        <f t="shared" si="774"/>
        <v/>
      </c>
      <c r="D3184" s="77" t="str">
        <f t="shared" si="775"/>
        <v/>
      </c>
      <c r="E3184" s="77" t="str">
        <f t="shared" si="775"/>
        <v/>
      </c>
      <c r="F3184" s="77" t="str">
        <f t="shared" si="775"/>
        <v/>
      </c>
      <c r="G3184" s="70" t="str">
        <f t="shared" si="775"/>
        <v/>
      </c>
      <c r="H3184" s="347" t="str">
        <f t="shared" si="775"/>
        <v/>
      </c>
      <c r="I3184" s="351"/>
      <c r="J3184" s="352"/>
      <c r="W3184" s="14">
        <v>5</v>
      </c>
      <c r="X3184" s="14">
        <v>11</v>
      </c>
      <c r="Y3184" s="14">
        <v>17</v>
      </c>
      <c r="Z3184" s="14">
        <v>23</v>
      </c>
      <c r="AB3184" s="14" t="str">
        <f>IF(C3158="","",C3158)</f>
        <v/>
      </c>
    </row>
    <row r="3185" spans="1:28" ht="16.5" customHeight="1" thickBot="1" x14ac:dyDescent="0.3">
      <c r="A3185" s="324"/>
      <c r="B3185" s="336" t="s">
        <v>188</v>
      </c>
      <c r="C3185" s="336"/>
      <c r="D3185" s="71" t="str">
        <f t="shared" si="775"/>
        <v/>
      </c>
      <c r="E3185" s="71" t="str">
        <f t="shared" si="775"/>
        <v/>
      </c>
      <c r="F3185" s="71" t="str">
        <f t="shared" si="775"/>
        <v/>
      </c>
      <c r="G3185" s="71" t="str">
        <f t="shared" si="775"/>
        <v/>
      </c>
      <c r="H3185" s="348" t="str">
        <f t="shared" si="775"/>
        <v/>
      </c>
      <c r="I3185" s="353"/>
      <c r="J3185" s="354"/>
      <c r="W3185" s="14">
        <v>7</v>
      </c>
      <c r="X3185" s="14">
        <v>13</v>
      </c>
      <c r="Y3185" s="14">
        <v>19</v>
      </c>
      <c r="Z3185" s="14">
        <v>25</v>
      </c>
      <c r="AB3185" s="14" t="str">
        <f>IF(C3158="","",C3158)</f>
        <v/>
      </c>
    </row>
    <row r="3186" spans="1:28" ht="2.25" customHeight="1" thickTop="1" thickBot="1" x14ac:dyDescent="0.3">
      <c r="A3186" s="72"/>
      <c r="B3186" s="73"/>
      <c r="C3186" s="78"/>
      <c r="D3186" s="78"/>
      <c r="E3186" s="78"/>
      <c r="F3186" s="78"/>
      <c r="G3186" s="78"/>
      <c r="H3186" s="75"/>
      <c r="I3186" s="124"/>
      <c r="J3186" s="124"/>
    </row>
    <row r="3187" spans="1:28" ht="16.5" customHeight="1" thickTop="1" x14ac:dyDescent="0.25">
      <c r="A3187" s="355" t="s">
        <v>4</v>
      </c>
      <c r="B3187" s="334" t="s">
        <v>24</v>
      </c>
      <c r="C3187" s="334" t="str">
        <f t="shared" ref="C3187:C3188" si="776">IF(ISERROR(VLOOKUP($C$8,desarrollo,W3187,FALSE)),"",IF(VLOOKUP($C$8,desarrollo,W3187,FALSE)=0,"",VLOOKUP($C$8,desarrollo,W3187,FALSE)))</f>
        <v/>
      </c>
      <c r="D3187" s="76" t="str">
        <f t="shared" ref="D3187:H3189" si="777">IF(ISERROR(VLOOKUP($AB3187,desarrollo,W3187,FALSE)),"",IF(VLOOKUP($AB3187,desarrollo,W3187,FALSE)=0,"",VLOOKUP($AB3187,desarrollo,W3187,FALSE)))</f>
        <v/>
      </c>
      <c r="E3187" s="76" t="str">
        <f t="shared" si="777"/>
        <v/>
      </c>
      <c r="F3187" s="76" t="str">
        <f t="shared" si="777"/>
        <v/>
      </c>
      <c r="G3187" s="69" t="str">
        <f t="shared" si="777"/>
        <v/>
      </c>
      <c r="H3187" s="343" t="str">
        <f t="shared" ca="1" si="777"/>
        <v/>
      </c>
      <c r="I3187" s="337"/>
      <c r="J3187" s="338"/>
      <c r="W3187" s="14">
        <v>3</v>
      </c>
      <c r="X3187" s="14">
        <v>9</v>
      </c>
      <c r="Y3187" s="14">
        <v>15</v>
      </c>
      <c r="Z3187" s="14">
        <v>21</v>
      </c>
      <c r="AA3187" s="14">
        <v>31</v>
      </c>
      <c r="AB3187" s="14" t="str">
        <f>IF(C3158="","",C3158)</f>
        <v/>
      </c>
    </row>
    <row r="3188" spans="1:28" ht="27" customHeight="1" x14ac:dyDescent="0.25">
      <c r="A3188" s="356"/>
      <c r="B3188" s="335" t="s">
        <v>25</v>
      </c>
      <c r="C3188" s="335" t="str">
        <f t="shared" si="776"/>
        <v/>
      </c>
      <c r="D3188" s="77" t="str">
        <f t="shared" si="777"/>
        <v/>
      </c>
      <c r="E3188" s="77" t="str">
        <f t="shared" si="777"/>
        <v/>
      </c>
      <c r="F3188" s="77" t="str">
        <f t="shared" si="777"/>
        <v/>
      </c>
      <c r="G3188" s="70" t="str">
        <f t="shared" si="777"/>
        <v/>
      </c>
      <c r="H3188" s="344" t="str">
        <f t="shared" si="777"/>
        <v/>
      </c>
      <c r="I3188" s="339"/>
      <c r="J3188" s="340"/>
      <c r="W3188" s="14">
        <v>4</v>
      </c>
      <c r="X3188" s="14">
        <v>10</v>
      </c>
      <c r="Y3188" s="14">
        <v>16</v>
      </c>
      <c r="Z3188" s="14">
        <v>22</v>
      </c>
      <c r="AB3188" s="14" t="str">
        <f>IF(C3158="","",C3158)</f>
        <v/>
      </c>
    </row>
    <row r="3189" spans="1:28" ht="16.5" customHeight="1" thickBot="1" x14ac:dyDescent="0.3">
      <c r="A3189" s="357"/>
      <c r="B3189" s="336" t="s">
        <v>188</v>
      </c>
      <c r="C3189" s="336"/>
      <c r="D3189" s="71" t="str">
        <f t="shared" si="777"/>
        <v/>
      </c>
      <c r="E3189" s="71" t="str">
        <f t="shared" si="777"/>
        <v/>
      </c>
      <c r="F3189" s="71" t="str">
        <f t="shared" si="777"/>
        <v/>
      </c>
      <c r="G3189" s="71" t="str">
        <f t="shared" si="777"/>
        <v/>
      </c>
      <c r="H3189" s="345" t="str">
        <f t="shared" si="777"/>
        <v/>
      </c>
      <c r="I3189" s="341"/>
      <c r="J3189" s="342"/>
      <c r="W3189" s="14">
        <v>7</v>
      </c>
      <c r="X3189" s="14">
        <v>13</v>
      </c>
      <c r="Y3189" s="14">
        <v>19</v>
      </c>
      <c r="Z3189" s="14">
        <v>25</v>
      </c>
      <c r="AB3189" s="14" t="str">
        <f>IF(C3158="","",C3158)</f>
        <v/>
      </c>
    </row>
    <row r="3190" spans="1:28" ht="2.25" customHeight="1" thickTop="1" thickBot="1" x14ac:dyDescent="0.3">
      <c r="A3190" s="81"/>
      <c r="B3190" s="73"/>
      <c r="C3190" s="78"/>
      <c r="D3190" s="78"/>
      <c r="E3190" s="78"/>
      <c r="F3190" s="78"/>
      <c r="G3190" s="78"/>
      <c r="H3190" s="82"/>
      <c r="I3190" s="124"/>
      <c r="J3190" s="124"/>
    </row>
    <row r="3191" spans="1:28" ht="24" customHeight="1" thickTop="1" x14ac:dyDescent="0.25">
      <c r="A3191" s="322" t="s">
        <v>6</v>
      </c>
      <c r="B3191" s="334" t="s">
        <v>52</v>
      </c>
      <c r="C3191" s="334" t="str">
        <f t="shared" ref="C3191:C3193" si="778">IF(ISERROR(VLOOKUP($C$8,fisica,W3191,FALSE)),"",IF(VLOOKUP($C$8,fisica,W3191,FALSE)=0,"",VLOOKUP($C$8,fisica,W3191,FALSE)))</f>
        <v/>
      </c>
      <c r="D3191" s="76" t="str">
        <f t="shared" ref="D3191:H3194" si="779">IF(ISERROR(VLOOKUP($AB3191,fisica,W3191,FALSE)),"",IF(VLOOKUP($AB3191,fisica,W3191,FALSE)=0,"",VLOOKUP($AB3191,fisica,W3191,FALSE)))</f>
        <v/>
      </c>
      <c r="E3191" s="76" t="str">
        <f t="shared" si="779"/>
        <v/>
      </c>
      <c r="F3191" s="76" t="str">
        <f t="shared" si="779"/>
        <v/>
      </c>
      <c r="G3191" s="69" t="str">
        <f t="shared" si="779"/>
        <v/>
      </c>
      <c r="H3191" s="346" t="str">
        <f t="shared" ca="1" si="779"/>
        <v/>
      </c>
      <c r="I3191" s="349"/>
      <c r="J3191" s="350"/>
      <c r="W3191" s="14">
        <v>3</v>
      </c>
      <c r="X3191" s="14">
        <v>9</v>
      </c>
      <c r="Y3191" s="14">
        <v>15</v>
      </c>
      <c r="Z3191" s="14">
        <v>21</v>
      </c>
      <c r="AA3191" s="14">
        <v>31</v>
      </c>
      <c r="AB3191" s="14" t="str">
        <f>IF(C3158="","",C3158)</f>
        <v/>
      </c>
    </row>
    <row r="3192" spans="1:28" ht="18.75" customHeight="1" x14ac:dyDescent="0.25">
      <c r="A3192" s="323"/>
      <c r="B3192" s="335" t="s">
        <v>38</v>
      </c>
      <c r="C3192" s="335" t="str">
        <f t="shared" si="778"/>
        <v/>
      </c>
      <c r="D3192" s="77" t="str">
        <f t="shared" si="779"/>
        <v/>
      </c>
      <c r="E3192" s="77" t="str">
        <f t="shared" si="779"/>
        <v/>
      </c>
      <c r="F3192" s="77" t="str">
        <f t="shared" si="779"/>
        <v/>
      </c>
      <c r="G3192" s="70" t="str">
        <f t="shared" si="779"/>
        <v/>
      </c>
      <c r="H3192" s="347" t="str">
        <f t="shared" si="779"/>
        <v/>
      </c>
      <c r="I3192" s="351"/>
      <c r="J3192" s="352"/>
      <c r="W3192" s="14">
        <v>4</v>
      </c>
      <c r="X3192" s="14">
        <v>10</v>
      </c>
      <c r="Y3192" s="14">
        <v>16</v>
      </c>
      <c r="Z3192" s="14">
        <v>22</v>
      </c>
      <c r="AB3192" s="14" t="str">
        <f>IF(C3158="","",C3158)</f>
        <v/>
      </c>
    </row>
    <row r="3193" spans="1:28" ht="27" customHeight="1" x14ac:dyDescent="0.25">
      <c r="A3193" s="323"/>
      <c r="B3193" s="335" t="s">
        <v>39</v>
      </c>
      <c r="C3193" s="335" t="str">
        <f t="shared" si="778"/>
        <v/>
      </c>
      <c r="D3193" s="77" t="str">
        <f t="shared" si="779"/>
        <v/>
      </c>
      <c r="E3193" s="77" t="str">
        <f t="shared" si="779"/>
        <v/>
      </c>
      <c r="F3193" s="77" t="str">
        <f t="shared" si="779"/>
        <v/>
      </c>
      <c r="G3193" s="70" t="str">
        <f t="shared" si="779"/>
        <v/>
      </c>
      <c r="H3193" s="347" t="str">
        <f t="shared" si="779"/>
        <v/>
      </c>
      <c r="I3193" s="351"/>
      <c r="J3193" s="352"/>
      <c r="W3193" s="14">
        <v>5</v>
      </c>
      <c r="X3193" s="14">
        <v>11</v>
      </c>
      <c r="Y3193" s="14">
        <v>17</v>
      </c>
      <c r="Z3193" s="14">
        <v>23</v>
      </c>
      <c r="AB3193" s="14" t="str">
        <f>IF(C3158="","",C3158)</f>
        <v/>
      </c>
    </row>
    <row r="3194" spans="1:28" ht="16.5" customHeight="1" thickBot="1" x14ac:dyDescent="0.3">
      <c r="A3194" s="324"/>
      <c r="B3194" s="336" t="s">
        <v>188</v>
      </c>
      <c r="C3194" s="336"/>
      <c r="D3194" s="71" t="str">
        <f t="shared" si="779"/>
        <v/>
      </c>
      <c r="E3194" s="71" t="str">
        <f t="shared" si="779"/>
        <v/>
      </c>
      <c r="F3194" s="71" t="str">
        <f t="shared" si="779"/>
        <v/>
      </c>
      <c r="G3194" s="71" t="str">
        <f t="shared" si="779"/>
        <v/>
      </c>
      <c r="H3194" s="348" t="str">
        <f t="shared" si="779"/>
        <v/>
      </c>
      <c r="I3194" s="353"/>
      <c r="J3194" s="354"/>
      <c r="W3194" s="14">
        <v>7</v>
      </c>
      <c r="X3194" s="14">
        <v>13</v>
      </c>
      <c r="Y3194" s="14">
        <v>19</v>
      </c>
      <c r="Z3194" s="14">
        <v>25</v>
      </c>
      <c r="AB3194" s="14" t="str">
        <f>IF(C3158="","",C3158)</f>
        <v/>
      </c>
    </row>
    <row r="3195" spans="1:28" ht="2.25" customHeight="1" thickTop="1" thickBot="1" x14ac:dyDescent="0.3">
      <c r="A3195" s="72"/>
      <c r="B3195" s="73"/>
      <c r="C3195" s="78"/>
      <c r="D3195" s="78"/>
      <c r="E3195" s="78"/>
      <c r="F3195" s="78"/>
      <c r="G3195" s="78"/>
      <c r="H3195" s="82"/>
      <c r="I3195" s="124"/>
      <c r="J3195" s="124"/>
    </row>
    <row r="3196" spans="1:28" ht="36" customHeight="1" thickTop="1" x14ac:dyDescent="0.25">
      <c r="A3196" s="322" t="s">
        <v>11</v>
      </c>
      <c r="B3196" s="334" t="s">
        <v>40</v>
      </c>
      <c r="C3196" s="334" t="str">
        <f t="shared" ref="C3196:C3197" si="780">IF(ISERROR(VLOOKUP($C$8,religion,W3196,FALSE)),"",IF(VLOOKUP($C$8,religion,W3196,FALSE)=0,"",VLOOKUP($C$8,religion,W3196,FALSE)))</f>
        <v/>
      </c>
      <c r="D3196" s="76" t="str">
        <f t="shared" ref="D3196:H3198" si="781">IF(ISERROR(VLOOKUP($AB3196,religion,W3196,FALSE)),"",IF(VLOOKUP($AB3196,religion,W3196,FALSE)=0,"",VLOOKUP($AB3196,religion,W3196,FALSE)))</f>
        <v/>
      </c>
      <c r="E3196" s="76" t="str">
        <f t="shared" si="781"/>
        <v/>
      </c>
      <c r="F3196" s="76" t="str">
        <f t="shared" si="781"/>
        <v/>
      </c>
      <c r="G3196" s="69" t="str">
        <f t="shared" si="781"/>
        <v/>
      </c>
      <c r="H3196" s="343" t="str">
        <f t="shared" ca="1" si="781"/>
        <v/>
      </c>
      <c r="I3196" s="337"/>
      <c r="J3196" s="338"/>
      <c r="W3196" s="14">
        <v>3</v>
      </c>
      <c r="X3196" s="14">
        <v>9</v>
      </c>
      <c r="Y3196" s="14">
        <v>15</v>
      </c>
      <c r="Z3196" s="14">
        <v>21</v>
      </c>
      <c r="AA3196" s="14">
        <v>31</v>
      </c>
      <c r="AB3196" s="14" t="str">
        <f>IF(C3158="","",C3158)</f>
        <v/>
      </c>
    </row>
    <row r="3197" spans="1:28" ht="27" customHeight="1" x14ac:dyDescent="0.25">
      <c r="A3197" s="323"/>
      <c r="B3197" s="335" t="s">
        <v>41</v>
      </c>
      <c r="C3197" s="335" t="str">
        <f t="shared" si="780"/>
        <v/>
      </c>
      <c r="D3197" s="77" t="str">
        <f t="shared" si="781"/>
        <v/>
      </c>
      <c r="E3197" s="77" t="str">
        <f t="shared" si="781"/>
        <v/>
      </c>
      <c r="F3197" s="77" t="str">
        <f t="shared" si="781"/>
        <v/>
      </c>
      <c r="G3197" s="70" t="str">
        <f t="shared" si="781"/>
        <v/>
      </c>
      <c r="H3197" s="344" t="str">
        <f t="shared" si="781"/>
        <v/>
      </c>
      <c r="I3197" s="339"/>
      <c r="J3197" s="340"/>
      <c r="W3197" s="14">
        <v>4</v>
      </c>
      <c r="X3197" s="14">
        <v>10</v>
      </c>
      <c r="Y3197" s="14">
        <v>16</v>
      </c>
      <c r="Z3197" s="14">
        <v>22</v>
      </c>
      <c r="AB3197" s="14" t="str">
        <f>IF(C3158="","",C3158)</f>
        <v/>
      </c>
    </row>
    <row r="3198" spans="1:28" ht="16.5" customHeight="1" thickBot="1" x14ac:dyDescent="0.3">
      <c r="A3198" s="324"/>
      <c r="B3198" s="336" t="s">
        <v>188</v>
      </c>
      <c r="C3198" s="336"/>
      <c r="D3198" s="71" t="str">
        <f t="shared" si="781"/>
        <v/>
      </c>
      <c r="E3198" s="71" t="str">
        <f t="shared" si="781"/>
        <v/>
      </c>
      <c r="F3198" s="71" t="str">
        <f t="shared" si="781"/>
        <v/>
      </c>
      <c r="G3198" s="71" t="str">
        <f t="shared" si="781"/>
        <v/>
      </c>
      <c r="H3198" s="345" t="str">
        <f t="shared" si="781"/>
        <v/>
      </c>
      <c r="I3198" s="341"/>
      <c r="J3198" s="342"/>
      <c r="W3198" s="14">
        <v>7</v>
      </c>
      <c r="X3198" s="14">
        <v>13</v>
      </c>
      <c r="Y3198" s="14">
        <v>19</v>
      </c>
      <c r="Z3198" s="14">
        <v>25</v>
      </c>
      <c r="AB3198" s="14" t="str">
        <f>IF(C3158="","",C3158)</f>
        <v/>
      </c>
    </row>
    <row r="3199" spans="1:28" ht="2.25" customHeight="1" thickTop="1" thickBot="1" x14ac:dyDescent="0.3">
      <c r="A3199" s="72"/>
      <c r="B3199" s="73"/>
      <c r="C3199" s="78"/>
      <c r="D3199" s="78"/>
      <c r="E3199" s="78"/>
      <c r="F3199" s="78"/>
      <c r="G3199" s="78"/>
      <c r="H3199" s="82"/>
      <c r="I3199" s="124"/>
      <c r="J3199" s="124"/>
    </row>
    <row r="3200" spans="1:28" ht="28.5" customHeight="1" thickTop="1" x14ac:dyDescent="0.25">
      <c r="A3200" s="322" t="s">
        <v>10</v>
      </c>
      <c r="B3200" s="334" t="s">
        <v>42</v>
      </c>
      <c r="C3200" s="334" t="str">
        <f t="shared" ref="C3200:C3202" si="782">IF(ISERROR(VLOOKUP($C$8,ciencia,W3200,FALSE)),"",IF(VLOOKUP($C$8,ciencia,W3200,FALSE)=0,"",VLOOKUP($C$8,ciencia,W3200,FALSE)))</f>
        <v/>
      </c>
      <c r="D3200" s="76" t="str">
        <f t="shared" ref="D3200:H3203" si="783">IF(ISERROR(VLOOKUP($AB3200,ciencia,W3200,FALSE)),"",IF(VLOOKUP($AB3200,ciencia,W3200,FALSE)=0,"",VLOOKUP($AB3200,ciencia,W3200,FALSE)))</f>
        <v/>
      </c>
      <c r="E3200" s="76" t="str">
        <f t="shared" si="783"/>
        <v/>
      </c>
      <c r="F3200" s="76" t="str">
        <f t="shared" si="783"/>
        <v/>
      </c>
      <c r="G3200" s="69" t="str">
        <f t="shared" si="783"/>
        <v/>
      </c>
      <c r="H3200" s="346" t="str">
        <f t="shared" ca="1" si="783"/>
        <v/>
      </c>
      <c r="I3200" s="349"/>
      <c r="J3200" s="350"/>
      <c r="W3200" s="14">
        <v>3</v>
      </c>
      <c r="X3200" s="14">
        <v>9</v>
      </c>
      <c r="Y3200" s="14">
        <v>15</v>
      </c>
      <c r="Z3200" s="14">
        <v>21</v>
      </c>
      <c r="AA3200" s="14">
        <v>31</v>
      </c>
      <c r="AB3200" s="14" t="str">
        <f>IF(C3158="","",C3158)</f>
        <v/>
      </c>
    </row>
    <row r="3201" spans="1:28" ht="47.25" customHeight="1" x14ac:dyDescent="0.25">
      <c r="A3201" s="323"/>
      <c r="B3201" s="335" t="s">
        <v>9</v>
      </c>
      <c r="C3201" s="335" t="str">
        <f t="shared" si="782"/>
        <v/>
      </c>
      <c r="D3201" s="77" t="str">
        <f t="shared" si="783"/>
        <v/>
      </c>
      <c r="E3201" s="77" t="str">
        <f t="shared" si="783"/>
        <v/>
      </c>
      <c r="F3201" s="77" t="str">
        <f t="shared" si="783"/>
        <v/>
      </c>
      <c r="G3201" s="70" t="str">
        <f t="shared" si="783"/>
        <v/>
      </c>
      <c r="H3201" s="347" t="str">
        <f t="shared" si="783"/>
        <v/>
      </c>
      <c r="I3201" s="351"/>
      <c r="J3201" s="352"/>
      <c r="W3201" s="14">
        <v>4</v>
      </c>
      <c r="X3201" s="14">
        <v>10</v>
      </c>
      <c r="Y3201" s="14">
        <v>16</v>
      </c>
      <c r="Z3201" s="14">
        <v>22</v>
      </c>
      <c r="AB3201" s="14" t="str">
        <f>IF(C3158="","",C3158)</f>
        <v/>
      </c>
    </row>
    <row r="3202" spans="1:28" ht="36.75" customHeight="1" x14ac:dyDescent="0.25">
      <c r="A3202" s="323"/>
      <c r="B3202" s="335" t="s">
        <v>43</v>
      </c>
      <c r="C3202" s="335" t="str">
        <f t="shared" si="782"/>
        <v/>
      </c>
      <c r="D3202" s="77" t="str">
        <f t="shared" si="783"/>
        <v/>
      </c>
      <c r="E3202" s="77" t="str">
        <f t="shared" si="783"/>
        <v/>
      </c>
      <c r="F3202" s="77" t="str">
        <f t="shared" si="783"/>
        <v/>
      </c>
      <c r="G3202" s="70" t="str">
        <f t="shared" si="783"/>
        <v/>
      </c>
      <c r="H3202" s="347" t="str">
        <f t="shared" si="783"/>
        <v/>
      </c>
      <c r="I3202" s="351"/>
      <c r="J3202" s="352"/>
      <c r="W3202" s="14">
        <v>5</v>
      </c>
      <c r="X3202" s="14">
        <v>11</v>
      </c>
      <c r="Y3202" s="14">
        <v>17</v>
      </c>
      <c r="Z3202" s="14">
        <v>23</v>
      </c>
      <c r="AB3202" s="14" t="str">
        <f>IF(C3158="","",C3158)</f>
        <v/>
      </c>
    </row>
    <row r="3203" spans="1:28" ht="16.5" customHeight="1" thickBot="1" x14ac:dyDescent="0.3">
      <c r="A3203" s="324"/>
      <c r="B3203" s="336" t="s">
        <v>188</v>
      </c>
      <c r="C3203" s="336"/>
      <c r="D3203" s="71" t="str">
        <f t="shared" si="783"/>
        <v/>
      </c>
      <c r="E3203" s="71" t="str">
        <f t="shared" si="783"/>
        <v/>
      </c>
      <c r="F3203" s="71" t="str">
        <f t="shared" si="783"/>
        <v/>
      </c>
      <c r="G3203" s="71" t="str">
        <f t="shared" si="783"/>
        <v/>
      </c>
      <c r="H3203" s="348" t="str">
        <f t="shared" si="783"/>
        <v/>
      </c>
      <c r="I3203" s="353"/>
      <c r="J3203" s="354"/>
      <c r="W3203" s="14">
        <v>7</v>
      </c>
      <c r="X3203" s="14">
        <v>13</v>
      </c>
      <c r="Y3203" s="14">
        <v>19</v>
      </c>
      <c r="Z3203" s="14">
        <v>25</v>
      </c>
      <c r="AB3203" s="14" t="str">
        <f>IF(C3158="","",C3158)</f>
        <v/>
      </c>
    </row>
    <row r="3204" spans="1:28" ht="2.25" customHeight="1" thickTop="1" thickBot="1" x14ac:dyDescent="0.3">
      <c r="A3204" s="72"/>
      <c r="B3204" s="73"/>
      <c r="C3204" s="78"/>
      <c r="D3204" s="78"/>
      <c r="E3204" s="78"/>
      <c r="F3204" s="78"/>
      <c r="G3204" s="78"/>
      <c r="H3204" s="82"/>
      <c r="I3204" s="124"/>
      <c r="J3204" s="124"/>
    </row>
    <row r="3205" spans="1:28" ht="44.25" customHeight="1" thickTop="1" thickBot="1" x14ac:dyDescent="0.3">
      <c r="A3205" s="83" t="s">
        <v>12</v>
      </c>
      <c r="B3205" s="376" t="s">
        <v>44</v>
      </c>
      <c r="C3205" s="377"/>
      <c r="D3205" s="84" t="str">
        <f>IF(ISERROR(VLOOKUP($AB3205,trabajo,W3205,FALSE)),"",IF(VLOOKUP($AB3205,trabajo,W3205,FALSE)=0,"",VLOOKUP($AB3205,trabajo,W3205,FALSE)))</f>
        <v/>
      </c>
      <c r="E3205" s="84" t="str">
        <f>IF(ISERROR(VLOOKUP($AB3205,trabajo,X3205,FALSE)),"",IF(VLOOKUP($AB3205,trabajo,X3205,FALSE)=0,"",VLOOKUP($AB3205,trabajo,X3205,FALSE)))</f>
        <v/>
      </c>
      <c r="F3205" s="84" t="str">
        <f>IF(ISERROR(VLOOKUP($AB3205,trabajo,Y3205,FALSE)),"",IF(VLOOKUP($AB3205,trabajo,Y3205,FALSE)=0,"",VLOOKUP($AB3205,trabajo,Y3205,FALSE)))</f>
        <v/>
      </c>
      <c r="G3205" s="85" t="str">
        <f>IF(ISERROR(VLOOKUP($AB3205,trabajo,Z3205,FALSE)),"",IF(VLOOKUP($AB3205,trabajo,Z3205,FALSE)=0,"",VLOOKUP($AB3205,trabajo,Z3205,FALSE)))</f>
        <v/>
      </c>
      <c r="H3205" s="86" t="str">
        <f ca="1">IF(ISERROR(VLOOKUP($AB3205,trabajo,AA3205,FALSE)),"",IF(VLOOKUP($AB3205,trabajo,AA3205,FALSE)=0,"",VLOOKUP($AB3205,trabajo,AA3205,FALSE)))</f>
        <v/>
      </c>
      <c r="I3205" s="332"/>
      <c r="J3205" s="333"/>
      <c r="W3205" s="14">
        <v>3</v>
      </c>
      <c r="X3205" s="14">
        <v>9</v>
      </c>
      <c r="Y3205" s="14">
        <v>15</v>
      </c>
      <c r="Z3205" s="14">
        <v>21</v>
      </c>
      <c r="AA3205" s="14">
        <v>31</v>
      </c>
      <c r="AB3205" s="14" t="str">
        <f>IF(C3158="","",C3158)</f>
        <v/>
      </c>
    </row>
    <row r="3206" spans="1:28" ht="9.75" customHeight="1" thickTop="1" thickBot="1" x14ac:dyDescent="0.3">
      <c r="A3206" s="87"/>
      <c r="B3206" s="73"/>
      <c r="C3206" s="79"/>
      <c r="D3206" s="79"/>
      <c r="E3206" s="79"/>
      <c r="F3206" s="79"/>
      <c r="G3206" s="79"/>
      <c r="I3206" s="88"/>
      <c r="J3206" s="88"/>
    </row>
    <row r="3207" spans="1:28" ht="18.75" customHeight="1" thickTop="1" x14ac:dyDescent="0.25">
      <c r="A3207" s="389" t="s">
        <v>14</v>
      </c>
      <c r="B3207" s="390"/>
      <c r="C3207" s="391"/>
      <c r="D3207" s="386" t="s">
        <v>53</v>
      </c>
      <c r="E3207" s="387"/>
      <c r="F3207" s="387"/>
      <c r="G3207" s="388"/>
      <c r="H3207" s="384" t="s">
        <v>2</v>
      </c>
      <c r="I3207" s="288" t="s">
        <v>17</v>
      </c>
      <c r="J3207" s="289"/>
    </row>
    <row r="3208" spans="1:28" ht="18.75" customHeight="1" thickBot="1" x14ac:dyDescent="0.3">
      <c r="A3208" s="392"/>
      <c r="B3208" s="393"/>
      <c r="C3208" s="394"/>
      <c r="D3208" s="89">
        <v>1</v>
      </c>
      <c r="E3208" s="89">
        <v>2</v>
      </c>
      <c r="F3208" s="89">
        <v>3</v>
      </c>
      <c r="G3208" s="90">
        <v>4</v>
      </c>
      <c r="H3208" s="385"/>
      <c r="I3208" s="290"/>
      <c r="J3208" s="291"/>
    </row>
    <row r="3209" spans="1:28" ht="22.5" customHeight="1" thickTop="1" x14ac:dyDescent="0.25">
      <c r="A3209" s="378" t="s">
        <v>15</v>
      </c>
      <c r="B3209" s="379"/>
      <c r="C3209" s="380"/>
      <c r="D3209" s="91" t="str">
        <f>IF(ISERROR(VLOOKUP($AB3209,autonomo,W3209,FALSE)),"",IF(VLOOKUP($AB3209,autonomo,W3209,FALSE)=0,"",VLOOKUP($AB3209,autonomo,W3209,FALSE)))</f>
        <v/>
      </c>
      <c r="E3209" s="91" t="str">
        <f>IF(ISERROR(VLOOKUP($AB3209,autonomo,X3209,FALSE)),"",IF(VLOOKUP($AB3209,autonomo,X3209,FALSE)=0,"",VLOOKUP($AB3209,autonomo,X3209,FALSE)))</f>
        <v/>
      </c>
      <c r="F3209" s="91" t="str">
        <f>IF(ISERROR(VLOOKUP($AB3209,autonomo,Y3209,FALSE)),"",IF(VLOOKUP($AB3209,autonomo,Y3209,FALSE)=0,"",VLOOKUP($AB3209,autonomo,Y3209,FALSE)))</f>
        <v/>
      </c>
      <c r="G3209" s="92" t="str">
        <f>IF(ISERROR(VLOOKUP($AB3209,autonomo,Z3209,FALSE)),"",IF(VLOOKUP($AB3209,autonomo,Z3209,FALSE)=0,"",VLOOKUP($AB3209,autonomo,Z3209,FALSE)))</f>
        <v/>
      </c>
      <c r="H3209" s="93" t="str">
        <f ca="1">IF(ISERROR(VLOOKUP($AB3209,autonomo,AA3209,FALSE)),"",IF(VLOOKUP($AB3209,autonomo,AA3209,FALSE)=0,"",VLOOKUP($AB3209,autonomo,AA3209,FALSE)))</f>
        <v/>
      </c>
      <c r="I3209" s="305"/>
      <c r="J3209" s="306"/>
      <c r="W3209" s="14">
        <v>3</v>
      </c>
      <c r="X3209" s="14">
        <v>9</v>
      </c>
      <c r="Y3209" s="14">
        <v>15</v>
      </c>
      <c r="Z3209" s="14">
        <v>21</v>
      </c>
      <c r="AA3209" s="14">
        <v>31</v>
      </c>
      <c r="AB3209" s="14" t="str">
        <f>IF(C3158="","",C3158)</f>
        <v/>
      </c>
    </row>
    <row r="3210" spans="1:28" ht="24" customHeight="1" thickBot="1" x14ac:dyDescent="0.3">
      <c r="A3210" s="381" t="s">
        <v>16</v>
      </c>
      <c r="B3210" s="382"/>
      <c r="C3210" s="383"/>
      <c r="D3210" s="94" t="str">
        <f>IF(ISERROR(VLOOKUP($AB3210,tic,W3210,FALSE)),"",IF(VLOOKUP($AB3210,tic,W3210,FALSE)=0,"",VLOOKUP($AB3210,tic,W3210,FALSE)))</f>
        <v/>
      </c>
      <c r="E3210" s="94" t="str">
        <f>IF(ISERROR(VLOOKUP($AB3210,tic,X3210,FALSE)),"",IF(VLOOKUP($AB3210,tic,X3210,FALSE)=0,"",VLOOKUP($AB3210,tic,X3210,FALSE)))</f>
        <v/>
      </c>
      <c r="F3210" s="94" t="str">
        <f>IF(ISERROR(VLOOKUP($AB3210,tic,Y3210,FALSE)),"",IF(VLOOKUP($AB3210,tic,Y3210,FALSE)=0,"",VLOOKUP($AB3210,tic,Y3210,FALSE)))</f>
        <v/>
      </c>
      <c r="G3210" s="95" t="str">
        <f>IF(ISERROR(VLOOKUP($AB3210,tic,Z3210,FALSE)),"",IF(VLOOKUP($AB3210,tic,Z3210,FALSE)=0,"",VLOOKUP($AB3210,tic,Z3210,FALSE)))</f>
        <v/>
      </c>
      <c r="H3210" s="96" t="str">
        <f ca="1">IF(ISERROR(VLOOKUP($AB3210,tic,AA3210,FALSE)),"",IF(VLOOKUP($AB3210,tic,AA3210,FALSE)=0,"",VLOOKUP($AB3210,tic,AA3210,FALSE)))</f>
        <v/>
      </c>
      <c r="I3210" s="307"/>
      <c r="J3210" s="308"/>
      <c r="W3210" s="14">
        <v>3</v>
      </c>
      <c r="X3210" s="14">
        <v>9</v>
      </c>
      <c r="Y3210" s="14">
        <v>15</v>
      </c>
      <c r="Z3210" s="14">
        <v>21</v>
      </c>
      <c r="AA3210" s="14">
        <v>31</v>
      </c>
      <c r="AB3210" s="14" t="str">
        <f>IF(C3158="","",C3158)</f>
        <v/>
      </c>
    </row>
    <row r="3211" spans="1:28" ht="5.25" customHeight="1" thickTop="1" thickBot="1" x14ac:dyDescent="0.3"/>
    <row r="3212" spans="1:28" ht="17.25" customHeight="1" thickBot="1" x14ac:dyDescent="0.3">
      <c r="A3212" s="233" t="s">
        <v>154</v>
      </c>
      <c r="B3212" s="233"/>
      <c r="C3212" s="246" t="str">
        <f>IF(C3158="","",IF(VLOOKUP(C3158,DATOS!$B$17:$F$61,4,FALSE)=0,"",VLOOKUP(C3158,DATOS!$B$17:$F$61,4,FALSE)&amp;" "&amp;VLOOKUP(C3158,DATOS!$B$17:$F$61,5,FALSE)))</f>
        <v/>
      </c>
      <c r="D3212" s="247"/>
      <c r="E3212" s="248"/>
      <c r="F3212" s="233" t="str">
        <f>"N° Áreas desaprobadas "&amp;DATOS!$B$6&amp;" :"</f>
        <v>N° Áreas desaprobadas 2019 :</v>
      </c>
      <c r="G3212" s="233"/>
      <c r="H3212" s="233"/>
      <c r="I3212" s="233"/>
      <c r="J3212" s="97" t="str">
        <f ca="1">IF(C3158="","",IF((DATOS!$W$14-TODAY())&gt;0,"",VLOOKUP(C3158,anual,18,FALSE)))</f>
        <v/>
      </c>
    </row>
    <row r="3213" spans="1:28" ht="3" customHeight="1" thickBot="1" x14ac:dyDescent="0.3">
      <c r="A3213" s="46"/>
      <c r="B3213" s="46"/>
      <c r="C3213" s="98"/>
      <c r="D3213" s="98"/>
      <c r="E3213" s="98"/>
      <c r="F3213" s="46"/>
      <c r="G3213" s="46"/>
      <c r="H3213" s="46"/>
      <c r="I3213" s="46"/>
    </row>
    <row r="3214" spans="1:28" ht="17.25" customHeight="1" thickBot="1" x14ac:dyDescent="0.3">
      <c r="A3214" s="420" t="str">
        <f>IF(C3158="","",C3158)</f>
        <v/>
      </c>
      <c r="B3214" s="420"/>
      <c r="C3214" s="420"/>
      <c r="F3214" s="233" t="s">
        <v>155</v>
      </c>
      <c r="G3214" s="233"/>
      <c r="H3214" s="233"/>
      <c r="I3214" s="395" t="str">
        <f ca="1">IF(C3158="","",IF((DATOS!$W$14-TODAY())&gt;0,"",VLOOKUP(C3158,anual2,20,FALSE)))</f>
        <v/>
      </c>
      <c r="J3214" s="396"/>
    </row>
    <row r="3215" spans="1:28" ht="15.75" thickBot="1" x14ac:dyDescent="0.3">
      <c r="A3215" s="16" t="s">
        <v>54</v>
      </c>
    </row>
    <row r="3216" spans="1:28" ht="16.5" thickTop="1" thickBot="1" x14ac:dyDescent="0.3">
      <c r="A3216" s="99" t="s">
        <v>55</v>
      </c>
      <c r="B3216" s="100" t="s">
        <v>56</v>
      </c>
      <c r="C3216" s="279" t="s">
        <v>152</v>
      </c>
      <c r="D3216" s="280"/>
      <c r="E3216" s="279" t="s">
        <v>57</v>
      </c>
      <c r="F3216" s="281"/>
      <c r="G3216" s="281"/>
      <c r="H3216" s="281"/>
      <c r="I3216" s="281"/>
      <c r="J3216" s="282"/>
    </row>
    <row r="3217" spans="1:28" ht="20.25" customHeight="1" thickTop="1" x14ac:dyDescent="0.25">
      <c r="A3217" s="101">
        <v>1</v>
      </c>
      <c r="B3217" s="102" t="str">
        <f t="shared" ref="B3217:D3220" si="784">IF(ISERROR(VLOOKUP($AB3217,comportamiento,W3217,FALSE)),"",IF(VLOOKUP($AB3217,comportamiento,W3217,FALSE)=0,"",VLOOKUP($AB3217,comportamiento,W3217,FALSE)))</f>
        <v/>
      </c>
      <c r="C3217" s="273" t="str">
        <f t="shared" ca="1" si="784"/>
        <v/>
      </c>
      <c r="D3217" s="274" t="str">
        <f t="shared" si="784"/>
        <v/>
      </c>
      <c r="E3217" s="283"/>
      <c r="F3217" s="283"/>
      <c r="G3217" s="283"/>
      <c r="H3217" s="283"/>
      <c r="I3217" s="283"/>
      <c r="J3217" s="284"/>
      <c r="W3217" s="14">
        <v>7</v>
      </c>
      <c r="X3217" s="14">
        <v>31</v>
      </c>
      <c r="AB3217" s="14" t="str">
        <f>IF(C3158="","",C3158)</f>
        <v/>
      </c>
    </row>
    <row r="3218" spans="1:28" ht="20.25" customHeight="1" x14ac:dyDescent="0.25">
      <c r="A3218" s="103">
        <v>2</v>
      </c>
      <c r="B3218" s="104" t="str">
        <f t="shared" si="784"/>
        <v/>
      </c>
      <c r="C3218" s="275" t="str">
        <f t="shared" si="784"/>
        <v/>
      </c>
      <c r="D3218" s="276" t="str">
        <f t="shared" si="784"/>
        <v/>
      </c>
      <c r="E3218" s="269"/>
      <c r="F3218" s="269"/>
      <c r="G3218" s="269"/>
      <c r="H3218" s="269"/>
      <c r="I3218" s="269"/>
      <c r="J3218" s="270"/>
      <c r="W3218" s="14">
        <v>13</v>
      </c>
      <c r="AB3218" s="14" t="str">
        <f>IF(C3158="","",C3158)</f>
        <v/>
      </c>
    </row>
    <row r="3219" spans="1:28" ht="20.25" customHeight="1" x14ac:dyDescent="0.25">
      <c r="A3219" s="103">
        <v>3</v>
      </c>
      <c r="B3219" s="104" t="str">
        <f t="shared" si="784"/>
        <v/>
      </c>
      <c r="C3219" s="275" t="str">
        <f t="shared" si="784"/>
        <v/>
      </c>
      <c r="D3219" s="276" t="str">
        <f t="shared" si="784"/>
        <v/>
      </c>
      <c r="E3219" s="269"/>
      <c r="F3219" s="269"/>
      <c r="G3219" s="269"/>
      <c r="H3219" s="269"/>
      <c r="I3219" s="269"/>
      <c r="J3219" s="270"/>
      <c r="W3219" s="14">
        <v>19</v>
      </c>
      <c r="AB3219" s="14" t="str">
        <f>IF(C3158="","",C3158)</f>
        <v/>
      </c>
    </row>
    <row r="3220" spans="1:28" ht="20.25" customHeight="1" thickBot="1" x14ac:dyDescent="0.3">
      <c r="A3220" s="105">
        <v>4</v>
      </c>
      <c r="B3220" s="106" t="str">
        <f t="shared" si="784"/>
        <v/>
      </c>
      <c r="C3220" s="277" t="str">
        <f t="shared" si="784"/>
        <v/>
      </c>
      <c r="D3220" s="278" t="str">
        <f t="shared" si="784"/>
        <v/>
      </c>
      <c r="E3220" s="271"/>
      <c r="F3220" s="271"/>
      <c r="G3220" s="271"/>
      <c r="H3220" s="271"/>
      <c r="I3220" s="271"/>
      <c r="J3220" s="272"/>
      <c r="W3220" s="14">
        <v>25</v>
      </c>
      <c r="AB3220" s="14" t="str">
        <f>IF(C3158="","",C3158)</f>
        <v/>
      </c>
    </row>
    <row r="3221" spans="1:28" ht="6.75" customHeight="1" thickTop="1" thickBot="1" x14ac:dyDescent="0.3">
      <c r="W3221" s="14">
        <v>7</v>
      </c>
    </row>
    <row r="3222" spans="1:28" ht="14.25" customHeight="1" thickTop="1" thickBot="1" x14ac:dyDescent="0.3">
      <c r="B3222" s="358" t="s">
        <v>208</v>
      </c>
      <c r="C3222" s="359"/>
      <c r="D3222" s="359" t="s">
        <v>209</v>
      </c>
      <c r="E3222" s="359"/>
      <c r="F3222" s="360"/>
    </row>
    <row r="3223" spans="1:28" ht="14.25" customHeight="1" thickTop="1" x14ac:dyDescent="0.25">
      <c r="B3223" s="107" t="str">
        <f>IF(DATOS!$B$12="","",IF(DATOS!$B$12="Bimestre","I Bimestre","I Trimestre"))</f>
        <v>I Trimestre</v>
      </c>
      <c r="C3223" s="108" t="str">
        <f>IF(C3158="","",VLOOKUP(C3158,periodo1,20,FALSE)&amp;"°")</f>
        <v/>
      </c>
      <c r="D3223" s="221" t="str">
        <f>IF(C3158="","",VLOOKUP(C3158,periodo1,18,FALSE))</f>
        <v/>
      </c>
      <c r="E3223" s="221"/>
      <c r="F3223" s="361"/>
      <c r="H3223" s="406" t="str">
        <f>"Orden de mérito año escolar "&amp;DATOS!$B$6&amp;":"</f>
        <v>Orden de mérito año escolar 2019:</v>
      </c>
      <c r="I3223" s="407"/>
      <c r="J3223" s="412" t="str">
        <f ca="1">IF(C3158="","",IF((DATOS!$W$14-TODAY())&gt;0,"",VLOOKUP(C3158,anual,20,FALSE)&amp;"°"))</f>
        <v/>
      </c>
    </row>
    <row r="3224" spans="1:28" ht="14.25" customHeight="1" x14ac:dyDescent="0.25">
      <c r="B3224" s="109" t="str">
        <f>IF(DATOS!$B$12="","",IF(DATOS!$B$12="Bimestre","II Bimestre","II Trimestre"))</f>
        <v>II Trimestre</v>
      </c>
      <c r="C3224" s="110" t="str">
        <f ca="1">IF(C3158="","",IF((DATOS!$X$14-TODAY())&gt;0,"",VLOOKUP(C3158,periodo2,20,FALSE)&amp;"°"))</f>
        <v/>
      </c>
      <c r="D3224" s="225" t="str">
        <f>IF(C3158="","",IF(C3224="","",VLOOKUP(C3158,periodo2,18,FALSE)))</f>
        <v/>
      </c>
      <c r="E3224" s="225"/>
      <c r="F3224" s="362"/>
      <c r="H3224" s="408"/>
      <c r="I3224" s="409"/>
      <c r="J3224" s="413"/>
    </row>
    <row r="3225" spans="1:28" ht="14.25" customHeight="1" thickBot="1" x14ac:dyDescent="0.3">
      <c r="A3225" s="111"/>
      <c r="B3225" s="112" t="str">
        <f>IF(DATOS!$B$12="","",IF(DATOS!$B$12="Bimestre","III Bimestre","III Trimestre"))</f>
        <v>III Trimestre</v>
      </c>
      <c r="C3225" s="113" t="str">
        <f ca="1">IF(C3158="","",IF((DATOS!$Y$14-TODAY())&gt;0,"",VLOOKUP(C3158,periodo3,20,FALSE)&amp;"°"))</f>
        <v/>
      </c>
      <c r="D3225" s="363" t="str">
        <f>IF(C3158="","",IF(C3225="","",VLOOKUP(C3158,periodo3,18,FALSE)))</f>
        <v/>
      </c>
      <c r="E3225" s="363"/>
      <c r="F3225" s="364"/>
      <c r="G3225" s="111"/>
      <c r="H3225" s="410"/>
      <c r="I3225" s="411"/>
      <c r="J3225" s="414"/>
    </row>
    <row r="3226" spans="1:28" ht="14.25" customHeight="1" thickTop="1" thickBot="1" x14ac:dyDescent="0.3">
      <c r="B3226" s="114" t="str">
        <f>IF(DATOS!$B$12="","",IF(DATOS!$B$12="Bimestre","IV Bimestre",""))</f>
        <v/>
      </c>
      <c r="C3226" s="115" t="str">
        <f ca="1">IF(C3158="","",IF((DATOS!$W$14-TODAY())&gt;0,"",VLOOKUP(C3158,periodo4,20,FALSE)&amp;"°"))</f>
        <v/>
      </c>
      <c r="D3226" s="214" t="str">
        <f>IF(C3158="","",IF(C3226="","",VLOOKUP(C3158,periodo4,18,FALSE)))</f>
        <v/>
      </c>
      <c r="E3226" s="214"/>
      <c r="F3226" s="405"/>
    </row>
    <row r="3227" spans="1:28" ht="16.5" thickTop="1" thickBot="1" x14ac:dyDescent="0.3">
      <c r="A3227" s="16" t="s">
        <v>192</v>
      </c>
    </row>
    <row r="3228" spans="1:28" ht="15.75" thickTop="1" x14ac:dyDescent="0.25">
      <c r="A3228" s="397" t="s">
        <v>55</v>
      </c>
      <c r="B3228" s="399" t="s">
        <v>193</v>
      </c>
      <c r="C3228" s="288"/>
      <c r="D3228" s="288"/>
      <c r="E3228" s="289"/>
      <c r="F3228" s="399" t="s">
        <v>194</v>
      </c>
      <c r="G3228" s="288"/>
      <c r="H3228" s="288"/>
      <c r="I3228" s="289"/>
    </row>
    <row r="3229" spans="1:28" x14ac:dyDescent="0.25">
      <c r="A3229" s="398"/>
      <c r="B3229" s="116" t="s">
        <v>195</v>
      </c>
      <c r="C3229" s="400" t="s">
        <v>196</v>
      </c>
      <c r="D3229" s="400"/>
      <c r="E3229" s="401"/>
      <c r="F3229" s="402" t="s">
        <v>195</v>
      </c>
      <c r="G3229" s="400"/>
      <c r="H3229" s="400"/>
      <c r="I3229" s="117" t="s">
        <v>196</v>
      </c>
    </row>
    <row r="3230" spans="1:28" x14ac:dyDescent="0.25">
      <c r="A3230" s="118">
        <v>1</v>
      </c>
      <c r="B3230" s="145"/>
      <c r="C3230" s="403"/>
      <c r="D3230" s="366"/>
      <c r="E3230" s="404"/>
      <c r="F3230" s="365"/>
      <c r="G3230" s="366"/>
      <c r="H3230" s="367"/>
      <c r="I3230" s="127"/>
    </row>
    <row r="3231" spans="1:28" x14ac:dyDescent="0.25">
      <c r="A3231" s="118">
        <v>2</v>
      </c>
      <c r="B3231" s="145"/>
      <c r="C3231" s="403"/>
      <c r="D3231" s="366"/>
      <c r="E3231" s="404"/>
      <c r="F3231" s="365"/>
      <c r="G3231" s="366"/>
      <c r="H3231" s="367"/>
      <c r="I3231" s="127"/>
    </row>
    <row r="3232" spans="1:28" x14ac:dyDescent="0.25">
      <c r="A3232" s="118">
        <v>3</v>
      </c>
      <c r="B3232" s="145"/>
      <c r="C3232" s="403"/>
      <c r="D3232" s="366"/>
      <c r="E3232" s="404"/>
      <c r="F3232" s="365"/>
      <c r="G3232" s="366"/>
      <c r="H3232" s="367"/>
      <c r="I3232" s="127"/>
    </row>
    <row r="3233" spans="1:32" ht="15.75" thickBot="1" x14ac:dyDescent="0.3">
      <c r="A3233" s="119">
        <v>4</v>
      </c>
      <c r="B3233" s="144"/>
      <c r="C3233" s="368"/>
      <c r="D3233" s="369"/>
      <c r="E3233" s="370"/>
      <c r="F3233" s="371"/>
      <c r="G3233" s="369"/>
      <c r="H3233" s="372"/>
      <c r="I3233" s="130"/>
    </row>
    <row r="3234" spans="1:32" ht="16.5" thickTop="1" thickBot="1" x14ac:dyDescent="0.3">
      <c r="A3234" s="120" t="s">
        <v>197</v>
      </c>
      <c r="B3234" s="121" t="str">
        <f>IF(C3158="","",IF(SUM(B3230:B3233)=0,"",SUM(B3230:B3233)))</f>
        <v/>
      </c>
      <c r="C3234" s="373" t="str">
        <f>IF(C3158="","",IF(SUM(C3230:C3233)=0,"",SUM(C3230:C3233)))</f>
        <v/>
      </c>
      <c r="D3234" s="373" t="str">
        <f t="shared" ref="D3234" si="785">IF(E3158="","",IF(SUM(D3230:D3233)=0,"",SUM(D3230:D3233)))</f>
        <v/>
      </c>
      <c r="E3234" s="374" t="str">
        <f t="shared" ref="E3234" si="786">IF(F3158="","",IF(SUM(E3230:E3233)=0,"",SUM(E3230:E3233)))</f>
        <v/>
      </c>
      <c r="F3234" s="375" t="str">
        <f>IF(C3158="","",IF(SUM(F3230:F3233)=0,"",SUM(F3230:F3233)))</f>
        <v/>
      </c>
      <c r="G3234" s="373" t="str">
        <f t="shared" ref="G3234" si="787">IF(H3158="","",IF(SUM(G3230:G3233)=0,"",SUM(G3230:G3233)))</f>
        <v/>
      </c>
      <c r="H3234" s="373" t="str">
        <f t="shared" ref="H3234" si="788">IF(I3158="","",IF(SUM(H3230:H3233)=0,"",SUM(H3230:H3233)))</f>
        <v/>
      </c>
      <c r="I3234" s="122" t="str">
        <f>IF(C3158="","",IF(SUM(I3230:I3233)=0,"",SUM(I3230:I3233)))</f>
        <v/>
      </c>
    </row>
    <row r="3235" spans="1:32" ht="15.75" thickTop="1" x14ac:dyDescent="0.25"/>
    <row r="3238" spans="1:32" x14ac:dyDescent="0.25">
      <c r="A3238" s="416"/>
      <c r="B3238" s="416"/>
      <c r="G3238" s="123"/>
      <c r="H3238" s="123"/>
      <c r="I3238" s="123"/>
      <c r="J3238" s="123"/>
    </row>
    <row r="3239" spans="1:32" x14ac:dyDescent="0.25">
      <c r="A3239" s="415" t="str">
        <f>IF(DATOS!$F$9="","",DATOS!$F$9)</f>
        <v/>
      </c>
      <c r="B3239" s="415"/>
      <c r="G3239" s="415" t="str">
        <f>IF(DATOS!$F$10="","",DATOS!$F$10)</f>
        <v/>
      </c>
      <c r="H3239" s="415"/>
      <c r="I3239" s="415"/>
      <c r="J3239" s="415"/>
    </row>
    <row r="3240" spans="1:32" x14ac:dyDescent="0.25">
      <c r="A3240" s="415" t="s">
        <v>143</v>
      </c>
      <c r="B3240" s="415"/>
      <c r="G3240" s="415" t="s">
        <v>142</v>
      </c>
      <c r="H3240" s="415"/>
      <c r="I3240" s="415"/>
      <c r="J3240" s="415"/>
    </row>
    <row r="3241" spans="1:32" ht="17.25" x14ac:dyDescent="0.3">
      <c r="A3241" s="285" t="str">
        <f>"INFORME DE PROGRESO DEL APRENDIZAJE DEL ESTUDIANTE - "&amp;DATOS!$B$6</f>
        <v>INFORME DE PROGRESO DEL APRENDIZAJE DEL ESTUDIANTE - 2019</v>
      </c>
      <c r="B3241" s="285"/>
      <c r="C3241" s="285"/>
      <c r="D3241" s="285"/>
      <c r="E3241" s="285"/>
      <c r="F3241" s="285"/>
      <c r="G3241" s="285"/>
      <c r="H3241" s="285"/>
      <c r="I3241" s="285"/>
      <c r="J3241" s="285"/>
    </row>
    <row r="3242" spans="1:32" ht="4.5" customHeight="1" thickBot="1" x14ac:dyDescent="0.3"/>
    <row r="3243" spans="1:32" ht="15.75" thickTop="1" x14ac:dyDescent="0.25">
      <c r="A3243" s="292"/>
      <c r="B3243" s="62" t="s">
        <v>45</v>
      </c>
      <c r="C3243" s="314" t="str">
        <f>IF(DATOS!$B$4="","",DATOS!$B$4)</f>
        <v>Apurímac</v>
      </c>
      <c r="D3243" s="314"/>
      <c r="E3243" s="314"/>
      <c r="F3243" s="314"/>
      <c r="G3243" s="313" t="s">
        <v>47</v>
      </c>
      <c r="H3243" s="313"/>
      <c r="I3243" s="63" t="str">
        <f>IF(DATOS!$B$5="","",DATOS!$B$5)</f>
        <v/>
      </c>
      <c r="J3243" s="295" t="s">
        <v>520</v>
      </c>
    </row>
    <row r="3244" spans="1:32" x14ac:dyDescent="0.25">
      <c r="A3244" s="293"/>
      <c r="B3244" s="64" t="s">
        <v>46</v>
      </c>
      <c r="C3244" s="311" t="str">
        <f>IF(DATOS!$B$7="","",UPPER(DATOS!$B$7))</f>
        <v/>
      </c>
      <c r="D3244" s="311"/>
      <c r="E3244" s="311"/>
      <c r="F3244" s="311"/>
      <c r="G3244" s="311"/>
      <c r="H3244" s="311"/>
      <c r="I3244" s="312"/>
      <c r="J3244" s="296"/>
    </row>
    <row r="3245" spans="1:32" x14ac:dyDescent="0.25">
      <c r="A3245" s="293"/>
      <c r="B3245" s="64" t="s">
        <v>49</v>
      </c>
      <c r="C3245" s="315" t="str">
        <f>IF(DATOS!$B$8="","",DATOS!$B$8)</f>
        <v/>
      </c>
      <c r="D3245" s="315"/>
      <c r="E3245" s="315"/>
      <c r="F3245" s="315"/>
      <c r="G3245" s="286" t="s">
        <v>100</v>
      </c>
      <c r="H3245" s="287"/>
      <c r="I3245" s="65" t="str">
        <f>IF(DATOS!$B$9="","",DATOS!$B$9)</f>
        <v/>
      </c>
      <c r="J3245" s="296"/>
    </row>
    <row r="3246" spans="1:32" x14ac:dyDescent="0.25">
      <c r="A3246" s="293"/>
      <c r="B3246" s="64" t="s">
        <v>60</v>
      </c>
      <c r="C3246" s="311" t="str">
        <f>IF(DATOS!$B$10="","",DATOS!$B$10)</f>
        <v/>
      </c>
      <c r="D3246" s="311"/>
      <c r="E3246" s="311"/>
      <c r="F3246" s="311"/>
      <c r="G3246" s="317" t="s">
        <v>50</v>
      </c>
      <c r="H3246" s="317"/>
      <c r="I3246" s="65" t="str">
        <f>IF(DATOS!$B$11="","",DATOS!$B$11)</f>
        <v/>
      </c>
      <c r="J3246" s="296"/>
    </row>
    <row r="3247" spans="1:32" x14ac:dyDescent="0.25">
      <c r="A3247" s="293"/>
      <c r="B3247" s="64" t="s">
        <v>59</v>
      </c>
      <c r="C3247" s="316" t="str">
        <f>IF(ISERROR(VLOOKUP(C3248,DATOS!$B$17:$C$61,2,FALSE)),"No encontrado",IF(VLOOKUP(C3248,DATOS!$B$17:$C$61,2,FALSE)=0,"No encontrado",VLOOKUP(C3248,DATOS!$B$17:$C$61,2,FALSE)))</f>
        <v>No encontrado</v>
      </c>
      <c r="D3247" s="316"/>
      <c r="E3247" s="316"/>
      <c r="F3247" s="316"/>
      <c r="G3247" s="298"/>
      <c r="H3247" s="299"/>
      <c r="I3247" s="300"/>
      <c r="J3247" s="296"/>
    </row>
    <row r="3248" spans="1:32" ht="28.5" customHeight="1" thickBot="1" x14ac:dyDescent="0.3">
      <c r="A3248" s="294"/>
      <c r="B3248" s="66" t="s">
        <v>58</v>
      </c>
      <c r="C3248" s="309" t="str">
        <f>IF(INDEX(alumnos,AE3248,AF3248)=0,"",INDEX(alumnos,AE3248,AF3248))</f>
        <v/>
      </c>
      <c r="D3248" s="309"/>
      <c r="E3248" s="309"/>
      <c r="F3248" s="309"/>
      <c r="G3248" s="309"/>
      <c r="H3248" s="309"/>
      <c r="I3248" s="310"/>
      <c r="J3248" s="297"/>
      <c r="AE3248" s="14">
        <f>AE3158+1</f>
        <v>37</v>
      </c>
      <c r="AF3248" s="14">
        <v>2</v>
      </c>
    </row>
    <row r="3249" spans="1:28" ht="5.25" customHeight="1" thickTop="1" thickBot="1" x14ac:dyDescent="0.3"/>
    <row r="3250" spans="1:28" ht="27" customHeight="1" thickTop="1" x14ac:dyDescent="0.25">
      <c r="A3250" s="318" t="s">
        <v>0</v>
      </c>
      <c r="B3250" s="328" t="s">
        <v>1</v>
      </c>
      <c r="C3250" s="329"/>
      <c r="D3250" s="325" t="s">
        <v>139</v>
      </c>
      <c r="E3250" s="326"/>
      <c r="F3250" s="326"/>
      <c r="G3250" s="327"/>
      <c r="H3250" s="320" t="s">
        <v>2</v>
      </c>
      <c r="I3250" s="301" t="s">
        <v>3</v>
      </c>
      <c r="J3250" s="302"/>
      <c r="K3250" s="67"/>
    </row>
    <row r="3251" spans="1:28" ht="15" customHeight="1" thickBot="1" x14ac:dyDescent="0.3">
      <c r="A3251" s="319"/>
      <c r="B3251" s="330"/>
      <c r="C3251" s="331"/>
      <c r="D3251" s="68">
        <v>1</v>
      </c>
      <c r="E3251" s="68">
        <v>2</v>
      </c>
      <c r="F3251" s="68">
        <v>3</v>
      </c>
      <c r="G3251" s="68">
        <v>4</v>
      </c>
      <c r="H3251" s="321"/>
      <c r="I3251" s="303"/>
      <c r="J3251" s="304"/>
      <c r="K3251" s="67"/>
    </row>
    <row r="3252" spans="1:28" ht="17.25" customHeight="1" thickTop="1" x14ac:dyDescent="0.25">
      <c r="A3252" s="322" t="s">
        <v>8</v>
      </c>
      <c r="B3252" s="334" t="s">
        <v>26</v>
      </c>
      <c r="C3252" s="334"/>
      <c r="D3252" s="69" t="str">
        <f t="shared" ref="D3252:H3256" si="789">IF(ISERROR(VLOOKUP($AB3252,matematica,W3252,FALSE)),"",IF(VLOOKUP($AB3252,matematica,W3252,FALSE)=0,"",VLOOKUP($AB3252,matematica,W3252,FALSE)))</f>
        <v/>
      </c>
      <c r="E3252" s="69" t="str">
        <f t="shared" si="789"/>
        <v/>
      </c>
      <c r="F3252" s="69" t="str">
        <f t="shared" si="789"/>
        <v/>
      </c>
      <c r="G3252" s="69" t="str">
        <f t="shared" si="789"/>
        <v/>
      </c>
      <c r="H3252" s="343" t="str">
        <f t="shared" ca="1" si="789"/>
        <v/>
      </c>
      <c r="I3252" s="337"/>
      <c r="J3252" s="338"/>
      <c r="W3252" s="14">
        <v>3</v>
      </c>
      <c r="X3252" s="14">
        <v>9</v>
      </c>
      <c r="Y3252" s="14">
        <v>15</v>
      </c>
      <c r="Z3252" s="14">
        <v>21</v>
      </c>
      <c r="AA3252" s="14">
        <v>31</v>
      </c>
      <c r="AB3252" s="14" t="str">
        <f>IF(C3248="","",C3248)</f>
        <v/>
      </c>
    </row>
    <row r="3253" spans="1:28" ht="27.75" customHeight="1" x14ac:dyDescent="0.25">
      <c r="A3253" s="323"/>
      <c r="B3253" s="335" t="s">
        <v>27</v>
      </c>
      <c r="C3253" s="335"/>
      <c r="D3253" s="70" t="str">
        <f t="shared" si="789"/>
        <v/>
      </c>
      <c r="E3253" s="70" t="str">
        <f t="shared" si="789"/>
        <v/>
      </c>
      <c r="F3253" s="70" t="str">
        <f t="shared" si="789"/>
        <v/>
      </c>
      <c r="G3253" s="70" t="str">
        <f t="shared" si="789"/>
        <v/>
      </c>
      <c r="H3253" s="344" t="str">
        <f t="shared" si="789"/>
        <v/>
      </c>
      <c r="I3253" s="339"/>
      <c r="J3253" s="340"/>
      <c r="M3253" s="14" t="str">
        <f>IF(INDEX(alumnos,35,2)=0,"",INDEX(alumnos,35,2))</f>
        <v/>
      </c>
      <c r="W3253" s="14">
        <v>4</v>
      </c>
      <c r="X3253" s="14">
        <v>10</v>
      </c>
      <c r="Y3253" s="14">
        <v>16</v>
      </c>
      <c r="Z3253" s="14">
        <v>22</v>
      </c>
      <c r="AB3253" s="14" t="str">
        <f>IF(C3248="","",C3248)</f>
        <v/>
      </c>
    </row>
    <row r="3254" spans="1:28" ht="26.25" customHeight="1" x14ac:dyDescent="0.25">
      <c r="A3254" s="323"/>
      <c r="B3254" s="335" t="s">
        <v>28</v>
      </c>
      <c r="C3254" s="335"/>
      <c r="D3254" s="70" t="str">
        <f t="shared" si="789"/>
        <v/>
      </c>
      <c r="E3254" s="70" t="str">
        <f t="shared" si="789"/>
        <v/>
      </c>
      <c r="F3254" s="70" t="str">
        <f t="shared" si="789"/>
        <v/>
      </c>
      <c r="G3254" s="70" t="str">
        <f t="shared" si="789"/>
        <v/>
      </c>
      <c r="H3254" s="344" t="str">
        <f t="shared" si="789"/>
        <v/>
      </c>
      <c r="I3254" s="339"/>
      <c r="J3254" s="340"/>
      <c r="W3254" s="14">
        <v>5</v>
      </c>
      <c r="X3254" s="14">
        <v>11</v>
      </c>
      <c r="Y3254" s="14">
        <v>17</v>
      </c>
      <c r="Z3254" s="14">
        <v>23</v>
      </c>
      <c r="AB3254" s="14" t="str">
        <f>IF(C3248="","",C3248)</f>
        <v/>
      </c>
    </row>
    <row r="3255" spans="1:28" ht="24.75" customHeight="1" x14ac:dyDescent="0.25">
      <c r="A3255" s="323"/>
      <c r="B3255" s="335" t="s">
        <v>29</v>
      </c>
      <c r="C3255" s="335"/>
      <c r="D3255" s="70" t="str">
        <f t="shared" si="789"/>
        <v/>
      </c>
      <c r="E3255" s="70" t="str">
        <f t="shared" si="789"/>
        <v/>
      </c>
      <c r="F3255" s="70" t="str">
        <f t="shared" si="789"/>
        <v/>
      </c>
      <c r="G3255" s="70" t="str">
        <f t="shared" si="789"/>
        <v/>
      </c>
      <c r="H3255" s="344" t="str">
        <f t="shared" si="789"/>
        <v/>
      </c>
      <c r="I3255" s="339"/>
      <c r="J3255" s="340"/>
      <c r="W3255" s="14">
        <v>6</v>
      </c>
      <c r="X3255" s="14">
        <v>12</v>
      </c>
      <c r="Y3255" s="14">
        <v>18</v>
      </c>
      <c r="Z3255" s="14">
        <v>24</v>
      </c>
      <c r="AB3255" s="14" t="str">
        <f>IF(C3248="","",C3248)</f>
        <v/>
      </c>
    </row>
    <row r="3256" spans="1:28" ht="16.5" customHeight="1" thickBot="1" x14ac:dyDescent="0.3">
      <c r="A3256" s="324"/>
      <c r="B3256" s="336" t="s">
        <v>188</v>
      </c>
      <c r="C3256" s="336"/>
      <c r="D3256" s="71" t="str">
        <f t="shared" si="789"/>
        <v/>
      </c>
      <c r="E3256" s="71" t="str">
        <f t="shared" si="789"/>
        <v/>
      </c>
      <c r="F3256" s="71" t="str">
        <f t="shared" si="789"/>
        <v/>
      </c>
      <c r="G3256" s="71" t="str">
        <f t="shared" si="789"/>
        <v/>
      </c>
      <c r="H3256" s="345" t="str">
        <f t="shared" si="789"/>
        <v/>
      </c>
      <c r="I3256" s="341"/>
      <c r="J3256" s="342"/>
      <c r="W3256" s="14">
        <v>7</v>
      </c>
      <c r="X3256" s="14">
        <v>13</v>
      </c>
      <c r="Y3256" s="14">
        <v>19</v>
      </c>
      <c r="Z3256" s="14">
        <v>25</v>
      </c>
      <c r="AB3256" s="14" t="str">
        <f>IF(C3248="","",C3248)</f>
        <v/>
      </c>
    </row>
    <row r="3257" spans="1:28" ht="1.5" customHeight="1" thickTop="1" thickBot="1" x14ac:dyDescent="0.3">
      <c r="A3257" s="72"/>
      <c r="B3257" s="73"/>
      <c r="C3257" s="74"/>
      <c r="D3257" s="74"/>
      <c r="E3257" s="74"/>
      <c r="F3257" s="74"/>
      <c r="G3257" s="74"/>
      <c r="H3257" s="75"/>
      <c r="I3257" s="124"/>
      <c r="J3257" s="124"/>
    </row>
    <row r="3258" spans="1:28" ht="28.5" customHeight="1" thickTop="1" x14ac:dyDescent="0.25">
      <c r="A3258" s="322" t="s">
        <v>151</v>
      </c>
      <c r="B3258" s="334" t="s">
        <v>191</v>
      </c>
      <c r="C3258" s="334" t="str">
        <f t="shared" ref="C3258:C3260" si="790">IF(ISERROR(VLOOKUP($C$8,comunicacion,W3258,FALSE)),"",IF(VLOOKUP($C$8,comunicacion,W3258,FALSE)=0,"",VLOOKUP($C$8,comunicacion,W3258,FALSE)))</f>
        <v/>
      </c>
      <c r="D3258" s="76" t="str">
        <f t="shared" ref="D3258:H3261" si="791">IF(ISERROR(VLOOKUP($AB3258,comunicacion,W3258,FALSE)),"",IF(VLOOKUP($AB3258,comunicacion,W3258,FALSE)=0,"",VLOOKUP($AB3258,comunicacion,W3258,FALSE)))</f>
        <v/>
      </c>
      <c r="E3258" s="76" t="str">
        <f t="shared" si="791"/>
        <v/>
      </c>
      <c r="F3258" s="76" t="str">
        <f t="shared" si="791"/>
        <v/>
      </c>
      <c r="G3258" s="69" t="str">
        <f t="shared" si="791"/>
        <v/>
      </c>
      <c r="H3258" s="346" t="str">
        <f t="shared" ca="1" si="791"/>
        <v/>
      </c>
      <c r="I3258" s="349"/>
      <c r="J3258" s="350"/>
      <c r="W3258" s="14">
        <v>3</v>
      </c>
      <c r="X3258" s="14">
        <v>9</v>
      </c>
      <c r="Y3258" s="14">
        <v>15</v>
      </c>
      <c r="Z3258" s="14">
        <v>21</v>
      </c>
      <c r="AA3258" s="14">
        <v>31</v>
      </c>
      <c r="AB3258" s="14" t="str">
        <f>IF(C3248="","",C3248)</f>
        <v/>
      </c>
    </row>
    <row r="3259" spans="1:28" ht="28.5" customHeight="1" x14ac:dyDescent="0.25">
      <c r="A3259" s="323"/>
      <c r="B3259" s="335" t="s">
        <v>190</v>
      </c>
      <c r="C3259" s="335" t="str">
        <f t="shared" si="790"/>
        <v/>
      </c>
      <c r="D3259" s="77" t="str">
        <f t="shared" si="791"/>
        <v/>
      </c>
      <c r="E3259" s="77" t="str">
        <f t="shared" si="791"/>
        <v/>
      </c>
      <c r="F3259" s="77" t="str">
        <f t="shared" si="791"/>
        <v/>
      </c>
      <c r="G3259" s="70" t="str">
        <f t="shared" si="791"/>
        <v/>
      </c>
      <c r="H3259" s="347" t="str">
        <f t="shared" si="791"/>
        <v/>
      </c>
      <c r="I3259" s="351"/>
      <c r="J3259" s="352"/>
      <c r="W3259" s="14">
        <v>4</v>
      </c>
      <c r="X3259" s="14">
        <v>10</v>
      </c>
      <c r="Y3259" s="14">
        <v>16</v>
      </c>
      <c r="Z3259" s="14">
        <v>22</v>
      </c>
      <c r="AB3259" s="14" t="str">
        <f>IF(C3248="","",C3248)</f>
        <v/>
      </c>
    </row>
    <row r="3260" spans="1:28" ht="28.5" customHeight="1" x14ac:dyDescent="0.25">
      <c r="A3260" s="323"/>
      <c r="B3260" s="335" t="s">
        <v>189</v>
      </c>
      <c r="C3260" s="335" t="str">
        <f t="shared" si="790"/>
        <v/>
      </c>
      <c r="D3260" s="77" t="str">
        <f t="shared" si="791"/>
        <v/>
      </c>
      <c r="E3260" s="77" t="str">
        <f t="shared" si="791"/>
        <v/>
      </c>
      <c r="F3260" s="77" t="str">
        <f t="shared" si="791"/>
        <v/>
      </c>
      <c r="G3260" s="70" t="str">
        <f t="shared" si="791"/>
        <v/>
      </c>
      <c r="H3260" s="347" t="str">
        <f t="shared" si="791"/>
        <v/>
      </c>
      <c r="I3260" s="351"/>
      <c r="J3260" s="352"/>
      <c r="W3260" s="14">
        <v>5</v>
      </c>
      <c r="X3260" s="14">
        <v>11</v>
      </c>
      <c r="Y3260" s="14">
        <v>17</v>
      </c>
      <c r="Z3260" s="14">
        <v>23</v>
      </c>
      <c r="AB3260" s="14" t="str">
        <f>IF(C3248="","",C3248)</f>
        <v/>
      </c>
    </row>
    <row r="3261" spans="1:28" ht="16.5" customHeight="1" thickBot="1" x14ac:dyDescent="0.3">
      <c r="A3261" s="324"/>
      <c r="B3261" s="336" t="s">
        <v>188</v>
      </c>
      <c r="C3261" s="336"/>
      <c r="D3261" s="71" t="str">
        <f t="shared" si="791"/>
        <v/>
      </c>
      <c r="E3261" s="71" t="str">
        <f t="shared" si="791"/>
        <v/>
      </c>
      <c r="F3261" s="71" t="str">
        <f t="shared" si="791"/>
        <v/>
      </c>
      <c r="G3261" s="71" t="str">
        <f t="shared" si="791"/>
        <v/>
      </c>
      <c r="H3261" s="348" t="str">
        <f t="shared" si="791"/>
        <v/>
      </c>
      <c r="I3261" s="353"/>
      <c r="J3261" s="354"/>
      <c r="W3261" s="14">
        <v>7</v>
      </c>
      <c r="X3261" s="14">
        <v>13</v>
      </c>
      <c r="Y3261" s="14">
        <v>19</v>
      </c>
      <c r="Z3261" s="14">
        <v>25</v>
      </c>
      <c r="AB3261" s="14" t="str">
        <f>IF(C3248="","",C3248)</f>
        <v/>
      </c>
    </row>
    <row r="3262" spans="1:28" ht="2.25" customHeight="1" thickTop="1" thickBot="1" x14ac:dyDescent="0.3">
      <c r="A3262" s="72"/>
      <c r="B3262" s="73"/>
      <c r="C3262" s="78"/>
      <c r="D3262" s="78"/>
      <c r="E3262" s="78"/>
      <c r="F3262" s="78"/>
      <c r="G3262" s="78"/>
      <c r="H3262" s="75"/>
      <c r="I3262" s="124"/>
      <c r="J3262" s="124"/>
    </row>
    <row r="3263" spans="1:28" ht="28.5" customHeight="1" thickTop="1" x14ac:dyDescent="0.25">
      <c r="A3263" s="322" t="s">
        <v>150</v>
      </c>
      <c r="B3263" s="334" t="s">
        <v>30</v>
      </c>
      <c r="C3263" s="334" t="str">
        <f t="shared" ref="C3263:C3265" si="792">IF(ISERROR(VLOOKUP($C$8,ingles,W3263,FALSE)),"",IF(VLOOKUP($C$8,ingles,W3263,FALSE)=0,"",VLOOKUP($C$8,ingles,W3263,FALSE)))</f>
        <v/>
      </c>
      <c r="D3263" s="76" t="str">
        <f t="shared" ref="D3263:H3266" si="793">IF(ISERROR(VLOOKUP($AB3263,ingles,W3263,FALSE)),"",IF(VLOOKUP($AB3263,ingles,W3263,FALSE)=0,"",VLOOKUP($AB3263,ingles,W3263,FALSE)))</f>
        <v/>
      </c>
      <c r="E3263" s="76" t="str">
        <f t="shared" si="793"/>
        <v/>
      </c>
      <c r="F3263" s="76" t="str">
        <f t="shared" si="793"/>
        <v/>
      </c>
      <c r="G3263" s="69" t="str">
        <f t="shared" si="793"/>
        <v/>
      </c>
      <c r="H3263" s="346" t="str">
        <f t="shared" ca="1" si="793"/>
        <v/>
      </c>
      <c r="I3263" s="349"/>
      <c r="J3263" s="350"/>
      <c r="W3263" s="14">
        <v>3</v>
      </c>
      <c r="X3263" s="14">
        <v>9</v>
      </c>
      <c r="Y3263" s="14">
        <v>15</v>
      </c>
      <c r="Z3263" s="14">
        <v>21</v>
      </c>
      <c r="AA3263" s="14">
        <v>31</v>
      </c>
      <c r="AB3263" s="14" t="str">
        <f>IF(C3248="","",C3248)</f>
        <v/>
      </c>
    </row>
    <row r="3264" spans="1:28" ht="28.5" customHeight="1" x14ac:dyDescent="0.25">
      <c r="A3264" s="323"/>
      <c r="B3264" s="335" t="s">
        <v>31</v>
      </c>
      <c r="C3264" s="335" t="str">
        <f t="shared" si="792"/>
        <v/>
      </c>
      <c r="D3264" s="77" t="str">
        <f t="shared" si="793"/>
        <v/>
      </c>
      <c r="E3264" s="77" t="str">
        <f t="shared" si="793"/>
        <v/>
      </c>
      <c r="F3264" s="77" t="str">
        <f t="shared" si="793"/>
        <v/>
      </c>
      <c r="G3264" s="70" t="str">
        <f t="shared" si="793"/>
        <v/>
      </c>
      <c r="H3264" s="347" t="str">
        <f t="shared" si="793"/>
        <v/>
      </c>
      <c r="I3264" s="351"/>
      <c r="J3264" s="352"/>
      <c r="W3264" s="14">
        <v>4</v>
      </c>
      <c r="X3264" s="14">
        <v>10</v>
      </c>
      <c r="Y3264" s="14">
        <v>16</v>
      </c>
      <c r="Z3264" s="14">
        <v>22</v>
      </c>
      <c r="AB3264" s="14" t="str">
        <f>IF(C3248="","",C3248)</f>
        <v/>
      </c>
    </row>
    <row r="3265" spans="1:28" ht="28.5" customHeight="1" x14ac:dyDescent="0.25">
      <c r="A3265" s="323"/>
      <c r="B3265" s="335" t="s">
        <v>32</v>
      </c>
      <c r="C3265" s="335" t="str">
        <f t="shared" si="792"/>
        <v/>
      </c>
      <c r="D3265" s="77" t="str">
        <f t="shared" si="793"/>
        <v/>
      </c>
      <c r="E3265" s="77" t="str">
        <f t="shared" si="793"/>
        <v/>
      </c>
      <c r="F3265" s="77" t="str">
        <f t="shared" si="793"/>
        <v/>
      </c>
      <c r="G3265" s="70" t="str">
        <f t="shared" si="793"/>
        <v/>
      </c>
      <c r="H3265" s="347" t="str">
        <f t="shared" si="793"/>
        <v/>
      </c>
      <c r="I3265" s="351"/>
      <c r="J3265" s="352"/>
      <c r="W3265" s="14">
        <v>5</v>
      </c>
      <c r="X3265" s="14">
        <v>11</v>
      </c>
      <c r="Y3265" s="14">
        <v>17</v>
      </c>
      <c r="Z3265" s="14">
        <v>23</v>
      </c>
      <c r="AB3265" s="14" t="str">
        <f>IF(C3248="","",C3248)</f>
        <v/>
      </c>
    </row>
    <row r="3266" spans="1:28" ht="16.5" customHeight="1" thickBot="1" x14ac:dyDescent="0.3">
      <c r="A3266" s="324"/>
      <c r="B3266" s="336" t="s">
        <v>188</v>
      </c>
      <c r="C3266" s="336"/>
      <c r="D3266" s="71" t="str">
        <f t="shared" si="793"/>
        <v/>
      </c>
      <c r="E3266" s="71" t="str">
        <f t="shared" si="793"/>
        <v/>
      </c>
      <c r="F3266" s="71" t="str">
        <f t="shared" si="793"/>
        <v/>
      </c>
      <c r="G3266" s="71" t="str">
        <f t="shared" si="793"/>
        <v/>
      </c>
      <c r="H3266" s="348" t="str">
        <f t="shared" si="793"/>
        <v/>
      </c>
      <c r="I3266" s="353"/>
      <c r="J3266" s="354"/>
      <c r="W3266" s="14">
        <v>7</v>
      </c>
      <c r="X3266" s="14">
        <v>13</v>
      </c>
      <c r="Y3266" s="14">
        <v>19</v>
      </c>
      <c r="Z3266" s="14">
        <v>25</v>
      </c>
      <c r="AB3266" s="14" t="str">
        <f>IF(C3248="","",C3248)</f>
        <v/>
      </c>
    </row>
    <row r="3267" spans="1:28" ht="2.25" customHeight="1" thickTop="1" thickBot="1" x14ac:dyDescent="0.3">
      <c r="A3267" s="72"/>
      <c r="B3267" s="73"/>
      <c r="C3267" s="78"/>
      <c r="D3267" s="78"/>
      <c r="E3267" s="78"/>
      <c r="F3267" s="78"/>
      <c r="G3267" s="78"/>
      <c r="H3267" s="75"/>
      <c r="I3267" s="124"/>
      <c r="J3267" s="124"/>
    </row>
    <row r="3268" spans="1:28" ht="27" customHeight="1" thickTop="1" x14ac:dyDescent="0.25">
      <c r="A3268" s="322" t="s">
        <v>7</v>
      </c>
      <c r="B3268" s="334" t="s">
        <v>33</v>
      </c>
      <c r="C3268" s="334" t="str">
        <f t="shared" ref="C3268" si="794">IF(ISERROR(VLOOKUP($C$8,arte,W3268,FALSE)),"",IF(VLOOKUP($C$8,arte,W3268,FALSE)=0,"",VLOOKUP($C$8,arte,W3268,FALSE)))</f>
        <v/>
      </c>
      <c r="D3268" s="76" t="str">
        <f t="shared" ref="D3268:H3270" si="795">IF(ISERROR(VLOOKUP($AB3268,arte,W3268,FALSE)),"",IF(VLOOKUP($AB3268,arte,W3268,FALSE)=0,"",VLOOKUP($AB3268,arte,W3268,FALSE)))</f>
        <v/>
      </c>
      <c r="E3268" s="76" t="str">
        <f t="shared" si="795"/>
        <v/>
      </c>
      <c r="F3268" s="76" t="str">
        <f t="shared" si="795"/>
        <v/>
      </c>
      <c r="G3268" s="69" t="str">
        <f t="shared" si="795"/>
        <v/>
      </c>
      <c r="H3268" s="343" t="str">
        <f t="shared" ca="1" si="795"/>
        <v/>
      </c>
      <c r="I3268" s="337"/>
      <c r="J3268" s="338"/>
      <c r="W3268" s="14">
        <v>3</v>
      </c>
      <c r="X3268" s="14">
        <v>9</v>
      </c>
      <c r="Y3268" s="14">
        <v>15</v>
      </c>
      <c r="Z3268" s="14">
        <v>21</v>
      </c>
      <c r="AA3268" s="14">
        <v>31</v>
      </c>
      <c r="AB3268" s="14" t="str">
        <f>IF(C3248="","",C3248)</f>
        <v/>
      </c>
    </row>
    <row r="3269" spans="1:28" ht="27" customHeight="1" x14ac:dyDescent="0.25">
      <c r="A3269" s="323"/>
      <c r="B3269" s="335" t="s">
        <v>34</v>
      </c>
      <c r="C3269" s="335" t="str">
        <f>IF(ISERROR(VLOOKUP($C$8,arte,W3269,FALSE)),"",IF(VLOOKUP($C$8,arte,W3269,FALSE)=0,"",VLOOKUP($C$8,arte,W3269,FALSE)))</f>
        <v/>
      </c>
      <c r="D3269" s="77" t="str">
        <f t="shared" si="795"/>
        <v/>
      </c>
      <c r="E3269" s="77" t="str">
        <f t="shared" si="795"/>
        <v/>
      </c>
      <c r="F3269" s="77" t="str">
        <f t="shared" si="795"/>
        <v/>
      </c>
      <c r="G3269" s="70" t="str">
        <f t="shared" si="795"/>
        <v/>
      </c>
      <c r="H3269" s="344" t="str">
        <f t="shared" si="795"/>
        <v/>
      </c>
      <c r="I3269" s="339"/>
      <c r="J3269" s="340"/>
      <c r="W3269" s="14">
        <v>4</v>
      </c>
      <c r="X3269" s="14">
        <v>10</v>
      </c>
      <c r="Y3269" s="14">
        <v>16</v>
      </c>
      <c r="Z3269" s="14">
        <v>22</v>
      </c>
      <c r="AB3269" s="14" t="str">
        <f>IF(C3248="","",C3248)</f>
        <v/>
      </c>
    </row>
    <row r="3270" spans="1:28" ht="16.5" customHeight="1" thickBot="1" x14ac:dyDescent="0.3">
      <c r="A3270" s="324"/>
      <c r="B3270" s="336" t="s">
        <v>188</v>
      </c>
      <c r="C3270" s="336"/>
      <c r="D3270" s="71" t="str">
        <f t="shared" si="795"/>
        <v/>
      </c>
      <c r="E3270" s="71" t="str">
        <f t="shared" si="795"/>
        <v/>
      </c>
      <c r="F3270" s="71" t="str">
        <f t="shared" si="795"/>
        <v/>
      </c>
      <c r="G3270" s="71" t="str">
        <f t="shared" si="795"/>
        <v/>
      </c>
      <c r="H3270" s="345" t="str">
        <f t="shared" si="795"/>
        <v/>
      </c>
      <c r="I3270" s="341"/>
      <c r="J3270" s="342"/>
      <c r="W3270" s="14">
        <v>7</v>
      </c>
      <c r="X3270" s="14">
        <v>13</v>
      </c>
      <c r="Y3270" s="14">
        <v>19</v>
      </c>
      <c r="Z3270" s="14">
        <v>25</v>
      </c>
      <c r="AB3270" s="14" t="str">
        <f>IF(C3248="","",C3248)</f>
        <v/>
      </c>
    </row>
    <row r="3271" spans="1:28" ht="2.25" customHeight="1" thickTop="1" thickBot="1" x14ac:dyDescent="0.3">
      <c r="A3271" s="72"/>
      <c r="B3271" s="73"/>
      <c r="C3271" s="79"/>
      <c r="D3271" s="74"/>
      <c r="E3271" s="74"/>
      <c r="F3271" s="74"/>
      <c r="G3271" s="74"/>
      <c r="H3271" s="80" t="str">
        <f>IF(ISERROR(VLOOKUP($C$8,ingles,AA3271,FALSE)),"",IF(VLOOKUP($C$8,ingles,AA3271,FALSE)=0,"",VLOOKUP($C$8,ingles,AA3271,FALSE)))</f>
        <v/>
      </c>
      <c r="I3271" s="124"/>
      <c r="J3271" s="124"/>
    </row>
    <row r="3272" spans="1:28" ht="21" customHeight="1" thickTop="1" x14ac:dyDescent="0.25">
      <c r="A3272" s="322" t="s">
        <v>5</v>
      </c>
      <c r="B3272" s="334" t="s">
        <v>35</v>
      </c>
      <c r="C3272" s="334" t="str">
        <f t="shared" ref="C3272:C3274" si="796">IF(ISERROR(VLOOKUP($C$8,sociales,W3272,FALSE)),"",IF(VLOOKUP($C$8,sociales,W3272,FALSE)=0,"",VLOOKUP($C$8,sociales,W3272,FALSE)))</f>
        <v/>
      </c>
      <c r="D3272" s="76" t="str">
        <f t="shared" ref="D3272:H3275" si="797">IF(ISERROR(VLOOKUP($AB3272,sociales,W3272,FALSE)),"",IF(VLOOKUP($AB3272,sociales,W3272,FALSE)=0,"",VLOOKUP($AB3272,sociales,W3272,FALSE)))</f>
        <v/>
      </c>
      <c r="E3272" s="76" t="str">
        <f t="shared" si="797"/>
        <v/>
      </c>
      <c r="F3272" s="76" t="str">
        <f t="shared" si="797"/>
        <v/>
      </c>
      <c r="G3272" s="69" t="str">
        <f t="shared" si="797"/>
        <v/>
      </c>
      <c r="H3272" s="346" t="str">
        <f t="shared" ca="1" si="797"/>
        <v/>
      </c>
      <c r="I3272" s="349"/>
      <c r="J3272" s="350"/>
      <c r="W3272" s="14">
        <v>3</v>
      </c>
      <c r="X3272" s="14">
        <v>9</v>
      </c>
      <c r="Y3272" s="14">
        <v>15</v>
      </c>
      <c r="Z3272" s="14">
        <v>21</v>
      </c>
      <c r="AA3272" s="14">
        <v>31</v>
      </c>
      <c r="AB3272" s="14" t="str">
        <f>IF(C3248="","",C3248)</f>
        <v/>
      </c>
    </row>
    <row r="3273" spans="1:28" ht="27" customHeight="1" x14ac:dyDescent="0.25">
      <c r="A3273" s="323"/>
      <c r="B3273" s="335" t="s">
        <v>36</v>
      </c>
      <c r="C3273" s="335" t="str">
        <f t="shared" si="796"/>
        <v/>
      </c>
      <c r="D3273" s="77" t="str">
        <f t="shared" si="797"/>
        <v/>
      </c>
      <c r="E3273" s="77" t="str">
        <f t="shared" si="797"/>
        <v/>
      </c>
      <c r="F3273" s="77" t="str">
        <f t="shared" si="797"/>
        <v/>
      </c>
      <c r="G3273" s="70" t="str">
        <f t="shared" si="797"/>
        <v/>
      </c>
      <c r="H3273" s="347" t="str">
        <f t="shared" si="797"/>
        <v/>
      </c>
      <c r="I3273" s="351"/>
      <c r="J3273" s="352"/>
      <c r="W3273" s="14">
        <v>4</v>
      </c>
      <c r="X3273" s="14">
        <v>10</v>
      </c>
      <c r="Y3273" s="14">
        <v>16</v>
      </c>
      <c r="Z3273" s="14">
        <v>22</v>
      </c>
      <c r="AB3273" s="14" t="str">
        <f>IF(C3248="","",C3248)</f>
        <v/>
      </c>
    </row>
    <row r="3274" spans="1:28" ht="27" customHeight="1" x14ac:dyDescent="0.25">
      <c r="A3274" s="323"/>
      <c r="B3274" s="335" t="s">
        <v>37</v>
      </c>
      <c r="C3274" s="335" t="str">
        <f t="shared" si="796"/>
        <v/>
      </c>
      <c r="D3274" s="77" t="str">
        <f t="shared" si="797"/>
        <v/>
      </c>
      <c r="E3274" s="77" t="str">
        <f t="shared" si="797"/>
        <v/>
      </c>
      <c r="F3274" s="77" t="str">
        <f t="shared" si="797"/>
        <v/>
      </c>
      <c r="G3274" s="70" t="str">
        <f t="shared" si="797"/>
        <v/>
      </c>
      <c r="H3274" s="347" t="str">
        <f t="shared" si="797"/>
        <v/>
      </c>
      <c r="I3274" s="351"/>
      <c r="J3274" s="352"/>
      <c r="W3274" s="14">
        <v>5</v>
      </c>
      <c r="X3274" s="14">
        <v>11</v>
      </c>
      <c r="Y3274" s="14">
        <v>17</v>
      </c>
      <c r="Z3274" s="14">
        <v>23</v>
      </c>
      <c r="AB3274" s="14" t="str">
        <f>IF(C3248="","",C3248)</f>
        <v/>
      </c>
    </row>
    <row r="3275" spans="1:28" ht="16.5" customHeight="1" thickBot="1" x14ac:dyDescent="0.3">
      <c r="A3275" s="324"/>
      <c r="B3275" s="336" t="s">
        <v>188</v>
      </c>
      <c r="C3275" s="336"/>
      <c r="D3275" s="71" t="str">
        <f t="shared" si="797"/>
        <v/>
      </c>
      <c r="E3275" s="71" t="str">
        <f t="shared" si="797"/>
        <v/>
      </c>
      <c r="F3275" s="71" t="str">
        <f t="shared" si="797"/>
        <v/>
      </c>
      <c r="G3275" s="71" t="str">
        <f t="shared" si="797"/>
        <v/>
      </c>
      <c r="H3275" s="348" t="str">
        <f t="shared" si="797"/>
        <v/>
      </c>
      <c r="I3275" s="353"/>
      <c r="J3275" s="354"/>
      <c r="W3275" s="14">
        <v>7</v>
      </c>
      <c r="X3275" s="14">
        <v>13</v>
      </c>
      <c r="Y3275" s="14">
        <v>19</v>
      </c>
      <c r="Z3275" s="14">
        <v>25</v>
      </c>
      <c r="AB3275" s="14" t="str">
        <f>IF(C3248="","",C3248)</f>
        <v/>
      </c>
    </row>
    <row r="3276" spans="1:28" ht="2.25" customHeight="1" thickTop="1" thickBot="1" x14ac:dyDescent="0.3">
      <c r="A3276" s="72"/>
      <c r="B3276" s="73"/>
      <c r="C3276" s="78"/>
      <c r="D3276" s="78"/>
      <c r="E3276" s="78"/>
      <c r="F3276" s="78"/>
      <c r="G3276" s="78"/>
      <c r="H3276" s="75"/>
      <c r="I3276" s="124"/>
      <c r="J3276" s="124"/>
    </row>
    <row r="3277" spans="1:28" ht="16.5" customHeight="1" thickTop="1" x14ac:dyDescent="0.25">
      <c r="A3277" s="355" t="s">
        <v>4</v>
      </c>
      <c r="B3277" s="334" t="s">
        <v>24</v>
      </c>
      <c r="C3277" s="334" t="str">
        <f t="shared" ref="C3277:C3278" si="798">IF(ISERROR(VLOOKUP($C$8,desarrollo,W3277,FALSE)),"",IF(VLOOKUP($C$8,desarrollo,W3277,FALSE)=0,"",VLOOKUP($C$8,desarrollo,W3277,FALSE)))</f>
        <v/>
      </c>
      <c r="D3277" s="76" t="str">
        <f t="shared" ref="D3277:H3279" si="799">IF(ISERROR(VLOOKUP($AB3277,desarrollo,W3277,FALSE)),"",IF(VLOOKUP($AB3277,desarrollo,W3277,FALSE)=0,"",VLOOKUP($AB3277,desarrollo,W3277,FALSE)))</f>
        <v/>
      </c>
      <c r="E3277" s="76" t="str">
        <f t="shared" si="799"/>
        <v/>
      </c>
      <c r="F3277" s="76" t="str">
        <f t="shared" si="799"/>
        <v/>
      </c>
      <c r="G3277" s="69" t="str">
        <f t="shared" si="799"/>
        <v/>
      </c>
      <c r="H3277" s="343" t="str">
        <f t="shared" ca="1" si="799"/>
        <v/>
      </c>
      <c r="I3277" s="337"/>
      <c r="J3277" s="338"/>
      <c r="W3277" s="14">
        <v>3</v>
      </c>
      <c r="X3277" s="14">
        <v>9</v>
      </c>
      <c r="Y3277" s="14">
        <v>15</v>
      </c>
      <c r="Z3277" s="14">
        <v>21</v>
      </c>
      <c r="AA3277" s="14">
        <v>31</v>
      </c>
      <c r="AB3277" s="14" t="str">
        <f>IF(C3248="","",C3248)</f>
        <v/>
      </c>
    </row>
    <row r="3278" spans="1:28" ht="27" customHeight="1" x14ac:dyDescent="0.25">
      <c r="A3278" s="356"/>
      <c r="B3278" s="335" t="s">
        <v>25</v>
      </c>
      <c r="C3278" s="335" t="str">
        <f t="shared" si="798"/>
        <v/>
      </c>
      <c r="D3278" s="77" t="str">
        <f t="shared" si="799"/>
        <v/>
      </c>
      <c r="E3278" s="77" t="str">
        <f t="shared" si="799"/>
        <v/>
      </c>
      <c r="F3278" s="77" t="str">
        <f t="shared" si="799"/>
        <v/>
      </c>
      <c r="G3278" s="70" t="str">
        <f t="shared" si="799"/>
        <v/>
      </c>
      <c r="H3278" s="344" t="str">
        <f t="shared" si="799"/>
        <v/>
      </c>
      <c r="I3278" s="339"/>
      <c r="J3278" s="340"/>
      <c r="W3278" s="14">
        <v>4</v>
      </c>
      <c r="X3278" s="14">
        <v>10</v>
      </c>
      <c r="Y3278" s="14">
        <v>16</v>
      </c>
      <c r="Z3278" s="14">
        <v>22</v>
      </c>
      <c r="AB3278" s="14" t="str">
        <f>IF(C3248="","",C3248)</f>
        <v/>
      </c>
    </row>
    <row r="3279" spans="1:28" ht="16.5" customHeight="1" thickBot="1" x14ac:dyDescent="0.3">
      <c r="A3279" s="357"/>
      <c r="B3279" s="336" t="s">
        <v>188</v>
      </c>
      <c r="C3279" s="336"/>
      <c r="D3279" s="71" t="str">
        <f t="shared" si="799"/>
        <v/>
      </c>
      <c r="E3279" s="71" t="str">
        <f t="shared" si="799"/>
        <v/>
      </c>
      <c r="F3279" s="71" t="str">
        <f t="shared" si="799"/>
        <v/>
      </c>
      <c r="G3279" s="71" t="str">
        <f t="shared" si="799"/>
        <v/>
      </c>
      <c r="H3279" s="345" t="str">
        <f t="shared" si="799"/>
        <v/>
      </c>
      <c r="I3279" s="341"/>
      <c r="J3279" s="342"/>
      <c r="W3279" s="14">
        <v>7</v>
      </c>
      <c r="X3279" s="14">
        <v>13</v>
      </c>
      <c r="Y3279" s="14">
        <v>19</v>
      </c>
      <c r="Z3279" s="14">
        <v>25</v>
      </c>
      <c r="AB3279" s="14" t="str">
        <f>IF(C3248="","",C3248)</f>
        <v/>
      </c>
    </row>
    <row r="3280" spans="1:28" ht="2.25" customHeight="1" thickTop="1" thickBot="1" x14ac:dyDescent="0.3">
      <c r="A3280" s="81"/>
      <c r="B3280" s="73"/>
      <c r="C3280" s="78"/>
      <c r="D3280" s="78"/>
      <c r="E3280" s="78"/>
      <c r="F3280" s="78"/>
      <c r="G3280" s="78"/>
      <c r="H3280" s="82"/>
      <c r="I3280" s="124"/>
      <c r="J3280" s="124"/>
    </row>
    <row r="3281" spans="1:28" ht="24" customHeight="1" thickTop="1" x14ac:dyDescent="0.25">
      <c r="A3281" s="322" t="s">
        <v>6</v>
      </c>
      <c r="B3281" s="334" t="s">
        <v>52</v>
      </c>
      <c r="C3281" s="334" t="str">
        <f t="shared" ref="C3281:C3283" si="800">IF(ISERROR(VLOOKUP($C$8,fisica,W3281,FALSE)),"",IF(VLOOKUP($C$8,fisica,W3281,FALSE)=0,"",VLOOKUP($C$8,fisica,W3281,FALSE)))</f>
        <v/>
      </c>
      <c r="D3281" s="76" t="str">
        <f t="shared" ref="D3281:H3284" si="801">IF(ISERROR(VLOOKUP($AB3281,fisica,W3281,FALSE)),"",IF(VLOOKUP($AB3281,fisica,W3281,FALSE)=0,"",VLOOKUP($AB3281,fisica,W3281,FALSE)))</f>
        <v/>
      </c>
      <c r="E3281" s="76" t="str">
        <f t="shared" si="801"/>
        <v/>
      </c>
      <c r="F3281" s="76" t="str">
        <f t="shared" si="801"/>
        <v/>
      </c>
      <c r="G3281" s="69" t="str">
        <f t="shared" si="801"/>
        <v/>
      </c>
      <c r="H3281" s="346" t="str">
        <f t="shared" ca="1" si="801"/>
        <v/>
      </c>
      <c r="I3281" s="349"/>
      <c r="J3281" s="350"/>
      <c r="W3281" s="14">
        <v>3</v>
      </c>
      <c r="X3281" s="14">
        <v>9</v>
      </c>
      <c r="Y3281" s="14">
        <v>15</v>
      </c>
      <c r="Z3281" s="14">
        <v>21</v>
      </c>
      <c r="AA3281" s="14">
        <v>31</v>
      </c>
      <c r="AB3281" s="14" t="str">
        <f>IF(C3248="","",C3248)</f>
        <v/>
      </c>
    </row>
    <row r="3282" spans="1:28" ht="18.75" customHeight="1" x14ac:dyDescent="0.25">
      <c r="A3282" s="323"/>
      <c r="B3282" s="335" t="s">
        <v>38</v>
      </c>
      <c r="C3282" s="335" t="str">
        <f t="shared" si="800"/>
        <v/>
      </c>
      <c r="D3282" s="77" t="str">
        <f t="shared" si="801"/>
        <v/>
      </c>
      <c r="E3282" s="77" t="str">
        <f t="shared" si="801"/>
        <v/>
      </c>
      <c r="F3282" s="77" t="str">
        <f t="shared" si="801"/>
        <v/>
      </c>
      <c r="G3282" s="70" t="str">
        <f t="shared" si="801"/>
        <v/>
      </c>
      <c r="H3282" s="347" t="str">
        <f t="shared" si="801"/>
        <v/>
      </c>
      <c r="I3282" s="351"/>
      <c r="J3282" s="352"/>
      <c r="W3282" s="14">
        <v>4</v>
      </c>
      <c r="X3282" s="14">
        <v>10</v>
      </c>
      <c r="Y3282" s="14">
        <v>16</v>
      </c>
      <c r="Z3282" s="14">
        <v>22</v>
      </c>
      <c r="AB3282" s="14" t="str">
        <f>IF(C3248="","",C3248)</f>
        <v/>
      </c>
    </row>
    <row r="3283" spans="1:28" ht="27" customHeight="1" x14ac:dyDescent="0.25">
      <c r="A3283" s="323"/>
      <c r="B3283" s="335" t="s">
        <v>39</v>
      </c>
      <c r="C3283" s="335" t="str">
        <f t="shared" si="800"/>
        <v/>
      </c>
      <c r="D3283" s="77" t="str">
        <f t="shared" si="801"/>
        <v/>
      </c>
      <c r="E3283" s="77" t="str">
        <f t="shared" si="801"/>
        <v/>
      </c>
      <c r="F3283" s="77" t="str">
        <f t="shared" si="801"/>
        <v/>
      </c>
      <c r="G3283" s="70" t="str">
        <f t="shared" si="801"/>
        <v/>
      </c>
      <c r="H3283" s="347" t="str">
        <f t="shared" si="801"/>
        <v/>
      </c>
      <c r="I3283" s="351"/>
      <c r="J3283" s="352"/>
      <c r="W3283" s="14">
        <v>5</v>
      </c>
      <c r="X3283" s="14">
        <v>11</v>
      </c>
      <c r="Y3283" s="14">
        <v>17</v>
      </c>
      <c r="Z3283" s="14">
        <v>23</v>
      </c>
      <c r="AB3283" s="14" t="str">
        <f>IF(C3248="","",C3248)</f>
        <v/>
      </c>
    </row>
    <row r="3284" spans="1:28" ht="16.5" customHeight="1" thickBot="1" x14ac:dyDescent="0.3">
      <c r="A3284" s="324"/>
      <c r="B3284" s="336" t="s">
        <v>188</v>
      </c>
      <c r="C3284" s="336"/>
      <c r="D3284" s="71" t="str">
        <f t="shared" si="801"/>
        <v/>
      </c>
      <c r="E3284" s="71" t="str">
        <f t="shared" si="801"/>
        <v/>
      </c>
      <c r="F3284" s="71" t="str">
        <f t="shared" si="801"/>
        <v/>
      </c>
      <c r="G3284" s="71" t="str">
        <f t="shared" si="801"/>
        <v/>
      </c>
      <c r="H3284" s="348" t="str">
        <f t="shared" si="801"/>
        <v/>
      </c>
      <c r="I3284" s="353"/>
      <c r="J3284" s="354"/>
      <c r="W3284" s="14">
        <v>7</v>
      </c>
      <c r="X3284" s="14">
        <v>13</v>
      </c>
      <c r="Y3284" s="14">
        <v>19</v>
      </c>
      <c r="Z3284" s="14">
        <v>25</v>
      </c>
      <c r="AB3284" s="14" t="str">
        <f>IF(C3248="","",C3248)</f>
        <v/>
      </c>
    </row>
    <row r="3285" spans="1:28" ht="2.25" customHeight="1" thickTop="1" thickBot="1" x14ac:dyDescent="0.3">
      <c r="A3285" s="72"/>
      <c r="B3285" s="73"/>
      <c r="C3285" s="78"/>
      <c r="D3285" s="78"/>
      <c r="E3285" s="78"/>
      <c r="F3285" s="78"/>
      <c r="G3285" s="78"/>
      <c r="H3285" s="82"/>
      <c r="I3285" s="124"/>
      <c r="J3285" s="124"/>
    </row>
    <row r="3286" spans="1:28" ht="36" customHeight="1" thickTop="1" x14ac:dyDescent="0.25">
      <c r="A3286" s="322" t="s">
        <v>11</v>
      </c>
      <c r="B3286" s="334" t="s">
        <v>40</v>
      </c>
      <c r="C3286" s="334" t="str">
        <f t="shared" ref="C3286:C3287" si="802">IF(ISERROR(VLOOKUP($C$8,religion,W3286,FALSE)),"",IF(VLOOKUP($C$8,religion,W3286,FALSE)=0,"",VLOOKUP($C$8,religion,W3286,FALSE)))</f>
        <v/>
      </c>
      <c r="D3286" s="76" t="str">
        <f t="shared" ref="D3286:H3288" si="803">IF(ISERROR(VLOOKUP($AB3286,religion,W3286,FALSE)),"",IF(VLOOKUP($AB3286,religion,W3286,FALSE)=0,"",VLOOKUP($AB3286,religion,W3286,FALSE)))</f>
        <v/>
      </c>
      <c r="E3286" s="76" t="str">
        <f t="shared" si="803"/>
        <v/>
      </c>
      <c r="F3286" s="76" t="str">
        <f t="shared" si="803"/>
        <v/>
      </c>
      <c r="G3286" s="69" t="str">
        <f t="shared" si="803"/>
        <v/>
      </c>
      <c r="H3286" s="343" t="str">
        <f t="shared" ca="1" si="803"/>
        <v/>
      </c>
      <c r="I3286" s="337"/>
      <c r="J3286" s="338"/>
      <c r="W3286" s="14">
        <v>3</v>
      </c>
      <c r="X3286" s="14">
        <v>9</v>
      </c>
      <c r="Y3286" s="14">
        <v>15</v>
      </c>
      <c r="Z3286" s="14">
        <v>21</v>
      </c>
      <c r="AA3286" s="14">
        <v>31</v>
      </c>
      <c r="AB3286" s="14" t="str">
        <f>IF(C3248="","",C3248)</f>
        <v/>
      </c>
    </row>
    <row r="3287" spans="1:28" ht="27" customHeight="1" x14ac:dyDescent="0.25">
      <c r="A3287" s="323"/>
      <c r="B3287" s="335" t="s">
        <v>41</v>
      </c>
      <c r="C3287" s="335" t="str">
        <f t="shared" si="802"/>
        <v/>
      </c>
      <c r="D3287" s="77" t="str">
        <f t="shared" si="803"/>
        <v/>
      </c>
      <c r="E3287" s="77" t="str">
        <f t="shared" si="803"/>
        <v/>
      </c>
      <c r="F3287" s="77" t="str">
        <f t="shared" si="803"/>
        <v/>
      </c>
      <c r="G3287" s="70" t="str">
        <f t="shared" si="803"/>
        <v/>
      </c>
      <c r="H3287" s="344" t="str">
        <f t="shared" si="803"/>
        <v/>
      </c>
      <c r="I3287" s="339"/>
      <c r="J3287" s="340"/>
      <c r="W3287" s="14">
        <v>4</v>
      </c>
      <c r="X3287" s="14">
        <v>10</v>
      </c>
      <c r="Y3287" s="14">
        <v>16</v>
      </c>
      <c r="Z3287" s="14">
        <v>22</v>
      </c>
      <c r="AB3287" s="14" t="str">
        <f>IF(C3248="","",C3248)</f>
        <v/>
      </c>
    </row>
    <row r="3288" spans="1:28" ht="16.5" customHeight="1" thickBot="1" x14ac:dyDescent="0.3">
      <c r="A3288" s="324"/>
      <c r="B3288" s="336" t="s">
        <v>188</v>
      </c>
      <c r="C3288" s="336"/>
      <c r="D3288" s="71" t="str">
        <f t="shared" si="803"/>
        <v/>
      </c>
      <c r="E3288" s="71" t="str">
        <f t="shared" si="803"/>
        <v/>
      </c>
      <c r="F3288" s="71" t="str">
        <f t="shared" si="803"/>
        <v/>
      </c>
      <c r="G3288" s="71" t="str">
        <f t="shared" si="803"/>
        <v/>
      </c>
      <c r="H3288" s="345" t="str">
        <f t="shared" si="803"/>
        <v/>
      </c>
      <c r="I3288" s="341"/>
      <c r="J3288" s="342"/>
      <c r="W3288" s="14">
        <v>7</v>
      </c>
      <c r="X3288" s="14">
        <v>13</v>
      </c>
      <c r="Y3288" s="14">
        <v>19</v>
      </c>
      <c r="Z3288" s="14">
        <v>25</v>
      </c>
      <c r="AB3288" s="14" t="str">
        <f>IF(C3248="","",C3248)</f>
        <v/>
      </c>
    </row>
    <row r="3289" spans="1:28" ht="2.25" customHeight="1" thickTop="1" thickBot="1" x14ac:dyDescent="0.3">
      <c r="A3289" s="72"/>
      <c r="B3289" s="73"/>
      <c r="C3289" s="78"/>
      <c r="D3289" s="78"/>
      <c r="E3289" s="78"/>
      <c r="F3289" s="78"/>
      <c r="G3289" s="78"/>
      <c r="H3289" s="82"/>
      <c r="I3289" s="124"/>
      <c r="J3289" s="124"/>
    </row>
    <row r="3290" spans="1:28" ht="28.5" customHeight="1" thickTop="1" x14ac:dyDescent="0.25">
      <c r="A3290" s="322" t="s">
        <v>10</v>
      </c>
      <c r="B3290" s="334" t="s">
        <v>42</v>
      </c>
      <c r="C3290" s="334" t="str">
        <f t="shared" ref="C3290:C3292" si="804">IF(ISERROR(VLOOKUP($C$8,ciencia,W3290,FALSE)),"",IF(VLOOKUP($C$8,ciencia,W3290,FALSE)=0,"",VLOOKUP($C$8,ciencia,W3290,FALSE)))</f>
        <v/>
      </c>
      <c r="D3290" s="76" t="str">
        <f t="shared" ref="D3290:H3293" si="805">IF(ISERROR(VLOOKUP($AB3290,ciencia,W3290,FALSE)),"",IF(VLOOKUP($AB3290,ciencia,W3290,FALSE)=0,"",VLOOKUP($AB3290,ciencia,W3290,FALSE)))</f>
        <v/>
      </c>
      <c r="E3290" s="76" t="str">
        <f t="shared" si="805"/>
        <v/>
      </c>
      <c r="F3290" s="76" t="str">
        <f t="shared" si="805"/>
        <v/>
      </c>
      <c r="G3290" s="69" t="str">
        <f t="shared" si="805"/>
        <v/>
      </c>
      <c r="H3290" s="346" t="str">
        <f t="shared" ca="1" si="805"/>
        <v/>
      </c>
      <c r="I3290" s="349"/>
      <c r="J3290" s="350"/>
      <c r="W3290" s="14">
        <v>3</v>
      </c>
      <c r="X3290" s="14">
        <v>9</v>
      </c>
      <c r="Y3290" s="14">
        <v>15</v>
      </c>
      <c r="Z3290" s="14">
        <v>21</v>
      </c>
      <c r="AA3290" s="14">
        <v>31</v>
      </c>
      <c r="AB3290" s="14" t="str">
        <f>IF(C3248="","",C3248)</f>
        <v/>
      </c>
    </row>
    <row r="3291" spans="1:28" ht="47.25" customHeight="1" x14ac:dyDescent="0.25">
      <c r="A3291" s="323"/>
      <c r="B3291" s="335" t="s">
        <v>9</v>
      </c>
      <c r="C3291" s="335" t="str">
        <f t="shared" si="804"/>
        <v/>
      </c>
      <c r="D3291" s="77" t="str">
        <f t="shared" si="805"/>
        <v/>
      </c>
      <c r="E3291" s="77" t="str">
        <f t="shared" si="805"/>
        <v/>
      </c>
      <c r="F3291" s="77" t="str">
        <f t="shared" si="805"/>
        <v/>
      </c>
      <c r="G3291" s="70" t="str">
        <f t="shared" si="805"/>
        <v/>
      </c>
      <c r="H3291" s="347" t="str">
        <f t="shared" si="805"/>
        <v/>
      </c>
      <c r="I3291" s="351"/>
      <c r="J3291" s="352"/>
      <c r="W3291" s="14">
        <v>4</v>
      </c>
      <c r="X3291" s="14">
        <v>10</v>
      </c>
      <c r="Y3291" s="14">
        <v>16</v>
      </c>
      <c r="Z3291" s="14">
        <v>22</v>
      </c>
      <c r="AB3291" s="14" t="str">
        <f>IF(C3248="","",C3248)</f>
        <v/>
      </c>
    </row>
    <row r="3292" spans="1:28" ht="36.75" customHeight="1" x14ac:dyDescent="0.25">
      <c r="A3292" s="323"/>
      <c r="B3292" s="335" t="s">
        <v>43</v>
      </c>
      <c r="C3292" s="335" t="str">
        <f t="shared" si="804"/>
        <v/>
      </c>
      <c r="D3292" s="77" t="str">
        <f t="shared" si="805"/>
        <v/>
      </c>
      <c r="E3292" s="77" t="str">
        <f t="shared" si="805"/>
        <v/>
      </c>
      <c r="F3292" s="77" t="str">
        <f t="shared" si="805"/>
        <v/>
      </c>
      <c r="G3292" s="70" t="str">
        <f t="shared" si="805"/>
        <v/>
      </c>
      <c r="H3292" s="347" t="str">
        <f t="shared" si="805"/>
        <v/>
      </c>
      <c r="I3292" s="351"/>
      <c r="J3292" s="352"/>
      <c r="W3292" s="14">
        <v>5</v>
      </c>
      <c r="X3292" s="14">
        <v>11</v>
      </c>
      <c r="Y3292" s="14">
        <v>17</v>
      </c>
      <c r="Z3292" s="14">
        <v>23</v>
      </c>
      <c r="AB3292" s="14" t="str">
        <f>IF(C3248="","",C3248)</f>
        <v/>
      </c>
    </row>
    <row r="3293" spans="1:28" ht="16.5" customHeight="1" thickBot="1" x14ac:dyDescent="0.3">
      <c r="A3293" s="324"/>
      <c r="B3293" s="336" t="s">
        <v>188</v>
      </c>
      <c r="C3293" s="336"/>
      <c r="D3293" s="71" t="str">
        <f t="shared" si="805"/>
        <v/>
      </c>
      <c r="E3293" s="71" t="str">
        <f t="shared" si="805"/>
        <v/>
      </c>
      <c r="F3293" s="71" t="str">
        <f t="shared" si="805"/>
        <v/>
      </c>
      <c r="G3293" s="71" t="str">
        <f t="shared" si="805"/>
        <v/>
      </c>
      <c r="H3293" s="348" t="str">
        <f t="shared" si="805"/>
        <v/>
      </c>
      <c r="I3293" s="353"/>
      <c r="J3293" s="354"/>
      <c r="W3293" s="14">
        <v>7</v>
      </c>
      <c r="X3293" s="14">
        <v>13</v>
      </c>
      <c r="Y3293" s="14">
        <v>19</v>
      </c>
      <c r="Z3293" s="14">
        <v>25</v>
      </c>
      <c r="AB3293" s="14" t="str">
        <f>IF(C3248="","",C3248)</f>
        <v/>
      </c>
    </row>
    <row r="3294" spans="1:28" ht="2.25" customHeight="1" thickTop="1" thickBot="1" x14ac:dyDescent="0.3">
      <c r="A3294" s="72"/>
      <c r="B3294" s="73"/>
      <c r="C3294" s="78"/>
      <c r="D3294" s="78"/>
      <c r="E3294" s="78"/>
      <c r="F3294" s="78"/>
      <c r="G3294" s="78"/>
      <c r="H3294" s="82"/>
      <c r="I3294" s="124"/>
      <c r="J3294" s="124"/>
    </row>
    <row r="3295" spans="1:28" ht="44.25" customHeight="1" thickTop="1" thickBot="1" x14ac:dyDescent="0.3">
      <c r="A3295" s="83" t="s">
        <v>12</v>
      </c>
      <c r="B3295" s="376" t="s">
        <v>44</v>
      </c>
      <c r="C3295" s="377"/>
      <c r="D3295" s="84" t="str">
        <f>IF(ISERROR(VLOOKUP($AB3295,trabajo,W3295,FALSE)),"",IF(VLOOKUP($AB3295,trabajo,W3295,FALSE)=0,"",VLOOKUP($AB3295,trabajo,W3295,FALSE)))</f>
        <v/>
      </c>
      <c r="E3295" s="84" t="str">
        <f>IF(ISERROR(VLOOKUP($AB3295,trabajo,X3295,FALSE)),"",IF(VLOOKUP($AB3295,trabajo,X3295,FALSE)=0,"",VLOOKUP($AB3295,trabajo,X3295,FALSE)))</f>
        <v/>
      </c>
      <c r="F3295" s="84" t="str">
        <f>IF(ISERROR(VLOOKUP($AB3295,trabajo,Y3295,FALSE)),"",IF(VLOOKUP($AB3295,trabajo,Y3295,FALSE)=0,"",VLOOKUP($AB3295,trabajo,Y3295,FALSE)))</f>
        <v/>
      </c>
      <c r="G3295" s="85" t="str">
        <f>IF(ISERROR(VLOOKUP($AB3295,trabajo,Z3295,FALSE)),"",IF(VLOOKUP($AB3295,trabajo,Z3295,FALSE)=0,"",VLOOKUP($AB3295,trabajo,Z3295,FALSE)))</f>
        <v/>
      </c>
      <c r="H3295" s="86" t="str">
        <f ca="1">IF(ISERROR(VLOOKUP($AB3295,trabajo,AA3295,FALSE)),"",IF(VLOOKUP($AB3295,trabajo,AA3295,FALSE)=0,"",VLOOKUP($AB3295,trabajo,AA3295,FALSE)))</f>
        <v/>
      </c>
      <c r="I3295" s="332"/>
      <c r="J3295" s="333"/>
      <c r="W3295" s="14">
        <v>3</v>
      </c>
      <c r="X3295" s="14">
        <v>9</v>
      </c>
      <c r="Y3295" s="14">
        <v>15</v>
      </c>
      <c r="Z3295" s="14">
        <v>21</v>
      </c>
      <c r="AA3295" s="14">
        <v>31</v>
      </c>
      <c r="AB3295" s="14" t="str">
        <f>IF(C3248="","",C3248)</f>
        <v/>
      </c>
    </row>
    <row r="3296" spans="1:28" ht="9.75" customHeight="1" thickTop="1" thickBot="1" x14ac:dyDescent="0.3">
      <c r="A3296" s="87"/>
      <c r="B3296" s="73"/>
      <c r="C3296" s="79"/>
      <c r="D3296" s="79"/>
      <c r="E3296" s="79"/>
      <c r="F3296" s="79"/>
      <c r="G3296" s="79"/>
      <c r="I3296" s="88"/>
      <c r="J3296" s="88"/>
    </row>
    <row r="3297" spans="1:28" ht="18.75" customHeight="1" thickTop="1" x14ac:dyDescent="0.25">
      <c r="A3297" s="389" t="s">
        <v>14</v>
      </c>
      <c r="B3297" s="390"/>
      <c r="C3297" s="391"/>
      <c r="D3297" s="386" t="s">
        <v>53</v>
      </c>
      <c r="E3297" s="387"/>
      <c r="F3297" s="387"/>
      <c r="G3297" s="388"/>
      <c r="H3297" s="384" t="s">
        <v>2</v>
      </c>
      <c r="I3297" s="288" t="s">
        <v>17</v>
      </c>
      <c r="J3297" s="289"/>
    </row>
    <row r="3298" spans="1:28" ht="18.75" customHeight="1" thickBot="1" x14ac:dyDescent="0.3">
      <c r="A3298" s="392"/>
      <c r="B3298" s="393"/>
      <c r="C3298" s="394"/>
      <c r="D3298" s="89">
        <v>1</v>
      </c>
      <c r="E3298" s="89">
        <v>2</v>
      </c>
      <c r="F3298" s="89">
        <v>3</v>
      </c>
      <c r="G3298" s="90">
        <v>4</v>
      </c>
      <c r="H3298" s="385"/>
      <c r="I3298" s="290"/>
      <c r="J3298" s="291"/>
    </row>
    <row r="3299" spans="1:28" ht="22.5" customHeight="1" thickTop="1" x14ac:dyDescent="0.25">
      <c r="A3299" s="378" t="s">
        <v>15</v>
      </c>
      <c r="B3299" s="379"/>
      <c r="C3299" s="380"/>
      <c r="D3299" s="91" t="str">
        <f>IF(ISERROR(VLOOKUP($AB3299,autonomo,W3299,FALSE)),"",IF(VLOOKUP($AB3299,autonomo,W3299,FALSE)=0,"",VLOOKUP($AB3299,autonomo,W3299,FALSE)))</f>
        <v/>
      </c>
      <c r="E3299" s="91" t="str">
        <f>IF(ISERROR(VLOOKUP($AB3299,autonomo,X3299,FALSE)),"",IF(VLOOKUP($AB3299,autonomo,X3299,FALSE)=0,"",VLOOKUP($AB3299,autonomo,X3299,FALSE)))</f>
        <v/>
      </c>
      <c r="F3299" s="91" t="str">
        <f>IF(ISERROR(VLOOKUP($AB3299,autonomo,Y3299,FALSE)),"",IF(VLOOKUP($AB3299,autonomo,Y3299,FALSE)=0,"",VLOOKUP($AB3299,autonomo,Y3299,FALSE)))</f>
        <v/>
      </c>
      <c r="G3299" s="92" t="str">
        <f>IF(ISERROR(VLOOKUP($AB3299,autonomo,Z3299,FALSE)),"",IF(VLOOKUP($AB3299,autonomo,Z3299,FALSE)=0,"",VLOOKUP($AB3299,autonomo,Z3299,FALSE)))</f>
        <v/>
      </c>
      <c r="H3299" s="93" t="str">
        <f ca="1">IF(ISERROR(VLOOKUP($AB3299,autonomo,AA3299,FALSE)),"",IF(VLOOKUP($AB3299,autonomo,AA3299,FALSE)=0,"",VLOOKUP($AB3299,autonomo,AA3299,FALSE)))</f>
        <v/>
      </c>
      <c r="I3299" s="305"/>
      <c r="J3299" s="306"/>
      <c r="W3299" s="14">
        <v>3</v>
      </c>
      <c r="X3299" s="14">
        <v>9</v>
      </c>
      <c r="Y3299" s="14">
        <v>15</v>
      </c>
      <c r="Z3299" s="14">
        <v>21</v>
      </c>
      <c r="AA3299" s="14">
        <v>31</v>
      </c>
      <c r="AB3299" s="14" t="str">
        <f>IF(C3248="","",C3248)</f>
        <v/>
      </c>
    </row>
    <row r="3300" spans="1:28" ht="24" customHeight="1" thickBot="1" x14ac:dyDescent="0.3">
      <c r="A3300" s="381" t="s">
        <v>16</v>
      </c>
      <c r="B3300" s="382"/>
      <c r="C3300" s="383"/>
      <c r="D3300" s="94" t="str">
        <f>IF(ISERROR(VLOOKUP($AB3300,tic,W3300,FALSE)),"",IF(VLOOKUP($AB3300,tic,W3300,FALSE)=0,"",VLOOKUP($AB3300,tic,W3300,FALSE)))</f>
        <v/>
      </c>
      <c r="E3300" s="94" t="str">
        <f>IF(ISERROR(VLOOKUP($AB3300,tic,X3300,FALSE)),"",IF(VLOOKUP($AB3300,tic,X3300,FALSE)=0,"",VLOOKUP($AB3300,tic,X3300,FALSE)))</f>
        <v/>
      </c>
      <c r="F3300" s="94" t="str">
        <f>IF(ISERROR(VLOOKUP($AB3300,tic,Y3300,FALSE)),"",IF(VLOOKUP($AB3300,tic,Y3300,FALSE)=0,"",VLOOKUP($AB3300,tic,Y3300,FALSE)))</f>
        <v/>
      </c>
      <c r="G3300" s="95" t="str">
        <f>IF(ISERROR(VLOOKUP($AB3300,tic,Z3300,FALSE)),"",IF(VLOOKUP($AB3300,tic,Z3300,FALSE)=0,"",VLOOKUP($AB3300,tic,Z3300,FALSE)))</f>
        <v/>
      </c>
      <c r="H3300" s="96" t="str">
        <f ca="1">IF(ISERROR(VLOOKUP($AB3300,tic,AA3300,FALSE)),"",IF(VLOOKUP($AB3300,tic,AA3300,FALSE)=0,"",VLOOKUP($AB3300,tic,AA3300,FALSE)))</f>
        <v/>
      </c>
      <c r="I3300" s="307"/>
      <c r="J3300" s="308"/>
      <c r="W3300" s="14">
        <v>3</v>
      </c>
      <c r="X3300" s="14">
        <v>9</v>
      </c>
      <c r="Y3300" s="14">
        <v>15</v>
      </c>
      <c r="Z3300" s="14">
        <v>21</v>
      </c>
      <c r="AA3300" s="14">
        <v>31</v>
      </c>
      <c r="AB3300" s="14" t="str">
        <f>IF(C3248="","",C3248)</f>
        <v/>
      </c>
    </row>
    <row r="3301" spans="1:28" ht="5.25" customHeight="1" thickTop="1" thickBot="1" x14ac:dyDescent="0.3"/>
    <row r="3302" spans="1:28" ht="17.25" customHeight="1" thickBot="1" x14ac:dyDescent="0.3">
      <c r="A3302" s="233" t="s">
        <v>154</v>
      </c>
      <c r="B3302" s="233"/>
      <c r="C3302" s="246" t="str">
        <f>IF(C3248="","",IF(VLOOKUP(C3248,DATOS!$B$17:$F$61,4,FALSE)=0,"",VLOOKUP(C3248,DATOS!$B$17:$F$61,4,FALSE)&amp;" "&amp;VLOOKUP(C3248,DATOS!$B$17:$F$61,5,FALSE)))</f>
        <v/>
      </c>
      <c r="D3302" s="247"/>
      <c r="E3302" s="248"/>
      <c r="F3302" s="233" t="str">
        <f>"N° Áreas desaprobadas "&amp;DATOS!$B$6&amp;" :"</f>
        <v>N° Áreas desaprobadas 2019 :</v>
      </c>
      <c r="G3302" s="233"/>
      <c r="H3302" s="233"/>
      <c r="I3302" s="233"/>
      <c r="J3302" s="97" t="str">
        <f ca="1">IF(C3248="","",IF((DATOS!$W$14-TODAY())&gt;0,"",VLOOKUP(C3248,anual,18,FALSE)))</f>
        <v/>
      </c>
    </row>
    <row r="3303" spans="1:28" ht="3" customHeight="1" thickBot="1" x14ac:dyDescent="0.3">
      <c r="A3303" s="46"/>
      <c r="B3303" s="46"/>
      <c r="C3303" s="98"/>
      <c r="D3303" s="98"/>
      <c r="E3303" s="98"/>
      <c r="F3303" s="46"/>
      <c r="G3303" s="46"/>
      <c r="H3303" s="46"/>
      <c r="I3303" s="46"/>
    </row>
    <row r="3304" spans="1:28" ht="17.25" customHeight="1" thickBot="1" x14ac:dyDescent="0.3">
      <c r="A3304" s="420" t="str">
        <f>IF(C3248="","",C3248)</f>
        <v/>
      </c>
      <c r="B3304" s="420"/>
      <c r="C3304" s="420"/>
      <c r="F3304" s="233" t="s">
        <v>155</v>
      </c>
      <c r="G3304" s="233"/>
      <c r="H3304" s="233"/>
      <c r="I3304" s="395" t="str">
        <f ca="1">IF(C3248="","",IF((DATOS!$W$14-TODAY())&gt;0,"",VLOOKUP(C3248,anual2,20,FALSE)))</f>
        <v/>
      </c>
      <c r="J3304" s="396"/>
    </row>
    <row r="3305" spans="1:28" ht="15.75" thickBot="1" x14ac:dyDescent="0.3">
      <c r="A3305" s="16" t="s">
        <v>54</v>
      </c>
    </row>
    <row r="3306" spans="1:28" ht="16.5" thickTop="1" thickBot="1" x14ac:dyDescent="0.3">
      <c r="A3306" s="99" t="s">
        <v>55</v>
      </c>
      <c r="B3306" s="100" t="s">
        <v>56</v>
      </c>
      <c r="C3306" s="279" t="s">
        <v>152</v>
      </c>
      <c r="D3306" s="280"/>
      <c r="E3306" s="279" t="s">
        <v>57</v>
      </c>
      <c r="F3306" s="281"/>
      <c r="G3306" s="281"/>
      <c r="H3306" s="281"/>
      <c r="I3306" s="281"/>
      <c r="J3306" s="282"/>
    </row>
    <row r="3307" spans="1:28" ht="20.25" customHeight="1" thickTop="1" x14ac:dyDescent="0.25">
      <c r="A3307" s="101">
        <v>1</v>
      </c>
      <c r="B3307" s="102" t="str">
        <f t="shared" ref="B3307:D3310" si="806">IF(ISERROR(VLOOKUP($AB3307,comportamiento,W3307,FALSE)),"",IF(VLOOKUP($AB3307,comportamiento,W3307,FALSE)=0,"",VLOOKUP($AB3307,comportamiento,W3307,FALSE)))</f>
        <v/>
      </c>
      <c r="C3307" s="273" t="str">
        <f t="shared" ca="1" si="806"/>
        <v/>
      </c>
      <c r="D3307" s="274" t="str">
        <f t="shared" si="806"/>
        <v/>
      </c>
      <c r="E3307" s="283"/>
      <c r="F3307" s="283"/>
      <c r="G3307" s="283"/>
      <c r="H3307" s="283"/>
      <c r="I3307" s="283"/>
      <c r="J3307" s="284"/>
      <c r="W3307" s="14">
        <v>7</v>
      </c>
      <c r="X3307" s="14">
        <v>31</v>
      </c>
      <c r="AB3307" s="14" t="str">
        <f>IF(C3248="","",C3248)</f>
        <v/>
      </c>
    </row>
    <row r="3308" spans="1:28" ht="20.25" customHeight="1" x14ac:dyDescent="0.25">
      <c r="A3308" s="103">
        <v>2</v>
      </c>
      <c r="B3308" s="104" t="str">
        <f t="shared" si="806"/>
        <v/>
      </c>
      <c r="C3308" s="275" t="str">
        <f t="shared" si="806"/>
        <v/>
      </c>
      <c r="D3308" s="276" t="str">
        <f t="shared" si="806"/>
        <v/>
      </c>
      <c r="E3308" s="269"/>
      <c r="F3308" s="269"/>
      <c r="G3308" s="269"/>
      <c r="H3308" s="269"/>
      <c r="I3308" s="269"/>
      <c r="J3308" s="270"/>
      <c r="W3308" s="14">
        <v>13</v>
      </c>
      <c r="AB3308" s="14" t="str">
        <f>IF(C3248="","",C3248)</f>
        <v/>
      </c>
    </row>
    <row r="3309" spans="1:28" ht="20.25" customHeight="1" x14ac:dyDescent="0.25">
      <c r="A3309" s="103">
        <v>3</v>
      </c>
      <c r="B3309" s="104" t="str">
        <f t="shared" si="806"/>
        <v/>
      </c>
      <c r="C3309" s="275" t="str">
        <f t="shared" si="806"/>
        <v/>
      </c>
      <c r="D3309" s="276" t="str">
        <f t="shared" si="806"/>
        <v/>
      </c>
      <c r="E3309" s="269"/>
      <c r="F3309" s="269"/>
      <c r="G3309" s="269"/>
      <c r="H3309" s="269"/>
      <c r="I3309" s="269"/>
      <c r="J3309" s="270"/>
      <c r="W3309" s="14">
        <v>19</v>
      </c>
      <c r="AB3309" s="14" t="str">
        <f>IF(C3248="","",C3248)</f>
        <v/>
      </c>
    </row>
    <row r="3310" spans="1:28" ht="20.25" customHeight="1" thickBot="1" x14ac:dyDescent="0.3">
      <c r="A3310" s="105">
        <v>4</v>
      </c>
      <c r="B3310" s="106" t="str">
        <f t="shared" si="806"/>
        <v/>
      </c>
      <c r="C3310" s="277" t="str">
        <f t="shared" si="806"/>
        <v/>
      </c>
      <c r="D3310" s="278" t="str">
        <f t="shared" si="806"/>
        <v/>
      </c>
      <c r="E3310" s="271"/>
      <c r="F3310" s="271"/>
      <c r="G3310" s="271"/>
      <c r="H3310" s="271"/>
      <c r="I3310" s="271"/>
      <c r="J3310" s="272"/>
      <c r="W3310" s="14">
        <v>25</v>
      </c>
      <c r="AB3310" s="14" t="str">
        <f>IF(C3248="","",C3248)</f>
        <v/>
      </c>
    </row>
    <row r="3311" spans="1:28" ht="6.75" customHeight="1" thickTop="1" thickBot="1" x14ac:dyDescent="0.3">
      <c r="W3311" s="14">
        <v>7</v>
      </c>
    </row>
    <row r="3312" spans="1:28" ht="14.25" customHeight="1" thickTop="1" thickBot="1" x14ac:dyDescent="0.3">
      <c r="B3312" s="358" t="s">
        <v>208</v>
      </c>
      <c r="C3312" s="359"/>
      <c r="D3312" s="359" t="s">
        <v>209</v>
      </c>
      <c r="E3312" s="359"/>
      <c r="F3312" s="360"/>
    </row>
    <row r="3313" spans="1:10" ht="14.25" customHeight="1" thickTop="1" x14ac:dyDescent="0.25">
      <c r="B3313" s="107" t="str">
        <f>IF(DATOS!$B$12="","",IF(DATOS!$B$12="Bimestre","I Bimestre","I Trimestre"))</f>
        <v>I Trimestre</v>
      </c>
      <c r="C3313" s="108" t="str">
        <f>IF(C3248="","",VLOOKUP(C3248,periodo1,20,FALSE)&amp;"°")</f>
        <v/>
      </c>
      <c r="D3313" s="221" t="str">
        <f>IF(C3248="","",VLOOKUP(C3248,periodo1,18,FALSE))</f>
        <v/>
      </c>
      <c r="E3313" s="221"/>
      <c r="F3313" s="361"/>
      <c r="H3313" s="406" t="str">
        <f>"Orden de mérito año escolar "&amp;DATOS!$B$6&amp;":"</f>
        <v>Orden de mérito año escolar 2019:</v>
      </c>
      <c r="I3313" s="407"/>
      <c r="J3313" s="412" t="str">
        <f ca="1">IF(C3248="","",IF((DATOS!$W$14-TODAY())&gt;0,"",VLOOKUP(C3248,anual,20,FALSE)&amp;"°"))</f>
        <v/>
      </c>
    </row>
    <row r="3314" spans="1:10" ht="14.25" customHeight="1" x14ac:dyDescent="0.25">
      <c r="B3314" s="109" t="str">
        <f>IF(DATOS!$B$12="","",IF(DATOS!$B$12="Bimestre","II Bimestre","II Trimestre"))</f>
        <v>II Trimestre</v>
      </c>
      <c r="C3314" s="110" t="str">
        <f ca="1">IF(C3248="","",IF((DATOS!$X$14-TODAY())&gt;0,"",VLOOKUP(C3248,periodo2,20,FALSE)&amp;"°"))</f>
        <v/>
      </c>
      <c r="D3314" s="225" t="str">
        <f>IF(C3248="","",IF(C3314="","",VLOOKUP(C3248,periodo2,18,FALSE)))</f>
        <v/>
      </c>
      <c r="E3314" s="225"/>
      <c r="F3314" s="362"/>
      <c r="H3314" s="408"/>
      <c r="I3314" s="409"/>
      <c r="J3314" s="413"/>
    </row>
    <row r="3315" spans="1:10" ht="14.25" customHeight="1" thickBot="1" x14ac:dyDescent="0.3">
      <c r="A3315" s="111"/>
      <c r="B3315" s="112" t="str">
        <f>IF(DATOS!$B$12="","",IF(DATOS!$B$12="Bimestre","III Bimestre","III Trimestre"))</f>
        <v>III Trimestre</v>
      </c>
      <c r="C3315" s="113" t="str">
        <f ca="1">IF(C3248="","",IF((DATOS!$Y$14-TODAY())&gt;0,"",VLOOKUP(C3248,periodo3,20,FALSE)&amp;"°"))</f>
        <v/>
      </c>
      <c r="D3315" s="363" t="str">
        <f>IF(C3248="","",IF(C3315="","",VLOOKUP(C3248,periodo3,18,FALSE)))</f>
        <v/>
      </c>
      <c r="E3315" s="363"/>
      <c r="F3315" s="364"/>
      <c r="G3315" s="111"/>
      <c r="H3315" s="410"/>
      <c r="I3315" s="411"/>
      <c r="J3315" s="414"/>
    </row>
    <row r="3316" spans="1:10" ht="14.25" customHeight="1" thickTop="1" thickBot="1" x14ac:dyDescent="0.3">
      <c r="B3316" s="114" t="str">
        <f>IF(DATOS!$B$12="","",IF(DATOS!$B$12="Bimestre","IV Bimestre",""))</f>
        <v/>
      </c>
      <c r="C3316" s="115" t="str">
        <f ca="1">IF(C3248="","",IF((DATOS!$W$14-TODAY())&gt;0,"",VLOOKUP(C3248,periodo4,20,FALSE)&amp;"°"))</f>
        <v/>
      </c>
      <c r="D3316" s="214" t="str">
        <f>IF(C3248="","",IF(C3316="","",VLOOKUP(C3248,periodo4,18,FALSE)))</f>
        <v/>
      </c>
      <c r="E3316" s="214"/>
      <c r="F3316" s="405"/>
    </row>
    <row r="3317" spans="1:10" ht="16.5" thickTop="1" thickBot="1" x14ac:dyDescent="0.3">
      <c r="A3317" s="16" t="s">
        <v>192</v>
      </c>
    </row>
    <row r="3318" spans="1:10" ht="15.75" thickTop="1" x14ac:dyDescent="0.25">
      <c r="A3318" s="397" t="s">
        <v>55</v>
      </c>
      <c r="B3318" s="399" t="s">
        <v>193</v>
      </c>
      <c r="C3318" s="288"/>
      <c r="D3318" s="288"/>
      <c r="E3318" s="289"/>
      <c r="F3318" s="399" t="s">
        <v>194</v>
      </c>
      <c r="G3318" s="288"/>
      <c r="H3318" s="288"/>
      <c r="I3318" s="289"/>
    </row>
    <row r="3319" spans="1:10" x14ac:dyDescent="0.25">
      <c r="A3319" s="398"/>
      <c r="B3319" s="116" t="s">
        <v>195</v>
      </c>
      <c r="C3319" s="400" t="s">
        <v>196</v>
      </c>
      <c r="D3319" s="400"/>
      <c r="E3319" s="401"/>
      <c r="F3319" s="402" t="s">
        <v>195</v>
      </c>
      <c r="G3319" s="400"/>
      <c r="H3319" s="400"/>
      <c r="I3319" s="117" t="s">
        <v>196</v>
      </c>
    </row>
    <row r="3320" spans="1:10" x14ac:dyDescent="0.25">
      <c r="A3320" s="118">
        <v>1</v>
      </c>
      <c r="B3320" s="145"/>
      <c r="C3320" s="403"/>
      <c r="D3320" s="366"/>
      <c r="E3320" s="404"/>
      <c r="F3320" s="365"/>
      <c r="G3320" s="366"/>
      <c r="H3320" s="367"/>
      <c r="I3320" s="127"/>
    </row>
    <row r="3321" spans="1:10" x14ac:dyDescent="0.25">
      <c r="A3321" s="118">
        <v>2</v>
      </c>
      <c r="B3321" s="145"/>
      <c r="C3321" s="403"/>
      <c r="D3321" s="366"/>
      <c r="E3321" s="404"/>
      <c r="F3321" s="365"/>
      <c r="G3321" s="366"/>
      <c r="H3321" s="367"/>
      <c r="I3321" s="127"/>
    </row>
    <row r="3322" spans="1:10" x14ac:dyDescent="0.25">
      <c r="A3322" s="118">
        <v>3</v>
      </c>
      <c r="B3322" s="145"/>
      <c r="C3322" s="403"/>
      <c r="D3322" s="366"/>
      <c r="E3322" s="404"/>
      <c r="F3322" s="365"/>
      <c r="G3322" s="366"/>
      <c r="H3322" s="367"/>
      <c r="I3322" s="127"/>
    </row>
    <row r="3323" spans="1:10" ht="15.75" thickBot="1" x14ac:dyDescent="0.3">
      <c r="A3323" s="119">
        <v>4</v>
      </c>
      <c r="B3323" s="144"/>
      <c r="C3323" s="368"/>
      <c r="D3323" s="369"/>
      <c r="E3323" s="370"/>
      <c r="F3323" s="371"/>
      <c r="G3323" s="369"/>
      <c r="H3323" s="372"/>
      <c r="I3323" s="130"/>
    </row>
    <row r="3324" spans="1:10" ht="16.5" thickTop="1" thickBot="1" x14ac:dyDescent="0.3">
      <c r="A3324" s="120" t="s">
        <v>197</v>
      </c>
      <c r="B3324" s="121" t="str">
        <f>IF(C3248="","",IF(SUM(B3320:B3323)=0,"",SUM(B3320:B3323)))</f>
        <v/>
      </c>
      <c r="C3324" s="373" t="str">
        <f>IF(C3248="","",IF(SUM(C3320:C3323)=0,"",SUM(C3320:C3323)))</f>
        <v/>
      </c>
      <c r="D3324" s="373" t="str">
        <f t="shared" ref="D3324" si="807">IF(E3248="","",IF(SUM(D3320:D3323)=0,"",SUM(D3320:D3323)))</f>
        <v/>
      </c>
      <c r="E3324" s="374" t="str">
        <f t="shared" ref="E3324" si="808">IF(F3248="","",IF(SUM(E3320:E3323)=0,"",SUM(E3320:E3323)))</f>
        <v/>
      </c>
      <c r="F3324" s="375" t="str">
        <f>IF(C3248="","",IF(SUM(F3320:F3323)=0,"",SUM(F3320:F3323)))</f>
        <v/>
      </c>
      <c r="G3324" s="373" t="str">
        <f t="shared" ref="G3324" si="809">IF(H3248="","",IF(SUM(G3320:G3323)=0,"",SUM(G3320:G3323)))</f>
        <v/>
      </c>
      <c r="H3324" s="373" t="str">
        <f t="shared" ref="H3324" si="810">IF(I3248="","",IF(SUM(H3320:H3323)=0,"",SUM(H3320:H3323)))</f>
        <v/>
      </c>
      <c r="I3324" s="122" t="str">
        <f>IF(C3248="","",IF(SUM(I3320:I3323)=0,"",SUM(I3320:I3323)))</f>
        <v/>
      </c>
    </row>
    <row r="3325" spans="1:10" ht="15.75" thickTop="1" x14ac:dyDescent="0.25"/>
    <row r="3328" spans="1:10" x14ac:dyDescent="0.25">
      <c r="A3328" s="416"/>
      <c r="B3328" s="416"/>
      <c r="G3328" s="123"/>
      <c r="H3328" s="123"/>
      <c r="I3328" s="123"/>
      <c r="J3328" s="123"/>
    </row>
    <row r="3329" spans="1:32" x14ac:dyDescent="0.25">
      <c r="A3329" s="415" t="str">
        <f>IF(DATOS!$F$9="","",DATOS!$F$9)</f>
        <v/>
      </c>
      <c r="B3329" s="415"/>
      <c r="G3329" s="415" t="str">
        <f>IF(DATOS!$F$10="","",DATOS!$F$10)</f>
        <v/>
      </c>
      <c r="H3329" s="415"/>
      <c r="I3329" s="415"/>
      <c r="J3329" s="415"/>
    </row>
    <row r="3330" spans="1:32" x14ac:dyDescent="0.25">
      <c r="A3330" s="415" t="s">
        <v>143</v>
      </c>
      <c r="B3330" s="415"/>
      <c r="G3330" s="415" t="s">
        <v>142</v>
      </c>
      <c r="H3330" s="415"/>
      <c r="I3330" s="415"/>
      <c r="J3330" s="415"/>
    </row>
    <row r="3331" spans="1:32" ht="17.25" x14ac:dyDescent="0.3">
      <c r="A3331" s="285" t="str">
        <f>"INFORME DE PROGRESO DEL APRENDIZAJE DEL ESTUDIANTE - "&amp;DATOS!$B$6</f>
        <v>INFORME DE PROGRESO DEL APRENDIZAJE DEL ESTUDIANTE - 2019</v>
      </c>
      <c r="B3331" s="285"/>
      <c r="C3331" s="285"/>
      <c r="D3331" s="285"/>
      <c r="E3331" s="285"/>
      <c r="F3331" s="285"/>
      <c r="G3331" s="285"/>
      <c r="H3331" s="285"/>
      <c r="I3331" s="285"/>
      <c r="J3331" s="285"/>
    </row>
    <row r="3332" spans="1:32" ht="4.5" customHeight="1" thickBot="1" x14ac:dyDescent="0.3"/>
    <row r="3333" spans="1:32" ht="15.75" thickTop="1" x14ac:dyDescent="0.25">
      <c r="A3333" s="292"/>
      <c r="B3333" s="62" t="s">
        <v>45</v>
      </c>
      <c r="C3333" s="314" t="str">
        <f>IF(DATOS!$B$4="","",DATOS!$B$4)</f>
        <v>Apurímac</v>
      </c>
      <c r="D3333" s="314"/>
      <c r="E3333" s="314"/>
      <c r="F3333" s="314"/>
      <c r="G3333" s="313" t="s">
        <v>47</v>
      </c>
      <c r="H3333" s="313"/>
      <c r="I3333" s="63" t="str">
        <f>IF(DATOS!$B$5="","",DATOS!$B$5)</f>
        <v/>
      </c>
      <c r="J3333" s="295" t="s">
        <v>520</v>
      </c>
    </row>
    <row r="3334" spans="1:32" x14ac:dyDescent="0.25">
      <c r="A3334" s="293"/>
      <c r="B3334" s="64" t="s">
        <v>46</v>
      </c>
      <c r="C3334" s="311" t="str">
        <f>IF(DATOS!$B$7="","",UPPER(DATOS!$B$7))</f>
        <v/>
      </c>
      <c r="D3334" s="311"/>
      <c r="E3334" s="311"/>
      <c r="F3334" s="311"/>
      <c r="G3334" s="311"/>
      <c r="H3334" s="311"/>
      <c r="I3334" s="312"/>
      <c r="J3334" s="296"/>
    </row>
    <row r="3335" spans="1:32" x14ac:dyDescent="0.25">
      <c r="A3335" s="293"/>
      <c r="B3335" s="64" t="s">
        <v>49</v>
      </c>
      <c r="C3335" s="315" t="str">
        <f>IF(DATOS!$B$8="","",DATOS!$B$8)</f>
        <v/>
      </c>
      <c r="D3335" s="315"/>
      <c r="E3335" s="315"/>
      <c r="F3335" s="315"/>
      <c r="G3335" s="286" t="s">
        <v>100</v>
      </c>
      <c r="H3335" s="287"/>
      <c r="I3335" s="65" t="str">
        <f>IF(DATOS!$B$9="","",DATOS!$B$9)</f>
        <v/>
      </c>
      <c r="J3335" s="296"/>
    </row>
    <row r="3336" spans="1:32" x14ac:dyDescent="0.25">
      <c r="A3336" s="293"/>
      <c r="B3336" s="64" t="s">
        <v>60</v>
      </c>
      <c r="C3336" s="311" t="str">
        <f>IF(DATOS!$B$10="","",DATOS!$B$10)</f>
        <v/>
      </c>
      <c r="D3336" s="311"/>
      <c r="E3336" s="311"/>
      <c r="F3336" s="311"/>
      <c r="G3336" s="317" t="s">
        <v>50</v>
      </c>
      <c r="H3336" s="317"/>
      <c r="I3336" s="65" t="str">
        <f>IF(DATOS!$B$11="","",DATOS!$B$11)</f>
        <v/>
      </c>
      <c r="J3336" s="296"/>
    </row>
    <row r="3337" spans="1:32" x14ac:dyDescent="0.25">
      <c r="A3337" s="293"/>
      <c r="B3337" s="64" t="s">
        <v>59</v>
      </c>
      <c r="C3337" s="316" t="str">
        <f>IF(ISERROR(VLOOKUP(C3338,DATOS!$B$17:$C$61,2,FALSE)),"No encontrado",IF(VLOOKUP(C3338,DATOS!$B$17:$C$61,2,FALSE)=0,"No encontrado",VLOOKUP(C3338,DATOS!$B$17:$C$61,2,FALSE)))</f>
        <v>No encontrado</v>
      </c>
      <c r="D3337" s="316"/>
      <c r="E3337" s="316"/>
      <c r="F3337" s="316"/>
      <c r="G3337" s="298"/>
      <c r="H3337" s="299"/>
      <c r="I3337" s="300"/>
      <c r="J3337" s="296"/>
    </row>
    <row r="3338" spans="1:32" ht="28.5" customHeight="1" thickBot="1" x14ac:dyDescent="0.3">
      <c r="A3338" s="294"/>
      <c r="B3338" s="66" t="s">
        <v>58</v>
      </c>
      <c r="C3338" s="309" t="str">
        <f>IF(INDEX(alumnos,AE3338,AF3338)=0,"",INDEX(alumnos,AE3338,AF3338))</f>
        <v/>
      </c>
      <c r="D3338" s="309"/>
      <c r="E3338" s="309"/>
      <c r="F3338" s="309"/>
      <c r="G3338" s="309"/>
      <c r="H3338" s="309"/>
      <c r="I3338" s="310"/>
      <c r="J3338" s="297"/>
      <c r="AE3338" s="14">
        <f>AE3248+1</f>
        <v>38</v>
      </c>
      <c r="AF3338" s="14">
        <v>2</v>
      </c>
    </row>
    <row r="3339" spans="1:32" ht="5.25" customHeight="1" thickTop="1" thickBot="1" x14ac:dyDescent="0.3"/>
    <row r="3340" spans="1:32" ht="27" customHeight="1" thickTop="1" x14ac:dyDescent="0.25">
      <c r="A3340" s="318" t="s">
        <v>0</v>
      </c>
      <c r="B3340" s="328" t="s">
        <v>1</v>
      </c>
      <c r="C3340" s="329"/>
      <c r="D3340" s="325" t="s">
        <v>139</v>
      </c>
      <c r="E3340" s="326"/>
      <c r="F3340" s="326"/>
      <c r="G3340" s="327"/>
      <c r="H3340" s="320" t="s">
        <v>2</v>
      </c>
      <c r="I3340" s="301" t="s">
        <v>3</v>
      </c>
      <c r="J3340" s="302"/>
      <c r="K3340" s="67"/>
    </row>
    <row r="3341" spans="1:32" ht="15" customHeight="1" thickBot="1" x14ac:dyDescent="0.3">
      <c r="A3341" s="319"/>
      <c r="B3341" s="330"/>
      <c r="C3341" s="331"/>
      <c r="D3341" s="68">
        <v>1</v>
      </c>
      <c r="E3341" s="68">
        <v>2</v>
      </c>
      <c r="F3341" s="68">
        <v>3</v>
      </c>
      <c r="G3341" s="68">
        <v>4</v>
      </c>
      <c r="H3341" s="321"/>
      <c r="I3341" s="303"/>
      <c r="J3341" s="304"/>
      <c r="K3341" s="67"/>
    </row>
    <row r="3342" spans="1:32" ht="17.25" customHeight="1" thickTop="1" x14ac:dyDescent="0.25">
      <c r="A3342" s="322" t="s">
        <v>8</v>
      </c>
      <c r="B3342" s="334" t="s">
        <v>26</v>
      </c>
      <c r="C3342" s="334"/>
      <c r="D3342" s="69" t="str">
        <f t="shared" ref="D3342:H3346" si="811">IF(ISERROR(VLOOKUP($AB3342,matematica,W3342,FALSE)),"",IF(VLOOKUP($AB3342,matematica,W3342,FALSE)=0,"",VLOOKUP($AB3342,matematica,W3342,FALSE)))</f>
        <v/>
      </c>
      <c r="E3342" s="69" t="str">
        <f t="shared" si="811"/>
        <v/>
      </c>
      <c r="F3342" s="69" t="str">
        <f t="shared" si="811"/>
        <v/>
      </c>
      <c r="G3342" s="69" t="str">
        <f t="shared" si="811"/>
        <v/>
      </c>
      <c r="H3342" s="343" t="str">
        <f t="shared" ca="1" si="811"/>
        <v/>
      </c>
      <c r="I3342" s="337"/>
      <c r="J3342" s="338"/>
      <c r="W3342" s="14">
        <v>3</v>
      </c>
      <c r="X3342" s="14">
        <v>9</v>
      </c>
      <c r="Y3342" s="14">
        <v>15</v>
      </c>
      <c r="Z3342" s="14">
        <v>21</v>
      </c>
      <c r="AA3342" s="14">
        <v>31</v>
      </c>
      <c r="AB3342" s="14" t="str">
        <f>IF(C3338="","",C3338)</f>
        <v/>
      </c>
    </row>
    <row r="3343" spans="1:32" ht="27.75" customHeight="1" x14ac:dyDescent="0.25">
      <c r="A3343" s="323"/>
      <c r="B3343" s="335" t="s">
        <v>27</v>
      </c>
      <c r="C3343" s="335"/>
      <c r="D3343" s="70" t="str">
        <f t="shared" si="811"/>
        <v/>
      </c>
      <c r="E3343" s="70" t="str">
        <f t="shared" si="811"/>
        <v/>
      </c>
      <c r="F3343" s="70" t="str">
        <f t="shared" si="811"/>
        <v/>
      </c>
      <c r="G3343" s="70" t="str">
        <f t="shared" si="811"/>
        <v/>
      </c>
      <c r="H3343" s="344" t="str">
        <f t="shared" si="811"/>
        <v/>
      </c>
      <c r="I3343" s="339"/>
      <c r="J3343" s="340"/>
      <c r="M3343" s="14" t="str">
        <f>IF(INDEX(alumnos,35,2)=0,"",INDEX(alumnos,35,2))</f>
        <v/>
      </c>
      <c r="W3343" s="14">
        <v>4</v>
      </c>
      <c r="X3343" s="14">
        <v>10</v>
      </c>
      <c r="Y3343" s="14">
        <v>16</v>
      </c>
      <c r="Z3343" s="14">
        <v>22</v>
      </c>
      <c r="AB3343" s="14" t="str">
        <f>IF(C3338="","",C3338)</f>
        <v/>
      </c>
    </row>
    <row r="3344" spans="1:32" ht="26.25" customHeight="1" x14ac:dyDescent="0.25">
      <c r="A3344" s="323"/>
      <c r="B3344" s="335" t="s">
        <v>28</v>
      </c>
      <c r="C3344" s="335"/>
      <c r="D3344" s="70" t="str">
        <f t="shared" si="811"/>
        <v/>
      </c>
      <c r="E3344" s="70" t="str">
        <f t="shared" si="811"/>
        <v/>
      </c>
      <c r="F3344" s="70" t="str">
        <f t="shared" si="811"/>
        <v/>
      </c>
      <c r="G3344" s="70" t="str">
        <f t="shared" si="811"/>
        <v/>
      </c>
      <c r="H3344" s="344" t="str">
        <f t="shared" si="811"/>
        <v/>
      </c>
      <c r="I3344" s="339"/>
      <c r="J3344" s="340"/>
      <c r="W3344" s="14">
        <v>5</v>
      </c>
      <c r="X3344" s="14">
        <v>11</v>
      </c>
      <c r="Y3344" s="14">
        <v>17</v>
      </c>
      <c r="Z3344" s="14">
        <v>23</v>
      </c>
      <c r="AB3344" s="14" t="str">
        <f>IF(C3338="","",C3338)</f>
        <v/>
      </c>
    </row>
    <row r="3345" spans="1:28" ht="24.75" customHeight="1" x14ac:dyDescent="0.25">
      <c r="A3345" s="323"/>
      <c r="B3345" s="335" t="s">
        <v>29</v>
      </c>
      <c r="C3345" s="335"/>
      <c r="D3345" s="70" t="str">
        <f t="shared" si="811"/>
        <v/>
      </c>
      <c r="E3345" s="70" t="str">
        <f t="shared" si="811"/>
        <v/>
      </c>
      <c r="F3345" s="70" t="str">
        <f t="shared" si="811"/>
        <v/>
      </c>
      <c r="G3345" s="70" t="str">
        <f t="shared" si="811"/>
        <v/>
      </c>
      <c r="H3345" s="344" t="str">
        <f t="shared" si="811"/>
        <v/>
      </c>
      <c r="I3345" s="339"/>
      <c r="J3345" s="340"/>
      <c r="W3345" s="14">
        <v>6</v>
      </c>
      <c r="X3345" s="14">
        <v>12</v>
      </c>
      <c r="Y3345" s="14">
        <v>18</v>
      </c>
      <c r="Z3345" s="14">
        <v>24</v>
      </c>
      <c r="AB3345" s="14" t="str">
        <f>IF(C3338="","",C3338)</f>
        <v/>
      </c>
    </row>
    <row r="3346" spans="1:28" ht="16.5" customHeight="1" thickBot="1" x14ac:dyDescent="0.3">
      <c r="A3346" s="324"/>
      <c r="B3346" s="336" t="s">
        <v>188</v>
      </c>
      <c r="C3346" s="336"/>
      <c r="D3346" s="71" t="str">
        <f t="shared" si="811"/>
        <v/>
      </c>
      <c r="E3346" s="71" t="str">
        <f t="shared" si="811"/>
        <v/>
      </c>
      <c r="F3346" s="71" t="str">
        <f t="shared" si="811"/>
        <v/>
      </c>
      <c r="G3346" s="71" t="str">
        <f t="shared" si="811"/>
        <v/>
      </c>
      <c r="H3346" s="345" t="str">
        <f t="shared" si="811"/>
        <v/>
      </c>
      <c r="I3346" s="341"/>
      <c r="J3346" s="342"/>
      <c r="W3346" s="14">
        <v>7</v>
      </c>
      <c r="X3346" s="14">
        <v>13</v>
      </c>
      <c r="Y3346" s="14">
        <v>19</v>
      </c>
      <c r="Z3346" s="14">
        <v>25</v>
      </c>
      <c r="AB3346" s="14" t="str">
        <f>IF(C3338="","",C3338)</f>
        <v/>
      </c>
    </row>
    <row r="3347" spans="1:28" ht="1.5" customHeight="1" thickTop="1" thickBot="1" x14ac:dyDescent="0.3">
      <c r="A3347" s="72"/>
      <c r="B3347" s="73"/>
      <c r="C3347" s="74"/>
      <c r="D3347" s="74"/>
      <c r="E3347" s="74"/>
      <c r="F3347" s="74"/>
      <c r="G3347" s="74"/>
      <c r="H3347" s="75"/>
      <c r="I3347" s="124"/>
      <c r="J3347" s="124"/>
    </row>
    <row r="3348" spans="1:28" ht="28.5" customHeight="1" thickTop="1" x14ac:dyDescent="0.25">
      <c r="A3348" s="322" t="s">
        <v>151</v>
      </c>
      <c r="B3348" s="334" t="s">
        <v>191</v>
      </c>
      <c r="C3348" s="334" t="str">
        <f t="shared" ref="C3348:C3350" si="812">IF(ISERROR(VLOOKUP($C$8,comunicacion,W3348,FALSE)),"",IF(VLOOKUP($C$8,comunicacion,W3348,FALSE)=0,"",VLOOKUP($C$8,comunicacion,W3348,FALSE)))</f>
        <v/>
      </c>
      <c r="D3348" s="76" t="str">
        <f t="shared" ref="D3348:H3351" si="813">IF(ISERROR(VLOOKUP($AB3348,comunicacion,W3348,FALSE)),"",IF(VLOOKUP($AB3348,comunicacion,W3348,FALSE)=0,"",VLOOKUP($AB3348,comunicacion,W3348,FALSE)))</f>
        <v/>
      </c>
      <c r="E3348" s="76" t="str">
        <f t="shared" si="813"/>
        <v/>
      </c>
      <c r="F3348" s="76" t="str">
        <f t="shared" si="813"/>
        <v/>
      </c>
      <c r="G3348" s="69" t="str">
        <f t="shared" si="813"/>
        <v/>
      </c>
      <c r="H3348" s="346" t="str">
        <f t="shared" ca="1" si="813"/>
        <v/>
      </c>
      <c r="I3348" s="349"/>
      <c r="J3348" s="350"/>
      <c r="W3348" s="14">
        <v>3</v>
      </c>
      <c r="X3348" s="14">
        <v>9</v>
      </c>
      <c r="Y3348" s="14">
        <v>15</v>
      </c>
      <c r="Z3348" s="14">
        <v>21</v>
      </c>
      <c r="AA3348" s="14">
        <v>31</v>
      </c>
      <c r="AB3348" s="14" t="str">
        <f>IF(C3338="","",C3338)</f>
        <v/>
      </c>
    </row>
    <row r="3349" spans="1:28" ht="28.5" customHeight="1" x14ac:dyDescent="0.25">
      <c r="A3349" s="323"/>
      <c r="B3349" s="335" t="s">
        <v>190</v>
      </c>
      <c r="C3349" s="335" t="str">
        <f t="shared" si="812"/>
        <v/>
      </c>
      <c r="D3349" s="77" t="str">
        <f t="shared" si="813"/>
        <v/>
      </c>
      <c r="E3349" s="77" t="str">
        <f t="shared" si="813"/>
        <v/>
      </c>
      <c r="F3349" s="77" t="str">
        <f t="shared" si="813"/>
        <v/>
      </c>
      <c r="G3349" s="70" t="str">
        <f t="shared" si="813"/>
        <v/>
      </c>
      <c r="H3349" s="347" t="str">
        <f t="shared" si="813"/>
        <v/>
      </c>
      <c r="I3349" s="351"/>
      <c r="J3349" s="352"/>
      <c r="W3349" s="14">
        <v>4</v>
      </c>
      <c r="X3349" s="14">
        <v>10</v>
      </c>
      <c r="Y3349" s="14">
        <v>16</v>
      </c>
      <c r="Z3349" s="14">
        <v>22</v>
      </c>
      <c r="AB3349" s="14" t="str">
        <f>IF(C3338="","",C3338)</f>
        <v/>
      </c>
    </row>
    <row r="3350" spans="1:28" ht="28.5" customHeight="1" x14ac:dyDescent="0.25">
      <c r="A3350" s="323"/>
      <c r="B3350" s="335" t="s">
        <v>189</v>
      </c>
      <c r="C3350" s="335" t="str">
        <f t="shared" si="812"/>
        <v/>
      </c>
      <c r="D3350" s="77" t="str">
        <f t="shared" si="813"/>
        <v/>
      </c>
      <c r="E3350" s="77" t="str">
        <f t="shared" si="813"/>
        <v/>
      </c>
      <c r="F3350" s="77" t="str">
        <f t="shared" si="813"/>
        <v/>
      </c>
      <c r="G3350" s="70" t="str">
        <f t="shared" si="813"/>
        <v/>
      </c>
      <c r="H3350" s="347" t="str">
        <f t="shared" si="813"/>
        <v/>
      </c>
      <c r="I3350" s="351"/>
      <c r="J3350" s="352"/>
      <c r="W3350" s="14">
        <v>5</v>
      </c>
      <c r="X3350" s="14">
        <v>11</v>
      </c>
      <c r="Y3350" s="14">
        <v>17</v>
      </c>
      <c r="Z3350" s="14">
        <v>23</v>
      </c>
      <c r="AB3350" s="14" t="str">
        <f>IF(C3338="","",C3338)</f>
        <v/>
      </c>
    </row>
    <row r="3351" spans="1:28" ht="16.5" customHeight="1" thickBot="1" x14ac:dyDescent="0.3">
      <c r="A3351" s="324"/>
      <c r="B3351" s="336" t="s">
        <v>188</v>
      </c>
      <c r="C3351" s="336"/>
      <c r="D3351" s="71" t="str">
        <f t="shared" si="813"/>
        <v/>
      </c>
      <c r="E3351" s="71" t="str">
        <f t="shared" si="813"/>
        <v/>
      </c>
      <c r="F3351" s="71" t="str">
        <f t="shared" si="813"/>
        <v/>
      </c>
      <c r="G3351" s="71" t="str">
        <f t="shared" si="813"/>
        <v/>
      </c>
      <c r="H3351" s="348" t="str">
        <f t="shared" si="813"/>
        <v/>
      </c>
      <c r="I3351" s="353"/>
      <c r="J3351" s="354"/>
      <c r="W3351" s="14">
        <v>7</v>
      </c>
      <c r="X3351" s="14">
        <v>13</v>
      </c>
      <c r="Y3351" s="14">
        <v>19</v>
      </c>
      <c r="Z3351" s="14">
        <v>25</v>
      </c>
      <c r="AB3351" s="14" t="str">
        <f>IF(C3338="","",C3338)</f>
        <v/>
      </c>
    </row>
    <row r="3352" spans="1:28" ht="2.25" customHeight="1" thickTop="1" thickBot="1" x14ac:dyDescent="0.3">
      <c r="A3352" s="72"/>
      <c r="B3352" s="73"/>
      <c r="C3352" s="78"/>
      <c r="D3352" s="78"/>
      <c r="E3352" s="78"/>
      <c r="F3352" s="78"/>
      <c r="G3352" s="78"/>
      <c r="H3352" s="75"/>
      <c r="I3352" s="124"/>
      <c r="J3352" s="124"/>
    </row>
    <row r="3353" spans="1:28" ht="28.5" customHeight="1" thickTop="1" x14ac:dyDescent="0.25">
      <c r="A3353" s="322" t="s">
        <v>150</v>
      </c>
      <c r="B3353" s="334" t="s">
        <v>30</v>
      </c>
      <c r="C3353" s="334" t="str">
        <f t="shared" ref="C3353:C3355" si="814">IF(ISERROR(VLOOKUP($C$8,ingles,W3353,FALSE)),"",IF(VLOOKUP($C$8,ingles,W3353,FALSE)=0,"",VLOOKUP($C$8,ingles,W3353,FALSE)))</f>
        <v/>
      </c>
      <c r="D3353" s="76" t="str">
        <f t="shared" ref="D3353:H3356" si="815">IF(ISERROR(VLOOKUP($AB3353,ingles,W3353,FALSE)),"",IF(VLOOKUP($AB3353,ingles,W3353,FALSE)=0,"",VLOOKUP($AB3353,ingles,W3353,FALSE)))</f>
        <v/>
      </c>
      <c r="E3353" s="76" t="str">
        <f t="shared" si="815"/>
        <v/>
      </c>
      <c r="F3353" s="76" t="str">
        <f t="shared" si="815"/>
        <v/>
      </c>
      <c r="G3353" s="69" t="str">
        <f t="shared" si="815"/>
        <v/>
      </c>
      <c r="H3353" s="346" t="str">
        <f t="shared" ca="1" si="815"/>
        <v/>
      </c>
      <c r="I3353" s="349"/>
      <c r="J3353" s="350"/>
      <c r="W3353" s="14">
        <v>3</v>
      </c>
      <c r="X3353" s="14">
        <v>9</v>
      </c>
      <c r="Y3353" s="14">
        <v>15</v>
      </c>
      <c r="Z3353" s="14">
        <v>21</v>
      </c>
      <c r="AA3353" s="14">
        <v>31</v>
      </c>
      <c r="AB3353" s="14" t="str">
        <f>IF(C3338="","",C3338)</f>
        <v/>
      </c>
    </row>
    <row r="3354" spans="1:28" ht="28.5" customHeight="1" x14ac:dyDescent="0.25">
      <c r="A3354" s="323"/>
      <c r="B3354" s="335" t="s">
        <v>31</v>
      </c>
      <c r="C3354" s="335" t="str">
        <f t="shared" si="814"/>
        <v/>
      </c>
      <c r="D3354" s="77" t="str">
        <f t="shared" si="815"/>
        <v/>
      </c>
      <c r="E3354" s="77" t="str">
        <f t="shared" si="815"/>
        <v/>
      </c>
      <c r="F3354" s="77" t="str">
        <f t="shared" si="815"/>
        <v/>
      </c>
      <c r="G3354" s="70" t="str">
        <f t="shared" si="815"/>
        <v/>
      </c>
      <c r="H3354" s="347" t="str">
        <f t="shared" si="815"/>
        <v/>
      </c>
      <c r="I3354" s="351"/>
      <c r="J3354" s="352"/>
      <c r="W3354" s="14">
        <v>4</v>
      </c>
      <c r="X3354" s="14">
        <v>10</v>
      </c>
      <c r="Y3354" s="14">
        <v>16</v>
      </c>
      <c r="Z3354" s="14">
        <v>22</v>
      </c>
      <c r="AB3354" s="14" t="str">
        <f>IF(C3338="","",C3338)</f>
        <v/>
      </c>
    </row>
    <row r="3355" spans="1:28" ht="28.5" customHeight="1" x14ac:dyDescent="0.25">
      <c r="A3355" s="323"/>
      <c r="B3355" s="335" t="s">
        <v>32</v>
      </c>
      <c r="C3355" s="335" t="str">
        <f t="shared" si="814"/>
        <v/>
      </c>
      <c r="D3355" s="77" t="str">
        <f t="shared" si="815"/>
        <v/>
      </c>
      <c r="E3355" s="77" t="str">
        <f t="shared" si="815"/>
        <v/>
      </c>
      <c r="F3355" s="77" t="str">
        <f t="shared" si="815"/>
        <v/>
      </c>
      <c r="G3355" s="70" t="str">
        <f t="shared" si="815"/>
        <v/>
      </c>
      <c r="H3355" s="347" t="str">
        <f t="shared" si="815"/>
        <v/>
      </c>
      <c r="I3355" s="351"/>
      <c r="J3355" s="352"/>
      <c r="W3355" s="14">
        <v>5</v>
      </c>
      <c r="X3355" s="14">
        <v>11</v>
      </c>
      <c r="Y3355" s="14">
        <v>17</v>
      </c>
      <c r="Z3355" s="14">
        <v>23</v>
      </c>
      <c r="AB3355" s="14" t="str">
        <f>IF(C3338="","",C3338)</f>
        <v/>
      </c>
    </row>
    <row r="3356" spans="1:28" ht="16.5" customHeight="1" thickBot="1" x14ac:dyDescent="0.3">
      <c r="A3356" s="324"/>
      <c r="B3356" s="336" t="s">
        <v>188</v>
      </c>
      <c r="C3356" s="336"/>
      <c r="D3356" s="71" t="str">
        <f t="shared" si="815"/>
        <v/>
      </c>
      <c r="E3356" s="71" t="str">
        <f t="shared" si="815"/>
        <v/>
      </c>
      <c r="F3356" s="71" t="str">
        <f t="shared" si="815"/>
        <v/>
      </c>
      <c r="G3356" s="71" t="str">
        <f t="shared" si="815"/>
        <v/>
      </c>
      <c r="H3356" s="348" t="str">
        <f t="shared" si="815"/>
        <v/>
      </c>
      <c r="I3356" s="353"/>
      <c r="J3356" s="354"/>
      <c r="W3356" s="14">
        <v>7</v>
      </c>
      <c r="X3356" s="14">
        <v>13</v>
      </c>
      <c r="Y3356" s="14">
        <v>19</v>
      </c>
      <c r="Z3356" s="14">
        <v>25</v>
      </c>
      <c r="AB3356" s="14" t="str">
        <f>IF(C3338="","",C3338)</f>
        <v/>
      </c>
    </row>
    <row r="3357" spans="1:28" ht="2.25" customHeight="1" thickTop="1" thickBot="1" x14ac:dyDescent="0.3">
      <c r="A3357" s="72"/>
      <c r="B3357" s="73"/>
      <c r="C3357" s="78"/>
      <c r="D3357" s="78"/>
      <c r="E3357" s="78"/>
      <c r="F3357" s="78"/>
      <c r="G3357" s="78"/>
      <c r="H3357" s="75"/>
      <c r="I3357" s="124"/>
      <c r="J3357" s="124"/>
    </row>
    <row r="3358" spans="1:28" ht="27" customHeight="1" thickTop="1" x14ac:dyDescent="0.25">
      <c r="A3358" s="322" t="s">
        <v>7</v>
      </c>
      <c r="B3358" s="334" t="s">
        <v>33</v>
      </c>
      <c r="C3358" s="334" t="str">
        <f t="shared" ref="C3358" si="816">IF(ISERROR(VLOOKUP($C$8,arte,W3358,FALSE)),"",IF(VLOOKUP($C$8,arte,W3358,FALSE)=0,"",VLOOKUP($C$8,arte,W3358,FALSE)))</f>
        <v/>
      </c>
      <c r="D3358" s="76" t="str">
        <f t="shared" ref="D3358:H3360" si="817">IF(ISERROR(VLOOKUP($AB3358,arte,W3358,FALSE)),"",IF(VLOOKUP($AB3358,arte,W3358,FALSE)=0,"",VLOOKUP($AB3358,arte,W3358,FALSE)))</f>
        <v/>
      </c>
      <c r="E3358" s="76" t="str">
        <f t="shared" si="817"/>
        <v/>
      </c>
      <c r="F3358" s="76" t="str">
        <f t="shared" si="817"/>
        <v/>
      </c>
      <c r="G3358" s="69" t="str">
        <f t="shared" si="817"/>
        <v/>
      </c>
      <c r="H3358" s="343" t="str">
        <f t="shared" ca="1" si="817"/>
        <v/>
      </c>
      <c r="I3358" s="337"/>
      <c r="J3358" s="338"/>
      <c r="W3358" s="14">
        <v>3</v>
      </c>
      <c r="X3358" s="14">
        <v>9</v>
      </c>
      <c r="Y3358" s="14">
        <v>15</v>
      </c>
      <c r="Z3358" s="14">
        <v>21</v>
      </c>
      <c r="AA3358" s="14">
        <v>31</v>
      </c>
      <c r="AB3358" s="14" t="str">
        <f>IF(C3338="","",C3338)</f>
        <v/>
      </c>
    </row>
    <row r="3359" spans="1:28" ht="27" customHeight="1" x14ac:dyDescent="0.25">
      <c r="A3359" s="323"/>
      <c r="B3359" s="335" t="s">
        <v>34</v>
      </c>
      <c r="C3359" s="335" t="str">
        <f>IF(ISERROR(VLOOKUP($C$8,arte,W3359,FALSE)),"",IF(VLOOKUP($C$8,arte,W3359,FALSE)=0,"",VLOOKUP($C$8,arte,W3359,FALSE)))</f>
        <v/>
      </c>
      <c r="D3359" s="77" t="str">
        <f t="shared" si="817"/>
        <v/>
      </c>
      <c r="E3359" s="77" t="str">
        <f t="shared" si="817"/>
        <v/>
      </c>
      <c r="F3359" s="77" t="str">
        <f t="shared" si="817"/>
        <v/>
      </c>
      <c r="G3359" s="70" t="str">
        <f t="shared" si="817"/>
        <v/>
      </c>
      <c r="H3359" s="344" t="str">
        <f t="shared" si="817"/>
        <v/>
      </c>
      <c r="I3359" s="339"/>
      <c r="J3359" s="340"/>
      <c r="W3359" s="14">
        <v>4</v>
      </c>
      <c r="X3359" s="14">
        <v>10</v>
      </c>
      <c r="Y3359" s="14">
        <v>16</v>
      </c>
      <c r="Z3359" s="14">
        <v>22</v>
      </c>
      <c r="AB3359" s="14" t="str">
        <f>IF(C3338="","",C3338)</f>
        <v/>
      </c>
    </row>
    <row r="3360" spans="1:28" ht="16.5" customHeight="1" thickBot="1" x14ac:dyDescent="0.3">
      <c r="A3360" s="324"/>
      <c r="B3360" s="336" t="s">
        <v>188</v>
      </c>
      <c r="C3360" s="336"/>
      <c r="D3360" s="71" t="str">
        <f t="shared" si="817"/>
        <v/>
      </c>
      <c r="E3360" s="71" t="str">
        <f t="shared" si="817"/>
        <v/>
      </c>
      <c r="F3360" s="71" t="str">
        <f t="shared" si="817"/>
        <v/>
      </c>
      <c r="G3360" s="71" t="str">
        <f t="shared" si="817"/>
        <v/>
      </c>
      <c r="H3360" s="345" t="str">
        <f t="shared" si="817"/>
        <v/>
      </c>
      <c r="I3360" s="341"/>
      <c r="J3360" s="342"/>
      <c r="W3360" s="14">
        <v>7</v>
      </c>
      <c r="X3360" s="14">
        <v>13</v>
      </c>
      <c r="Y3360" s="14">
        <v>19</v>
      </c>
      <c r="Z3360" s="14">
        <v>25</v>
      </c>
      <c r="AB3360" s="14" t="str">
        <f>IF(C3338="","",C3338)</f>
        <v/>
      </c>
    </row>
    <row r="3361" spans="1:28" ht="2.25" customHeight="1" thickTop="1" thickBot="1" x14ac:dyDescent="0.3">
      <c r="A3361" s="72"/>
      <c r="B3361" s="73"/>
      <c r="C3361" s="79"/>
      <c r="D3361" s="74"/>
      <c r="E3361" s="74"/>
      <c r="F3361" s="74"/>
      <c r="G3361" s="74"/>
      <c r="H3361" s="80" t="str">
        <f>IF(ISERROR(VLOOKUP($C$8,ingles,AA3361,FALSE)),"",IF(VLOOKUP($C$8,ingles,AA3361,FALSE)=0,"",VLOOKUP($C$8,ingles,AA3361,FALSE)))</f>
        <v/>
      </c>
      <c r="I3361" s="124"/>
      <c r="J3361" s="124"/>
    </row>
    <row r="3362" spans="1:28" ht="21" customHeight="1" thickTop="1" x14ac:dyDescent="0.25">
      <c r="A3362" s="322" t="s">
        <v>5</v>
      </c>
      <c r="B3362" s="334" t="s">
        <v>35</v>
      </c>
      <c r="C3362" s="334" t="str">
        <f t="shared" ref="C3362:C3364" si="818">IF(ISERROR(VLOOKUP($C$8,sociales,W3362,FALSE)),"",IF(VLOOKUP($C$8,sociales,W3362,FALSE)=0,"",VLOOKUP($C$8,sociales,W3362,FALSE)))</f>
        <v/>
      </c>
      <c r="D3362" s="76" t="str">
        <f t="shared" ref="D3362:H3365" si="819">IF(ISERROR(VLOOKUP($AB3362,sociales,W3362,FALSE)),"",IF(VLOOKUP($AB3362,sociales,W3362,FALSE)=0,"",VLOOKUP($AB3362,sociales,W3362,FALSE)))</f>
        <v/>
      </c>
      <c r="E3362" s="76" t="str">
        <f t="shared" si="819"/>
        <v/>
      </c>
      <c r="F3362" s="76" t="str">
        <f t="shared" si="819"/>
        <v/>
      </c>
      <c r="G3362" s="69" t="str">
        <f t="shared" si="819"/>
        <v/>
      </c>
      <c r="H3362" s="346" t="str">
        <f t="shared" ca="1" si="819"/>
        <v/>
      </c>
      <c r="I3362" s="349"/>
      <c r="J3362" s="350"/>
      <c r="W3362" s="14">
        <v>3</v>
      </c>
      <c r="X3362" s="14">
        <v>9</v>
      </c>
      <c r="Y3362" s="14">
        <v>15</v>
      </c>
      <c r="Z3362" s="14">
        <v>21</v>
      </c>
      <c r="AA3362" s="14">
        <v>31</v>
      </c>
      <c r="AB3362" s="14" t="str">
        <f>IF(C3338="","",C3338)</f>
        <v/>
      </c>
    </row>
    <row r="3363" spans="1:28" ht="27" customHeight="1" x14ac:dyDescent="0.25">
      <c r="A3363" s="323"/>
      <c r="B3363" s="335" t="s">
        <v>36</v>
      </c>
      <c r="C3363" s="335" t="str">
        <f t="shared" si="818"/>
        <v/>
      </c>
      <c r="D3363" s="77" t="str">
        <f t="shared" si="819"/>
        <v/>
      </c>
      <c r="E3363" s="77" t="str">
        <f t="shared" si="819"/>
        <v/>
      </c>
      <c r="F3363" s="77" t="str">
        <f t="shared" si="819"/>
        <v/>
      </c>
      <c r="G3363" s="70" t="str">
        <f t="shared" si="819"/>
        <v/>
      </c>
      <c r="H3363" s="347" t="str">
        <f t="shared" si="819"/>
        <v/>
      </c>
      <c r="I3363" s="351"/>
      <c r="J3363" s="352"/>
      <c r="W3363" s="14">
        <v>4</v>
      </c>
      <c r="X3363" s="14">
        <v>10</v>
      </c>
      <c r="Y3363" s="14">
        <v>16</v>
      </c>
      <c r="Z3363" s="14">
        <v>22</v>
      </c>
      <c r="AB3363" s="14" t="str">
        <f>IF(C3338="","",C3338)</f>
        <v/>
      </c>
    </row>
    <row r="3364" spans="1:28" ht="27" customHeight="1" x14ac:dyDescent="0.25">
      <c r="A3364" s="323"/>
      <c r="B3364" s="335" t="s">
        <v>37</v>
      </c>
      <c r="C3364" s="335" t="str">
        <f t="shared" si="818"/>
        <v/>
      </c>
      <c r="D3364" s="77" t="str">
        <f t="shared" si="819"/>
        <v/>
      </c>
      <c r="E3364" s="77" t="str">
        <f t="shared" si="819"/>
        <v/>
      </c>
      <c r="F3364" s="77" t="str">
        <f t="shared" si="819"/>
        <v/>
      </c>
      <c r="G3364" s="70" t="str">
        <f t="shared" si="819"/>
        <v/>
      </c>
      <c r="H3364" s="347" t="str">
        <f t="shared" si="819"/>
        <v/>
      </c>
      <c r="I3364" s="351"/>
      <c r="J3364" s="352"/>
      <c r="W3364" s="14">
        <v>5</v>
      </c>
      <c r="X3364" s="14">
        <v>11</v>
      </c>
      <c r="Y3364" s="14">
        <v>17</v>
      </c>
      <c r="Z3364" s="14">
        <v>23</v>
      </c>
      <c r="AB3364" s="14" t="str">
        <f>IF(C3338="","",C3338)</f>
        <v/>
      </c>
    </row>
    <row r="3365" spans="1:28" ht="16.5" customHeight="1" thickBot="1" x14ac:dyDescent="0.3">
      <c r="A3365" s="324"/>
      <c r="B3365" s="336" t="s">
        <v>188</v>
      </c>
      <c r="C3365" s="336"/>
      <c r="D3365" s="71" t="str">
        <f t="shared" si="819"/>
        <v/>
      </c>
      <c r="E3365" s="71" t="str">
        <f t="shared" si="819"/>
        <v/>
      </c>
      <c r="F3365" s="71" t="str">
        <f t="shared" si="819"/>
        <v/>
      </c>
      <c r="G3365" s="71" t="str">
        <f t="shared" si="819"/>
        <v/>
      </c>
      <c r="H3365" s="348" t="str">
        <f t="shared" si="819"/>
        <v/>
      </c>
      <c r="I3365" s="353"/>
      <c r="J3365" s="354"/>
      <c r="W3365" s="14">
        <v>7</v>
      </c>
      <c r="X3365" s="14">
        <v>13</v>
      </c>
      <c r="Y3365" s="14">
        <v>19</v>
      </c>
      <c r="Z3365" s="14">
        <v>25</v>
      </c>
      <c r="AB3365" s="14" t="str">
        <f>IF(C3338="","",C3338)</f>
        <v/>
      </c>
    </row>
    <row r="3366" spans="1:28" ht="2.25" customHeight="1" thickTop="1" thickBot="1" x14ac:dyDescent="0.3">
      <c r="A3366" s="72"/>
      <c r="B3366" s="73"/>
      <c r="C3366" s="78"/>
      <c r="D3366" s="78"/>
      <c r="E3366" s="78"/>
      <c r="F3366" s="78"/>
      <c r="G3366" s="78"/>
      <c r="H3366" s="75"/>
      <c r="I3366" s="124"/>
      <c r="J3366" s="124"/>
    </row>
    <row r="3367" spans="1:28" ht="16.5" customHeight="1" thickTop="1" x14ac:dyDescent="0.25">
      <c r="A3367" s="355" t="s">
        <v>4</v>
      </c>
      <c r="B3367" s="334" t="s">
        <v>24</v>
      </c>
      <c r="C3367" s="334" t="str">
        <f t="shared" ref="C3367:C3368" si="820">IF(ISERROR(VLOOKUP($C$8,desarrollo,W3367,FALSE)),"",IF(VLOOKUP($C$8,desarrollo,W3367,FALSE)=0,"",VLOOKUP($C$8,desarrollo,W3367,FALSE)))</f>
        <v/>
      </c>
      <c r="D3367" s="76" t="str">
        <f t="shared" ref="D3367:H3369" si="821">IF(ISERROR(VLOOKUP($AB3367,desarrollo,W3367,FALSE)),"",IF(VLOOKUP($AB3367,desarrollo,W3367,FALSE)=0,"",VLOOKUP($AB3367,desarrollo,W3367,FALSE)))</f>
        <v/>
      </c>
      <c r="E3367" s="76" t="str">
        <f t="shared" si="821"/>
        <v/>
      </c>
      <c r="F3367" s="76" t="str">
        <f t="shared" si="821"/>
        <v/>
      </c>
      <c r="G3367" s="69" t="str">
        <f t="shared" si="821"/>
        <v/>
      </c>
      <c r="H3367" s="343" t="str">
        <f t="shared" ca="1" si="821"/>
        <v/>
      </c>
      <c r="I3367" s="337"/>
      <c r="J3367" s="338"/>
      <c r="W3367" s="14">
        <v>3</v>
      </c>
      <c r="X3367" s="14">
        <v>9</v>
      </c>
      <c r="Y3367" s="14">
        <v>15</v>
      </c>
      <c r="Z3367" s="14">
        <v>21</v>
      </c>
      <c r="AA3367" s="14">
        <v>31</v>
      </c>
      <c r="AB3367" s="14" t="str">
        <f>IF(C3338="","",C3338)</f>
        <v/>
      </c>
    </row>
    <row r="3368" spans="1:28" ht="27" customHeight="1" x14ac:dyDescent="0.25">
      <c r="A3368" s="356"/>
      <c r="B3368" s="335" t="s">
        <v>25</v>
      </c>
      <c r="C3368" s="335" t="str">
        <f t="shared" si="820"/>
        <v/>
      </c>
      <c r="D3368" s="77" t="str">
        <f t="shared" si="821"/>
        <v/>
      </c>
      <c r="E3368" s="77" t="str">
        <f t="shared" si="821"/>
        <v/>
      </c>
      <c r="F3368" s="77" t="str">
        <f t="shared" si="821"/>
        <v/>
      </c>
      <c r="G3368" s="70" t="str">
        <f t="shared" si="821"/>
        <v/>
      </c>
      <c r="H3368" s="344" t="str">
        <f t="shared" si="821"/>
        <v/>
      </c>
      <c r="I3368" s="339"/>
      <c r="J3368" s="340"/>
      <c r="W3368" s="14">
        <v>4</v>
      </c>
      <c r="X3368" s="14">
        <v>10</v>
      </c>
      <c r="Y3368" s="14">
        <v>16</v>
      </c>
      <c r="Z3368" s="14">
        <v>22</v>
      </c>
      <c r="AB3368" s="14" t="str">
        <f>IF(C3338="","",C3338)</f>
        <v/>
      </c>
    </row>
    <row r="3369" spans="1:28" ht="16.5" customHeight="1" thickBot="1" x14ac:dyDescent="0.3">
      <c r="A3369" s="357"/>
      <c r="B3369" s="336" t="s">
        <v>188</v>
      </c>
      <c r="C3369" s="336"/>
      <c r="D3369" s="71" t="str">
        <f t="shared" si="821"/>
        <v/>
      </c>
      <c r="E3369" s="71" t="str">
        <f t="shared" si="821"/>
        <v/>
      </c>
      <c r="F3369" s="71" t="str">
        <f t="shared" si="821"/>
        <v/>
      </c>
      <c r="G3369" s="71" t="str">
        <f t="shared" si="821"/>
        <v/>
      </c>
      <c r="H3369" s="345" t="str">
        <f t="shared" si="821"/>
        <v/>
      </c>
      <c r="I3369" s="341"/>
      <c r="J3369" s="342"/>
      <c r="W3369" s="14">
        <v>7</v>
      </c>
      <c r="X3369" s="14">
        <v>13</v>
      </c>
      <c r="Y3369" s="14">
        <v>19</v>
      </c>
      <c r="Z3369" s="14">
        <v>25</v>
      </c>
      <c r="AB3369" s="14" t="str">
        <f>IF(C3338="","",C3338)</f>
        <v/>
      </c>
    </row>
    <row r="3370" spans="1:28" ht="2.25" customHeight="1" thickTop="1" thickBot="1" x14ac:dyDescent="0.3">
      <c r="A3370" s="81"/>
      <c r="B3370" s="73"/>
      <c r="C3370" s="78"/>
      <c r="D3370" s="78"/>
      <c r="E3370" s="78"/>
      <c r="F3370" s="78"/>
      <c r="G3370" s="78"/>
      <c r="H3370" s="82"/>
      <c r="I3370" s="124"/>
      <c r="J3370" s="124"/>
    </row>
    <row r="3371" spans="1:28" ht="24" customHeight="1" thickTop="1" x14ac:dyDescent="0.25">
      <c r="A3371" s="322" t="s">
        <v>6</v>
      </c>
      <c r="B3371" s="334" t="s">
        <v>52</v>
      </c>
      <c r="C3371" s="334" t="str">
        <f t="shared" ref="C3371:C3373" si="822">IF(ISERROR(VLOOKUP($C$8,fisica,W3371,FALSE)),"",IF(VLOOKUP($C$8,fisica,W3371,FALSE)=0,"",VLOOKUP($C$8,fisica,W3371,FALSE)))</f>
        <v/>
      </c>
      <c r="D3371" s="76" t="str">
        <f t="shared" ref="D3371:H3374" si="823">IF(ISERROR(VLOOKUP($AB3371,fisica,W3371,FALSE)),"",IF(VLOOKUP($AB3371,fisica,W3371,FALSE)=0,"",VLOOKUP($AB3371,fisica,W3371,FALSE)))</f>
        <v/>
      </c>
      <c r="E3371" s="76" t="str">
        <f t="shared" si="823"/>
        <v/>
      </c>
      <c r="F3371" s="76" t="str">
        <f t="shared" si="823"/>
        <v/>
      </c>
      <c r="G3371" s="69" t="str">
        <f t="shared" si="823"/>
        <v/>
      </c>
      <c r="H3371" s="346" t="str">
        <f t="shared" ca="1" si="823"/>
        <v/>
      </c>
      <c r="I3371" s="349"/>
      <c r="J3371" s="350"/>
      <c r="W3371" s="14">
        <v>3</v>
      </c>
      <c r="X3371" s="14">
        <v>9</v>
      </c>
      <c r="Y3371" s="14">
        <v>15</v>
      </c>
      <c r="Z3371" s="14">
        <v>21</v>
      </c>
      <c r="AA3371" s="14">
        <v>31</v>
      </c>
      <c r="AB3371" s="14" t="str">
        <f>IF(C3338="","",C3338)</f>
        <v/>
      </c>
    </row>
    <row r="3372" spans="1:28" ht="18.75" customHeight="1" x14ac:dyDescent="0.25">
      <c r="A3372" s="323"/>
      <c r="B3372" s="335" t="s">
        <v>38</v>
      </c>
      <c r="C3372" s="335" t="str">
        <f t="shared" si="822"/>
        <v/>
      </c>
      <c r="D3372" s="77" t="str">
        <f t="shared" si="823"/>
        <v/>
      </c>
      <c r="E3372" s="77" t="str">
        <f t="shared" si="823"/>
        <v/>
      </c>
      <c r="F3372" s="77" t="str">
        <f t="shared" si="823"/>
        <v/>
      </c>
      <c r="G3372" s="70" t="str">
        <f t="shared" si="823"/>
        <v/>
      </c>
      <c r="H3372" s="347" t="str">
        <f t="shared" si="823"/>
        <v/>
      </c>
      <c r="I3372" s="351"/>
      <c r="J3372" s="352"/>
      <c r="W3372" s="14">
        <v>4</v>
      </c>
      <c r="X3372" s="14">
        <v>10</v>
      </c>
      <c r="Y3372" s="14">
        <v>16</v>
      </c>
      <c r="Z3372" s="14">
        <v>22</v>
      </c>
      <c r="AB3372" s="14" t="str">
        <f>IF(C3338="","",C3338)</f>
        <v/>
      </c>
    </row>
    <row r="3373" spans="1:28" ht="27" customHeight="1" x14ac:dyDescent="0.25">
      <c r="A3373" s="323"/>
      <c r="B3373" s="335" t="s">
        <v>39</v>
      </c>
      <c r="C3373" s="335" t="str">
        <f t="shared" si="822"/>
        <v/>
      </c>
      <c r="D3373" s="77" t="str">
        <f t="shared" si="823"/>
        <v/>
      </c>
      <c r="E3373" s="77" t="str">
        <f t="shared" si="823"/>
        <v/>
      </c>
      <c r="F3373" s="77" t="str">
        <f t="shared" si="823"/>
        <v/>
      </c>
      <c r="G3373" s="70" t="str">
        <f t="shared" si="823"/>
        <v/>
      </c>
      <c r="H3373" s="347" t="str">
        <f t="shared" si="823"/>
        <v/>
      </c>
      <c r="I3373" s="351"/>
      <c r="J3373" s="352"/>
      <c r="W3373" s="14">
        <v>5</v>
      </c>
      <c r="X3373" s="14">
        <v>11</v>
      </c>
      <c r="Y3373" s="14">
        <v>17</v>
      </c>
      <c r="Z3373" s="14">
        <v>23</v>
      </c>
      <c r="AB3373" s="14" t="str">
        <f>IF(C3338="","",C3338)</f>
        <v/>
      </c>
    </row>
    <row r="3374" spans="1:28" ht="16.5" customHeight="1" thickBot="1" x14ac:dyDescent="0.3">
      <c r="A3374" s="324"/>
      <c r="B3374" s="336" t="s">
        <v>188</v>
      </c>
      <c r="C3374" s="336"/>
      <c r="D3374" s="71" t="str">
        <f t="shared" si="823"/>
        <v/>
      </c>
      <c r="E3374" s="71" t="str">
        <f t="shared" si="823"/>
        <v/>
      </c>
      <c r="F3374" s="71" t="str">
        <f t="shared" si="823"/>
        <v/>
      </c>
      <c r="G3374" s="71" t="str">
        <f t="shared" si="823"/>
        <v/>
      </c>
      <c r="H3374" s="348" t="str">
        <f t="shared" si="823"/>
        <v/>
      </c>
      <c r="I3374" s="353"/>
      <c r="J3374" s="354"/>
      <c r="W3374" s="14">
        <v>7</v>
      </c>
      <c r="X3374" s="14">
        <v>13</v>
      </c>
      <c r="Y3374" s="14">
        <v>19</v>
      </c>
      <c r="Z3374" s="14">
        <v>25</v>
      </c>
      <c r="AB3374" s="14" t="str">
        <f>IF(C3338="","",C3338)</f>
        <v/>
      </c>
    </row>
    <row r="3375" spans="1:28" ht="2.25" customHeight="1" thickTop="1" thickBot="1" x14ac:dyDescent="0.3">
      <c r="A3375" s="72"/>
      <c r="B3375" s="73"/>
      <c r="C3375" s="78"/>
      <c r="D3375" s="78"/>
      <c r="E3375" s="78"/>
      <c r="F3375" s="78"/>
      <c r="G3375" s="78"/>
      <c r="H3375" s="82"/>
      <c r="I3375" s="124"/>
      <c r="J3375" s="124"/>
    </row>
    <row r="3376" spans="1:28" ht="36" customHeight="1" thickTop="1" x14ac:dyDescent="0.25">
      <c r="A3376" s="322" t="s">
        <v>11</v>
      </c>
      <c r="B3376" s="334" t="s">
        <v>40</v>
      </c>
      <c r="C3376" s="334" t="str">
        <f t="shared" ref="C3376:C3377" si="824">IF(ISERROR(VLOOKUP($C$8,religion,W3376,FALSE)),"",IF(VLOOKUP($C$8,religion,W3376,FALSE)=0,"",VLOOKUP($C$8,religion,W3376,FALSE)))</f>
        <v/>
      </c>
      <c r="D3376" s="76" t="str">
        <f t="shared" ref="D3376:H3378" si="825">IF(ISERROR(VLOOKUP($AB3376,religion,W3376,FALSE)),"",IF(VLOOKUP($AB3376,religion,W3376,FALSE)=0,"",VLOOKUP($AB3376,religion,W3376,FALSE)))</f>
        <v/>
      </c>
      <c r="E3376" s="76" t="str">
        <f t="shared" si="825"/>
        <v/>
      </c>
      <c r="F3376" s="76" t="str">
        <f t="shared" si="825"/>
        <v/>
      </c>
      <c r="G3376" s="69" t="str">
        <f t="shared" si="825"/>
        <v/>
      </c>
      <c r="H3376" s="343" t="str">
        <f t="shared" ca="1" si="825"/>
        <v/>
      </c>
      <c r="I3376" s="337"/>
      <c r="J3376" s="338"/>
      <c r="W3376" s="14">
        <v>3</v>
      </c>
      <c r="X3376" s="14">
        <v>9</v>
      </c>
      <c r="Y3376" s="14">
        <v>15</v>
      </c>
      <c r="Z3376" s="14">
        <v>21</v>
      </c>
      <c r="AA3376" s="14">
        <v>31</v>
      </c>
      <c r="AB3376" s="14" t="str">
        <f>IF(C3338="","",C3338)</f>
        <v/>
      </c>
    </row>
    <row r="3377" spans="1:28" ht="27" customHeight="1" x14ac:dyDescent="0.25">
      <c r="A3377" s="323"/>
      <c r="B3377" s="335" t="s">
        <v>41</v>
      </c>
      <c r="C3377" s="335" t="str">
        <f t="shared" si="824"/>
        <v/>
      </c>
      <c r="D3377" s="77" t="str">
        <f t="shared" si="825"/>
        <v/>
      </c>
      <c r="E3377" s="77" t="str">
        <f t="shared" si="825"/>
        <v/>
      </c>
      <c r="F3377" s="77" t="str">
        <f t="shared" si="825"/>
        <v/>
      </c>
      <c r="G3377" s="70" t="str">
        <f t="shared" si="825"/>
        <v/>
      </c>
      <c r="H3377" s="344" t="str">
        <f t="shared" si="825"/>
        <v/>
      </c>
      <c r="I3377" s="339"/>
      <c r="J3377" s="340"/>
      <c r="W3377" s="14">
        <v>4</v>
      </c>
      <c r="X3377" s="14">
        <v>10</v>
      </c>
      <c r="Y3377" s="14">
        <v>16</v>
      </c>
      <c r="Z3377" s="14">
        <v>22</v>
      </c>
      <c r="AB3377" s="14" t="str">
        <f>IF(C3338="","",C3338)</f>
        <v/>
      </c>
    </row>
    <row r="3378" spans="1:28" ht="16.5" customHeight="1" thickBot="1" x14ac:dyDescent="0.3">
      <c r="A3378" s="324"/>
      <c r="B3378" s="336" t="s">
        <v>188</v>
      </c>
      <c r="C3378" s="336"/>
      <c r="D3378" s="71" t="str">
        <f t="shared" si="825"/>
        <v/>
      </c>
      <c r="E3378" s="71" t="str">
        <f t="shared" si="825"/>
        <v/>
      </c>
      <c r="F3378" s="71" t="str">
        <f t="shared" si="825"/>
        <v/>
      </c>
      <c r="G3378" s="71" t="str">
        <f t="shared" si="825"/>
        <v/>
      </c>
      <c r="H3378" s="345" t="str">
        <f t="shared" si="825"/>
        <v/>
      </c>
      <c r="I3378" s="341"/>
      <c r="J3378" s="342"/>
      <c r="W3378" s="14">
        <v>7</v>
      </c>
      <c r="X3378" s="14">
        <v>13</v>
      </c>
      <c r="Y3378" s="14">
        <v>19</v>
      </c>
      <c r="Z3378" s="14">
        <v>25</v>
      </c>
      <c r="AB3378" s="14" t="str">
        <f>IF(C3338="","",C3338)</f>
        <v/>
      </c>
    </row>
    <row r="3379" spans="1:28" ht="2.25" customHeight="1" thickTop="1" thickBot="1" x14ac:dyDescent="0.3">
      <c r="A3379" s="72"/>
      <c r="B3379" s="73"/>
      <c r="C3379" s="78"/>
      <c r="D3379" s="78"/>
      <c r="E3379" s="78"/>
      <c r="F3379" s="78"/>
      <c r="G3379" s="78"/>
      <c r="H3379" s="82"/>
      <c r="I3379" s="124"/>
      <c r="J3379" s="124"/>
    </row>
    <row r="3380" spans="1:28" ht="28.5" customHeight="1" thickTop="1" x14ac:dyDescent="0.25">
      <c r="A3380" s="322" t="s">
        <v>10</v>
      </c>
      <c r="B3380" s="334" t="s">
        <v>42</v>
      </c>
      <c r="C3380" s="334" t="str">
        <f t="shared" ref="C3380:C3382" si="826">IF(ISERROR(VLOOKUP($C$8,ciencia,W3380,FALSE)),"",IF(VLOOKUP($C$8,ciencia,W3380,FALSE)=0,"",VLOOKUP($C$8,ciencia,W3380,FALSE)))</f>
        <v/>
      </c>
      <c r="D3380" s="76" t="str">
        <f t="shared" ref="D3380:H3383" si="827">IF(ISERROR(VLOOKUP($AB3380,ciencia,W3380,FALSE)),"",IF(VLOOKUP($AB3380,ciencia,W3380,FALSE)=0,"",VLOOKUP($AB3380,ciencia,W3380,FALSE)))</f>
        <v/>
      </c>
      <c r="E3380" s="76" t="str">
        <f t="shared" si="827"/>
        <v/>
      </c>
      <c r="F3380" s="76" t="str">
        <f t="shared" si="827"/>
        <v/>
      </c>
      <c r="G3380" s="69" t="str">
        <f t="shared" si="827"/>
        <v/>
      </c>
      <c r="H3380" s="346" t="str">
        <f t="shared" ca="1" si="827"/>
        <v/>
      </c>
      <c r="I3380" s="349"/>
      <c r="J3380" s="350"/>
      <c r="W3380" s="14">
        <v>3</v>
      </c>
      <c r="X3380" s="14">
        <v>9</v>
      </c>
      <c r="Y3380" s="14">
        <v>15</v>
      </c>
      <c r="Z3380" s="14">
        <v>21</v>
      </c>
      <c r="AA3380" s="14">
        <v>31</v>
      </c>
      <c r="AB3380" s="14" t="str">
        <f>IF(C3338="","",C3338)</f>
        <v/>
      </c>
    </row>
    <row r="3381" spans="1:28" ht="47.25" customHeight="1" x14ac:dyDescent="0.25">
      <c r="A3381" s="323"/>
      <c r="B3381" s="335" t="s">
        <v>9</v>
      </c>
      <c r="C3381" s="335" t="str">
        <f t="shared" si="826"/>
        <v/>
      </c>
      <c r="D3381" s="77" t="str">
        <f t="shared" si="827"/>
        <v/>
      </c>
      <c r="E3381" s="77" t="str">
        <f t="shared" si="827"/>
        <v/>
      </c>
      <c r="F3381" s="77" t="str">
        <f t="shared" si="827"/>
        <v/>
      </c>
      <c r="G3381" s="70" t="str">
        <f t="shared" si="827"/>
        <v/>
      </c>
      <c r="H3381" s="347" t="str">
        <f t="shared" si="827"/>
        <v/>
      </c>
      <c r="I3381" s="351"/>
      <c r="J3381" s="352"/>
      <c r="W3381" s="14">
        <v>4</v>
      </c>
      <c r="X3381" s="14">
        <v>10</v>
      </c>
      <c r="Y3381" s="14">
        <v>16</v>
      </c>
      <c r="Z3381" s="14">
        <v>22</v>
      </c>
      <c r="AB3381" s="14" t="str">
        <f>IF(C3338="","",C3338)</f>
        <v/>
      </c>
    </row>
    <row r="3382" spans="1:28" ht="36.75" customHeight="1" x14ac:dyDescent="0.25">
      <c r="A3382" s="323"/>
      <c r="B3382" s="335" t="s">
        <v>43</v>
      </c>
      <c r="C3382" s="335" t="str">
        <f t="shared" si="826"/>
        <v/>
      </c>
      <c r="D3382" s="77" t="str">
        <f t="shared" si="827"/>
        <v/>
      </c>
      <c r="E3382" s="77" t="str">
        <f t="shared" si="827"/>
        <v/>
      </c>
      <c r="F3382" s="77" t="str">
        <f t="shared" si="827"/>
        <v/>
      </c>
      <c r="G3382" s="70" t="str">
        <f t="shared" si="827"/>
        <v/>
      </c>
      <c r="H3382" s="347" t="str">
        <f t="shared" si="827"/>
        <v/>
      </c>
      <c r="I3382" s="351"/>
      <c r="J3382" s="352"/>
      <c r="W3382" s="14">
        <v>5</v>
      </c>
      <c r="X3382" s="14">
        <v>11</v>
      </c>
      <c r="Y3382" s="14">
        <v>17</v>
      </c>
      <c r="Z3382" s="14">
        <v>23</v>
      </c>
      <c r="AB3382" s="14" t="str">
        <f>IF(C3338="","",C3338)</f>
        <v/>
      </c>
    </row>
    <row r="3383" spans="1:28" ht="16.5" customHeight="1" thickBot="1" x14ac:dyDescent="0.3">
      <c r="A3383" s="324"/>
      <c r="B3383" s="336" t="s">
        <v>188</v>
      </c>
      <c r="C3383" s="336"/>
      <c r="D3383" s="71" t="str">
        <f t="shared" si="827"/>
        <v/>
      </c>
      <c r="E3383" s="71" t="str">
        <f t="shared" si="827"/>
        <v/>
      </c>
      <c r="F3383" s="71" t="str">
        <f t="shared" si="827"/>
        <v/>
      </c>
      <c r="G3383" s="71" t="str">
        <f t="shared" si="827"/>
        <v/>
      </c>
      <c r="H3383" s="348" t="str">
        <f t="shared" si="827"/>
        <v/>
      </c>
      <c r="I3383" s="353"/>
      <c r="J3383" s="354"/>
      <c r="W3383" s="14">
        <v>7</v>
      </c>
      <c r="X3383" s="14">
        <v>13</v>
      </c>
      <c r="Y3383" s="14">
        <v>19</v>
      </c>
      <c r="Z3383" s="14">
        <v>25</v>
      </c>
      <c r="AB3383" s="14" t="str">
        <f>IF(C3338="","",C3338)</f>
        <v/>
      </c>
    </row>
    <row r="3384" spans="1:28" ht="2.25" customHeight="1" thickTop="1" thickBot="1" x14ac:dyDescent="0.3">
      <c r="A3384" s="72"/>
      <c r="B3384" s="73"/>
      <c r="C3384" s="78"/>
      <c r="D3384" s="78"/>
      <c r="E3384" s="78"/>
      <c r="F3384" s="78"/>
      <c r="G3384" s="78"/>
      <c r="H3384" s="82"/>
      <c r="I3384" s="124"/>
      <c r="J3384" s="124"/>
    </row>
    <row r="3385" spans="1:28" ht="44.25" customHeight="1" thickTop="1" thickBot="1" x14ac:dyDescent="0.3">
      <c r="A3385" s="83" t="s">
        <v>12</v>
      </c>
      <c r="B3385" s="376" t="s">
        <v>44</v>
      </c>
      <c r="C3385" s="377"/>
      <c r="D3385" s="84" t="str">
        <f>IF(ISERROR(VLOOKUP($AB3385,trabajo,W3385,FALSE)),"",IF(VLOOKUP($AB3385,trabajo,W3385,FALSE)=0,"",VLOOKUP($AB3385,trabajo,W3385,FALSE)))</f>
        <v/>
      </c>
      <c r="E3385" s="84" t="str">
        <f>IF(ISERROR(VLOOKUP($AB3385,trabajo,X3385,FALSE)),"",IF(VLOOKUP($AB3385,trabajo,X3385,FALSE)=0,"",VLOOKUP($AB3385,trabajo,X3385,FALSE)))</f>
        <v/>
      </c>
      <c r="F3385" s="84" t="str">
        <f>IF(ISERROR(VLOOKUP($AB3385,trabajo,Y3385,FALSE)),"",IF(VLOOKUP($AB3385,trabajo,Y3385,FALSE)=0,"",VLOOKUP($AB3385,trabajo,Y3385,FALSE)))</f>
        <v/>
      </c>
      <c r="G3385" s="85" t="str">
        <f>IF(ISERROR(VLOOKUP($AB3385,trabajo,Z3385,FALSE)),"",IF(VLOOKUP($AB3385,trabajo,Z3385,FALSE)=0,"",VLOOKUP($AB3385,trabajo,Z3385,FALSE)))</f>
        <v/>
      </c>
      <c r="H3385" s="86" t="str">
        <f ca="1">IF(ISERROR(VLOOKUP($AB3385,trabajo,AA3385,FALSE)),"",IF(VLOOKUP($AB3385,trabajo,AA3385,FALSE)=0,"",VLOOKUP($AB3385,trabajo,AA3385,FALSE)))</f>
        <v/>
      </c>
      <c r="I3385" s="332"/>
      <c r="J3385" s="333"/>
      <c r="W3385" s="14">
        <v>3</v>
      </c>
      <c r="X3385" s="14">
        <v>9</v>
      </c>
      <c r="Y3385" s="14">
        <v>15</v>
      </c>
      <c r="Z3385" s="14">
        <v>21</v>
      </c>
      <c r="AA3385" s="14">
        <v>31</v>
      </c>
      <c r="AB3385" s="14" t="str">
        <f>IF(C3338="","",C3338)</f>
        <v/>
      </c>
    </row>
    <row r="3386" spans="1:28" ht="9.75" customHeight="1" thickTop="1" thickBot="1" x14ac:dyDescent="0.3">
      <c r="A3386" s="87"/>
      <c r="B3386" s="73"/>
      <c r="C3386" s="79"/>
      <c r="D3386" s="79"/>
      <c r="E3386" s="79"/>
      <c r="F3386" s="79"/>
      <c r="G3386" s="79"/>
      <c r="I3386" s="88"/>
      <c r="J3386" s="88"/>
    </row>
    <row r="3387" spans="1:28" ht="18.75" customHeight="1" thickTop="1" x14ac:dyDescent="0.25">
      <c r="A3387" s="389" t="s">
        <v>14</v>
      </c>
      <c r="B3387" s="390"/>
      <c r="C3387" s="391"/>
      <c r="D3387" s="386" t="s">
        <v>53</v>
      </c>
      <c r="E3387" s="387"/>
      <c r="F3387" s="387"/>
      <c r="G3387" s="388"/>
      <c r="H3387" s="384" t="s">
        <v>2</v>
      </c>
      <c r="I3387" s="288" t="s">
        <v>17</v>
      </c>
      <c r="J3387" s="289"/>
    </row>
    <row r="3388" spans="1:28" ht="18.75" customHeight="1" thickBot="1" x14ac:dyDescent="0.3">
      <c r="A3388" s="392"/>
      <c r="B3388" s="393"/>
      <c r="C3388" s="394"/>
      <c r="D3388" s="89">
        <v>1</v>
      </c>
      <c r="E3388" s="89">
        <v>2</v>
      </c>
      <c r="F3388" s="89">
        <v>3</v>
      </c>
      <c r="G3388" s="90">
        <v>4</v>
      </c>
      <c r="H3388" s="385"/>
      <c r="I3388" s="290"/>
      <c r="J3388" s="291"/>
    </row>
    <row r="3389" spans="1:28" ht="22.5" customHeight="1" thickTop="1" x14ac:dyDescent="0.25">
      <c r="A3389" s="378" t="s">
        <v>15</v>
      </c>
      <c r="B3389" s="379"/>
      <c r="C3389" s="380"/>
      <c r="D3389" s="91" t="str">
        <f>IF(ISERROR(VLOOKUP($AB3389,autonomo,W3389,FALSE)),"",IF(VLOOKUP($AB3389,autonomo,W3389,FALSE)=0,"",VLOOKUP($AB3389,autonomo,W3389,FALSE)))</f>
        <v/>
      </c>
      <c r="E3389" s="91" t="str">
        <f>IF(ISERROR(VLOOKUP($AB3389,autonomo,X3389,FALSE)),"",IF(VLOOKUP($AB3389,autonomo,X3389,FALSE)=0,"",VLOOKUP($AB3389,autonomo,X3389,FALSE)))</f>
        <v/>
      </c>
      <c r="F3389" s="91" t="str">
        <f>IF(ISERROR(VLOOKUP($AB3389,autonomo,Y3389,FALSE)),"",IF(VLOOKUP($AB3389,autonomo,Y3389,FALSE)=0,"",VLOOKUP($AB3389,autonomo,Y3389,FALSE)))</f>
        <v/>
      </c>
      <c r="G3389" s="92" t="str">
        <f>IF(ISERROR(VLOOKUP($AB3389,autonomo,Z3389,FALSE)),"",IF(VLOOKUP($AB3389,autonomo,Z3389,FALSE)=0,"",VLOOKUP($AB3389,autonomo,Z3389,FALSE)))</f>
        <v/>
      </c>
      <c r="H3389" s="93" t="str">
        <f ca="1">IF(ISERROR(VLOOKUP($AB3389,autonomo,AA3389,FALSE)),"",IF(VLOOKUP($AB3389,autonomo,AA3389,FALSE)=0,"",VLOOKUP($AB3389,autonomo,AA3389,FALSE)))</f>
        <v/>
      </c>
      <c r="I3389" s="305"/>
      <c r="J3389" s="306"/>
      <c r="W3389" s="14">
        <v>3</v>
      </c>
      <c r="X3389" s="14">
        <v>9</v>
      </c>
      <c r="Y3389" s="14">
        <v>15</v>
      </c>
      <c r="Z3389" s="14">
        <v>21</v>
      </c>
      <c r="AA3389" s="14">
        <v>31</v>
      </c>
      <c r="AB3389" s="14" t="str">
        <f>IF(C3338="","",C3338)</f>
        <v/>
      </c>
    </row>
    <row r="3390" spans="1:28" ht="24" customHeight="1" thickBot="1" x14ac:dyDescent="0.3">
      <c r="A3390" s="381" t="s">
        <v>16</v>
      </c>
      <c r="B3390" s="382"/>
      <c r="C3390" s="383"/>
      <c r="D3390" s="94" t="str">
        <f>IF(ISERROR(VLOOKUP($AB3390,tic,W3390,FALSE)),"",IF(VLOOKUP($AB3390,tic,W3390,FALSE)=0,"",VLOOKUP($AB3390,tic,W3390,FALSE)))</f>
        <v/>
      </c>
      <c r="E3390" s="94" t="str">
        <f>IF(ISERROR(VLOOKUP($AB3390,tic,X3390,FALSE)),"",IF(VLOOKUP($AB3390,tic,X3390,FALSE)=0,"",VLOOKUP($AB3390,tic,X3390,FALSE)))</f>
        <v/>
      </c>
      <c r="F3390" s="94" t="str">
        <f>IF(ISERROR(VLOOKUP($AB3390,tic,Y3390,FALSE)),"",IF(VLOOKUP($AB3390,tic,Y3390,FALSE)=0,"",VLOOKUP($AB3390,tic,Y3390,FALSE)))</f>
        <v/>
      </c>
      <c r="G3390" s="95" t="str">
        <f>IF(ISERROR(VLOOKUP($AB3390,tic,Z3390,FALSE)),"",IF(VLOOKUP($AB3390,tic,Z3390,FALSE)=0,"",VLOOKUP($AB3390,tic,Z3390,FALSE)))</f>
        <v/>
      </c>
      <c r="H3390" s="96" t="str">
        <f ca="1">IF(ISERROR(VLOOKUP($AB3390,tic,AA3390,FALSE)),"",IF(VLOOKUP($AB3390,tic,AA3390,FALSE)=0,"",VLOOKUP($AB3390,tic,AA3390,FALSE)))</f>
        <v/>
      </c>
      <c r="I3390" s="307"/>
      <c r="J3390" s="308"/>
      <c r="W3390" s="14">
        <v>3</v>
      </c>
      <c r="X3390" s="14">
        <v>9</v>
      </c>
      <c r="Y3390" s="14">
        <v>15</v>
      </c>
      <c r="Z3390" s="14">
        <v>21</v>
      </c>
      <c r="AA3390" s="14">
        <v>31</v>
      </c>
      <c r="AB3390" s="14" t="str">
        <f>IF(C3338="","",C3338)</f>
        <v/>
      </c>
    </row>
    <row r="3391" spans="1:28" ht="5.25" customHeight="1" thickTop="1" thickBot="1" x14ac:dyDescent="0.3"/>
    <row r="3392" spans="1:28" ht="17.25" customHeight="1" thickBot="1" x14ac:dyDescent="0.3">
      <c r="A3392" s="233" t="s">
        <v>154</v>
      </c>
      <c r="B3392" s="233"/>
      <c r="C3392" s="246" t="str">
        <f>IF(C3338="","",IF(VLOOKUP(C3338,DATOS!$B$17:$F$61,4,FALSE)=0,"",VLOOKUP(C3338,DATOS!$B$17:$F$61,4,FALSE)&amp;" "&amp;VLOOKUP(C3338,DATOS!$B$17:$F$61,5,FALSE)))</f>
        <v/>
      </c>
      <c r="D3392" s="247"/>
      <c r="E3392" s="248"/>
      <c r="F3392" s="233" t="str">
        <f>"N° Áreas desaprobadas "&amp;DATOS!$B$6&amp;" :"</f>
        <v>N° Áreas desaprobadas 2019 :</v>
      </c>
      <c r="G3392" s="233"/>
      <c r="H3392" s="233"/>
      <c r="I3392" s="233"/>
      <c r="J3392" s="97" t="str">
        <f ca="1">IF(C3338="","",IF((DATOS!$W$14-TODAY())&gt;0,"",VLOOKUP(C3338,anual,18,FALSE)))</f>
        <v/>
      </c>
    </row>
    <row r="3393" spans="1:28" ht="3" customHeight="1" thickBot="1" x14ac:dyDescent="0.3">
      <c r="A3393" s="46"/>
      <c r="B3393" s="46"/>
      <c r="C3393" s="98"/>
      <c r="D3393" s="98"/>
      <c r="E3393" s="98"/>
      <c r="F3393" s="46"/>
      <c r="G3393" s="46"/>
      <c r="H3393" s="46"/>
      <c r="I3393" s="46"/>
    </row>
    <row r="3394" spans="1:28" ht="17.25" customHeight="1" thickBot="1" x14ac:dyDescent="0.3">
      <c r="A3394" s="420" t="str">
        <f>IF(C3338="","",C3338)</f>
        <v/>
      </c>
      <c r="B3394" s="420"/>
      <c r="C3394" s="420"/>
      <c r="F3394" s="233" t="s">
        <v>155</v>
      </c>
      <c r="G3394" s="233"/>
      <c r="H3394" s="233"/>
      <c r="I3394" s="395" t="str">
        <f ca="1">IF(C3338="","",IF((DATOS!$W$14-TODAY())&gt;0,"",VLOOKUP(C3338,anual2,20,FALSE)))</f>
        <v/>
      </c>
      <c r="J3394" s="396"/>
    </row>
    <row r="3395" spans="1:28" ht="15.75" thickBot="1" x14ac:dyDescent="0.3">
      <c r="A3395" s="16" t="s">
        <v>54</v>
      </c>
    </row>
    <row r="3396" spans="1:28" ht="16.5" thickTop="1" thickBot="1" x14ac:dyDescent="0.3">
      <c r="A3396" s="99" t="s">
        <v>55</v>
      </c>
      <c r="B3396" s="100" t="s">
        <v>56</v>
      </c>
      <c r="C3396" s="279" t="s">
        <v>152</v>
      </c>
      <c r="D3396" s="280"/>
      <c r="E3396" s="279" t="s">
        <v>57</v>
      </c>
      <c r="F3396" s="281"/>
      <c r="G3396" s="281"/>
      <c r="H3396" s="281"/>
      <c r="I3396" s="281"/>
      <c r="J3396" s="282"/>
    </row>
    <row r="3397" spans="1:28" ht="20.25" customHeight="1" thickTop="1" x14ac:dyDescent="0.25">
      <c r="A3397" s="101">
        <v>1</v>
      </c>
      <c r="B3397" s="102" t="str">
        <f t="shared" ref="B3397:D3400" si="828">IF(ISERROR(VLOOKUP($AB3397,comportamiento,W3397,FALSE)),"",IF(VLOOKUP($AB3397,comportamiento,W3397,FALSE)=0,"",VLOOKUP($AB3397,comportamiento,W3397,FALSE)))</f>
        <v/>
      </c>
      <c r="C3397" s="273" t="str">
        <f t="shared" ca="1" si="828"/>
        <v/>
      </c>
      <c r="D3397" s="274" t="str">
        <f t="shared" si="828"/>
        <v/>
      </c>
      <c r="E3397" s="283"/>
      <c r="F3397" s="283"/>
      <c r="G3397" s="283"/>
      <c r="H3397" s="283"/>
      <c r="I3397" s="283"/>
      <c r="J3397" s="284"/>
      <c r="W3397" s="14">
        <v>7</v>
      </c>
      <c r="X3397" s="14">
        <v>31</v>
      </c>
      <c r="AB3397" s="14" t="str">
        <f>IF(C3338="","",C3338)</f>
        <v/>
      </c>
    </row>
    <row r="3398" spans="1:28" ht="20.25" customHeight="1" x14ac:dyDescent="0.25">
      <c r="A3398" s="103">
        <v>2</v>
      </c>
      <c r="B3398" s="104" t="str">
        <f t="shared" si="828"/>
        <v/>
      </c>
      <c r="C3398" s="275" t="str">
        <f t="shared" si="828"/>
        <v/>
      </c>
      <c r="D3398" s="276" t="str">
        <f t="shared" si="828"/>
        <v/>
      </c>
      <c r="E3398" s="269"/>
      <c r="F3398" s="269"/>
      <c r="G3398" s="269"/>
      <c r="H3398" s="269"/>
      <c r="I3398" s="269"/>
      <c r="J3398" s="270"/>
      <c r="W3398" s="14">
        <v>13</v>
      </c>
      <c r="AB3398" s="14" t="str">
        <f>IF(C3338="","",C3338)</f>
        <v/>
      </c>
    </row>
    <row r="3399" spans="1:28" ht="20.25" customHeight="1" x14ac:dyDescent="0.25">
      <c r="A3399" s="103">
        <v>3</v>
      </c>
      <c r="B3399" s="104" t="str">
        <f t="shared" si="828"/>
        <v/>
      </c>
      <c r="C3399" s="275" t="str">
        <f t="shared" si="828"/>
        <v/>
      </c>
      <c r="D3399" s="276" t="str">
        <f t="shared" si="828"/>
        <v/>
      </c>
      <c r="E3399" s="269"/>
      <c r="F3399" s="269"/>
      <c r="G3399" s="269"/>
      <c r="H3399" s="269"/>
      <c r="I3399" s="269"/>
      <c r="J3399" s="270"/>
      <c r="W3399" s="14">
        <v>19</v>
      </c>
      <c r="AB3399" s="14" t="str">
        <f>IF(C3338="","",C3338)</f>
        <v/>
      </c>
    </row>
    <row r="3400" spans="1:28" ht="20.25" customHeight="1" thickBot="1" x14ac:dyDescent="0.3">
      <c r="A3400" s="105">
        <v>4</v>
      </c>
      <c r="B3400" s="106" t="str">
        <f t="shared" si="828"/>
        <v/>
      </c>
      <c r="C3400" s="277" t="str">
        <f t="shared" si="828"/>
        <v/>
      </c>
      <c r="D3400" s="278" t="str">
        <f t="shared" si="828"/>
        <v/>
      </c>
      <c r="E3400" s="271"/>
      <c r="F3400" s="271"/>
      <c r="G3400" s="271"/>
      <c r="H3400" s="271"/>
      <c r="I3400" s="271"/>
      <c r="J3400" s="272"/>
      <c r="W3400" s="14">
        <v>25</v>
      </c>
      <c r="AB3400" s="14" t="str">
        <f>IF(C3338="","",C3338)</f>
        <v/>
      </c>
    </row>
    <row r="3401" spans="1:28" ht="6.75" customHeight="1" thickTop="1" thickBot="1" x14ac:dyDescent="0.3">
      <c r="W3401" s="14">
        <v>7</v>
      </c>
    </row>
    <row r="3402" spans="1:28" ht="14.25" customHeight="1" thickTop="1" thickBot="1" x14ac:dyDescent="0.3">
      <c r="B3402" s="358" t="s">
        <v>208</v>
      </c>
      <c r="C3402" s="359"/>
      <c r="D3402" s="359" t="s">
        <v>209</v>
      </c>
      <c r="E3402" s="359"/>
      <c r="F3402" s="360"/>
    </row>
    <row r="3403" spans="1:28" ht="14.25" customHeight="1" thickTop="1" x14ac:dyDescent="0.25">
      <c r="B3403" s="107" t="str">
        <f>IF(DATOS!$B$12="","",IF(DATOS!$B$12="Bimestre","I Bimestre","I Trimestre"))</f>
        <v>I Trimestre</v>
      </c>
      <c r="C3403" s="108" t="str">
        <f>IF(C3338="","",VLOOKUP(C3338,periodo1,20,FALSE)&amp;"°")</f>
        <v/>
      </c>
      <c r="D3403" s="221" t="str">
        <f>IF(C3338="","",VLOOKUP(C3338,periodo1,18,FALSE))</f>
        <v/>
      </c>
      <c r="E3403" s="221"/>
      <c r="F3403" s="361"/>
      <c r="H3403" s="406" t="str">
        <f>"Orden de mérito año escolar "&amp;DATOS!$B$6&amp;":"</f>
        <v>Orden de mérito año escolar 2019:</v>
      </c>
      <c r="I3403" s="407"/>
      <c r="J3403" s="412" t="str">
        <f ca="1">IF(C3338="","",IF((DATOS!$W$14-TODAY())&gt;0,"",VLOOKUP(C3338,anual,20,FALSE)&amp;"°"))</f>
        <v/>
      </c>
    </row>
    <row r="3404" spans="1:28" ht="14.25" customHeight="1" x14ac:dyDescent="0.25">
      <c r="B3404" s="109" t="str">
        <f>IF(DATOS!$B$12="","",IF(DATOS!$B$12="Bimestre","II Bimestre","II Trimestre"))</f>
        <v>II Trimestre</v>
      </c>
      <c r="C3404" s="110" t="str">
        <f ca="1">IF(C3338="","",IF((DATOS!$X$14-TODAY())&gt;0,"",VLOOKUP(C3338,periodo2,20,FALSE)&amp;"°"))</f>
        <v/>
      </c>
      <c r="D3404" s="225" t="str">
        <f>IF(C3338="","",IF(C3404="","",VLOOKUP(C3338,periodo2,18,FALSE)))</f>
        <v/>
      </c>
      <c r="E3404" s="225"/>
      <c r="F3404" s="362"/>
      <c r="H3404" s="408"/>
      <c r="I3404" s="409"/>
      <c r="J3404" s="413"/>
    </row>
    <row r="3405" spans="1:28" ht="14.25" customHeight="1" thickBot="1" x14ac:dyDescent="0.3">
      <c r="A3405" s="111"/>
      <c r="B3405" s="112" t="str">
        <f>IF(DATOS!$B$12="","",IF(DATOS!$B$12="Bimestre","III Bimestre","III Trimestre"))</f>
        <v>III Trimestre</v>
      </c>
      <c r="C3405" s="113" t="str">
        <f ca="1">IF(C3338="","",IF((DATOS!$Y$14-TODAY())&gt;0,"",VLOOKUP(C3338,periodo3,20,FALSE)&amp;"°"))</f>
        <v/>
      </c>
      <c r="D3405" s="363" t="str">
        <f>IF(C3338="","",IF(C3405="","",VLOOKUP(C3338,periodo3,18,FALSE)))</f>
        <v/>
      </c>
      <c r="E3405" s="363"/>
      <c r="F3405" s="364"/>
      <c r="G3405" s="111"/>
      <c r="H3405" s="410"/>
      <c r="I3405" s="411"/>
      <c r="J3405" s="414"/>
    </row>
    <row r="3406" spans="1:28" ht="14.25" customHeight="1" thickTop="1" thickBot="1" x14ac:dyDescent="0.3">
      <c r="B3406" s="114" t="str">
        <f>IF(DATOS!$B$12="","",IF(DATOS!$B$12="Bimestre","IV Bimestre",""))</f>
        <v/>
      </c>
      <c r="C3406" s="115" t="str">
        <f ca="1">IF(C3338="","",IF((DATOS!$W$14-TODAY())&gt;0,"",VLOOKUP(C3338,periodo4,20,FALSE)&amp;"°"))</f>
        <v/>
      </c>
      <c r="D3406" s="214" t="str">
        <f>IF(C3338="","",IF(C3406="","",VLOOKUP(C3338,periodo4,18,FALSE)))</f>
        <v/>
      </c>
      <c r="E3406" s="214"/>
      <c r="F3406" s="405"/>
    </row>
    <row r="3407" spans="1:28" ht="16.5" thickTop="1" thickBot="1" x14ac:dyDescent="0.3">
      <c r="A3407" s="16" t="s">
        <v>192</v>
      </c>
    </row>
    <row r="3408" spans="1:28" ht="15.75" thickTop="1" x14ac:dyDescent="0.25">
      <c r="A3408" s="397" t="s">
        <v>55</v>
      </c>
      <c r="B3408" s="399" t="s">
        <v>193</v>
      </c>
      <c r="C3408" s="288"/>
      <c r="D3408" s="288"/>
      <c r="E3408" s="289"/>
      <c r="F3408" s="399" t="s">
        <v>194</v>
      </c>
      <c r="G3408" s="288"/>
      <c r="H3408" s="288"/>
      <c r="I3408" s="289"/>
    </row>
    <row r="3409" spans="1:10" x14ac:dyDescent="0.25">
      <c r="A3409" s="398"/>
      <c r="B3409" s="116" t="s">
        <v>195</v>
      </c>
      <c r="C3409" s="400" t="s">
        <v>196</v>
      </c>
      <c r="D3409" s="400"/>
      <c r="E3409" s="401"/>
      <c r="F3409" s="402" t="s">
        <v>195</v>
      </c>
      <c r="G3409" s="400"/>
      <c r="H3409" s="400"/>
      <c r="I3409" s="117" t="s">
        <v>196</v>
      </c>
    </row>
    <row r="3410" spans="1:10" x14ac:dyDescent="0.25">
      <c r="A3410" s="118">
        <v>1</v>
      </c>
      <c r="B3410" s="145"/>
      <c r="C3410" s="403"/>
      <c r="D3410" s="366"/>
      <c r="E3410" s="404"/>
      <c r="F3410" s="365"/>
      <c r="G3410" s="366"/>
      <c r="H3410" s="367"/>
      <c r="I3410" s="127"/>
    </row>
    <row r="3411" spans="1:10" x14ac:dyDescent="0.25">
      <c r="A3411" s="118">
        <v>2</v>
      </c>
      <c r="B3411" s="145"/>
      <c r="C3411" s="403"/>
      <c r="D3411" s="366"/>
      <c r="E3411" s="404"/>
      <c r="F3411" s="365"/>
      <c r="G3411" s="366"/>
      <c r="H3411" s="367"/>
      <c r="I3411" s="127"/>
    </row>
    <row r="3412" spans="1:10" x14ac:dyDescent="0.25">
      <c r="A3412" s="118">
        <v>3</v>
      </c>
      <c r="B3412" s="145"/>
      <c r="C3412" s="403"/>
      <c r="D3412" s="366"/>
      <c r="E3412" s="404"/>
      <c r="F3412" s="365"/>
      <c r="G3412" s="366"/>
      <c r="H3412" s="367"/>
      <c r="I3412" s="127"/>
    </row>
    <row r="3413" spans="1:10" ht="15.75" thickBot="1" x14ac:dyDescent="0.3">
      <c r="A3413" s="119">
        <v>4</v>
      </c>
      <c r="B3413" s="144"/>
      <c r="C3413" s="368"/>
      <c r="D3413" s="369"/>
      <c r="E3413" s="370"/>
      <c r="F3413" s="371"/>
      <c r="G3413" s="369"/>
      <c r="H3413" s="372"/>
      <c r="I3413" s="130"/>
    </row>
    <row r="3414" spans="1:10" ht="16.5" thickTop="1" thickBot="1" x14ac:dyDescent="0.3">
      <c r="A3414" s="120" t="s">
        <v>197</v>
      </c>
      <c r="B3414" s="121" t="str">
        <f>IF(C3338="","",IF(SUM(B3410:B3413)=0,"",SUM(B3410:B3413)))</f>
        <v/>
      </c>
      <c r="C3414" s="373" t="str">
        <f>IF(C3338="","",IF(SUM(C3410:C3413)=0,"",SUM(C3410:C3413)))</f>
        <v/>
      </c>
      <c r="D3414" s="373" t="str">
        <f t="shared" ref="D3414" si="829">IF(E3338="","",IF(SUM(D3410:D3413)=0,"",SUM(D3410:D3413)))</f>
        <v/>
      </c>
      <c r="E3414" s="374" t="str">
        <f t="shared" ref="E3414" si="830">IF(F3338="","",IF(SUM(E3410:E3413)=0,"",SUM(E3410:E3413)))</f>
        <v/>
      </c>
      <c r="F3414" s="375" t="str">
        <f>IF(C3338="","",IF(SUM(F3410:F3413)=0,"",SUM(F3410:F3413)))</f>
        <v/>
      </c>
      <c r="G3414" s="373" t="str">
        <f t="shared" ref="G3414" si="831">IF(H3338="","",IF(SUM(G3410:G3413)=0,"",SUM(G3410:G3413)))</f>
        <v/>
      </c>
      <c r="H3414" s="373" t="str">
        <f t="shared" ref="H3414" si="832">IF(I3338="","",IF(SUM(H3410:H3413)=0,"",SUM(H3410:H3413)))</f>
        <v/>
      </c>
      <c r="I3414" s="122" t="str">
        <f>IF(C3338="","",IF(SUM(I3410:I3413)=0,"",SUM(I3410:I3413)))</f>
        <v/>
      </c>
    </row>
    <row r="3415" spans="1:10" ht="15.75" thickTop="1" x14ac:dyDescent="0.25"/>
    <row r="3418" spans="1:10" x14ac:dyDescent="0.25">
      <c r="A3418" s="416"/>
      <c r="B3418" s="416"/>
      <c r="G3418" s="123"/>
      <c r="H3418" s="123"/>
      <c r="I3418" s="123"/>
      <c r="J3418" s="123"/>
    </row>
    <row r="3419" spans="1:10" x14ac:dyDescent="0.25">
      <c r="A3419" s="415" t="str">
        <f>IF(DATOS!$F$9="","",DATOS!$F$9)</f>
        <v/>
      </c>
      <c r="B3419" s="415"/>
      <c r="G3419" s="415" t="str">
        <f>IF(DATOS!$F$10="","",DATOS!$F$10)</f>
        <v/>
      </c>
      <c r="H3419" s="415"/>
      <c r="I3419" s="415"/>
      <c r="J3419" s="415"/>
    </row>
    <row r="3420" spans="1:10" x14ac:dyDescent="0.25">
      <c r="A3420" s="415" t="s">
        <v>143</v>
      </c>
      <c r="B3420" s="415"/>
      <c r="G3420" s="415" t="s">
        <v>142</v>
      </c>
      <c r="H3420" s="415"/>
      <c r="I3420" s="415"/>
      <c r="J3420" s="415"/>
    </row>
    <row r="3421" spans="1:10" ht="17.25" x14ac:dyDescent="0.3">
      <c r="A3421" s="285" t="str">
        <f>"INFORME DE PROGRESO DEL APRENDIZAJE DEL ESTUDIANTE - "&amp;DATOS!$B$6</f>
        <v>INFORME DE PROGRESO DEL APRENDIZAJE DEL ESTUDIANTE - 2019</v>
      </c>
      <c r="B3421" s="285"/>
      <c r="C3421" s="285"/>
      <c r="D3421" s="285"/>
      <c r="E3421" s="285"/>
      <c r="F3421" s="285"/>
      <c r="G3421" s="285"/>
      <c r="H3421" s="285"/>
      <c r="I3421" s="285"/>
      <c r="J3421" s="285"/>
    </row>
    <row r="3422" spans="1:10" ht="4.5" customHeight="1" thickBot="1" x14ac:dyDescent="0.3"/>
    <row r="3423" spans="1:10" ht="15.75" thickTop="1" x14ac:dyDescent="0.25">
      <c r="A3423" s="292"/>
      <c r="B3423" s="62" t="s">
        <v>45</v>
      </c>
      <c r="C3423" s="314" t="str">
        <f>IF(DATOS!$B$4="","",DATOS!$B$4)</f>
        <v>Apurímac</v>
      </c>
      <c r="D3423" s="314"/>
      <c r="E3423" s="314"/>
      <c r="F3423" s="314"/>
      <c r="G3423" s="313" t="s">
        <v>47</v>
      </c>
      <c r="H3423" s="313"/>
      <c r="I3423" s="63" t="str">
        <f>IF(DATOS!$B$5="","",DATOS!$B$5)</f>
        <v/>
      </c>
      <c r="J3423" s="295" t="s">
        <v>520</v>
      </c>
    </row>
    <row r="3424" spans="1:10" x14ac:dyDescent="0.25">
      <c r="A3424" s="293"/>
      <c r="B3424" s="64" t="s">
        <v>46</v>
      </c>
      <c r="C3424" s="311" t="str">
        <f>IF(DATOS!$B$7="","",UPPER(DATOS!$B$7))</f>
        <v/>
      </c>
      <c r="D3424" s="311"/>
      <c r="E3424" s="311"/>
      <c r="F3424" s="311"/>
      <c r="G3424" s="311"/>
      <c r="H3424" s="311"/>
      <c r="I3424" s="312"/>
      <c r="J3424" s="296"/>
    </row>
    <row r="3425" spans="1:32" x14ac:dyDescent="0.25">
      <c r="A3425" s="293"/>
      <c r="B3425" s="64" t="s">
        <v>49</v>
      </c>
      <c r="C3425" s="315" t="str">
        <f>IF(DATOS!$B$8="","",DATOS!$B$8)</f>
        <v/>
      </c>
      <c r="D3425" s="315"/>
      <c r="E3425" s="315"/>
      <c r="F3425" s="315"/>
      <c r="G3425" s="286" t="s">
        <v>100</v>
      </c>
      <c r="H3425" s="287"/>
      <c r="I3425" s="65" t="str">
        <f>IF(DATOS!$B$9="","",DATOS!$B$9)</f>
        <v/>
      </c>
      <c r="J3425" s="296"/>
    </row>
    <row r="3426" spans="1:32" x14ac:dyDescent="0.25">
      <c r="A3426" s="293"/>
      <c r="B3426" s="64" t="s">
        <v>60</v>
      </c>
      <c r="C3426" s="311" t="str">
        <f>IF(DATOS!$B$10="","",DATOS!$B$10)</f>
        <v/>
      </c>
      <c r="D3426" s="311"/>
      <c r="E3426" s="311"/>
      <c r="F3426" s="311"/>
      <c r="G3426" s="317" t="s">
        <v>50</v>
      </c>
      <c r="H3426" s="317"/>
      <c r="I3426" s="65" t="str">
        <f>IF(DATOS!$B$11="","",DATOS!$B$11)</f>
        <v/>
      </c>
      <c r="J3426" s="296"/>
    </row>
    <row r="3427" spans="1:32" x14ac:dyDescent="0.25">
      <c r="A3427" s="293"/>
      <c r="B3427" s="64" t="s">
        <v>59</v>
      </c>
      <c r="C3427" s="316" t="str">
        <f>IF(ISERROR(VLOOKUP(C3428,DATOS!$B$17:$C$61,2,FALSE)),"No encontrado",IF(VLOOKUP(C3428,DATOS!$B$17:$C$61,2,FALSE)=0,"No encontrado",VLOOKUP(C3428,DATOS!$B$17:$C$61,2,FALSE)))</f>
        <v>No encontrado</v>
      </c>
      <c r="D3427" s="316"/>
      <c r="E3427" s="316"/>
      <c r="F3427" s="316"/>
      <c r="G3427" s="298"/>
      <c r="H3427" s="299"/>
      <c r="I3427" s="300"/>
      <c r="J3427" s="296"/>
    </row>
    <row r="3428" spans="1:32" ht="28.5" customHeight="1" thickBot="1" x14ac:dyDescent="0.3">
      <c r="A3428" s="294"/>
      <c r="B3428" s="66" t="s">
        <v>58</v>
      </c>
      <c r="C3428" s="309" t="str">
        <f>IF(INDEX(alumnos,AE3428,AF3428)=0,"",INDEX(alumnos,AE3428,AF3428))</f>
        <v/>
      </c>
      <c r="D3428" s="309"/>
      <c r="E3428" s="309"/>
      <c r="F3428" s="309"/>
      <c r="G3428" s="309"/>
      <c r="H3428" s="309"/>
      <c r="I3428" s="310"/>
      <c r="J3428" s="297"/>
      <c r="AE3428" s="14">
        <f>AE3338+1</f>
        <v>39</v>
      </c>
      <c r="AF3428" s="14">
        <v>2</v>
      </c>
    </row>
    <row r="3429" spans="1:32" ht="5.25" customHeight="1" thickTop="1" thickBot="1" x14ac:dyDescent="0.3"/>
    <row r="3430" spans="1:32" ht="27" customHeight="1" thickTop="1" x14ac:dyDescent="0.25">
      <c r="A3430" s="318" t="s">
        <v>0</v>
      </c>
      <c r="B3430" s="328" t="s">
        <v>1</v>
      </c>
      <c r="C3430" s="329"/>
      <c r="D3430" s="325" t="s">
        <v>139</v>
      </c>
      <c r="E3430" s="326"/>
      <c r="F3430" s="326"/>
      <c r="G3430" s="327"/>
      <c r="H3430" s="320" t="s">
        <v>2</v>
      </c>
      <c r="I3430" s="301" t="s">
        <v>3</v>
      </c>
      <c r="J3430" s="302"/>
      <c r="K3430" s="67"/>
    </row>
    <row r="3431" spans="1:32" ht="15" customHeight="1" thickBot="1" x14ac:dyDescent="0.3">
      <c r="A3431" s="319"/>
      <c r="B3431" s="330"/>
      <c r="C3431" s="331"/>
      <c r="D3431" s="68">
        <v>1</v>
      </c>
      <c r="E3431" s="68">
        <v>2</v>
      </c>
      <c r="F3431" s="68">
        <v>3</v>
      </c>
      <c r="G3431" s="68">
        <v>4</v>
      </c>
      <c r="H3431" s="321"/>
      <c r="I3431" s="303"/>
      <c r="J3431" s="304"/>
      <c r="K3431" s="67"/>
    </row>
    <row r="3432" spans="1:32" ht="17.25" customHeight="1" thickTop="1" x14ac:dyDescent="0.25">
      <c r="A3432" s="322" t="s">
        <v>8</v>
      </c>
      <c r="B3432" s="334" t="s">
        <v>26</v>
      </c>
      <c r="C3432" s="334"/>
      <c r="D3432" s="69" t="str">
        <f t="shared" ref="D3432:H3436" si="833">IF(ISERROR(VLOOKUP($AB3432,matematica,W3432,FALSE)),"",IF(VLOOKUP($AB3432,matematica,W3432,FALSE)=0,"",VLOOKUP($AB3432,matematica,W3432,FALSE)))</f>
        <v/>
      </c>
      <c r="E3432" s="69" t="str">
        <f t="shared" si="833"/>
        <v/>
      </c>
      <c r="F3432" s="69" t="str">
        <f t="shared" si="833"/>
        <v/>
      </c>
      <c r="G3432" s="69" t="str">
        <f t="shared" si="833"/>
        <v/>
      </c>
      <c r="H3432" s="343" t="str">
        <f t="shared" ca="1" si="833"/>
        <v/>
      </c>
      <c r="I3432" s="337"/>
      <c r="J3432" s="338"/>
      <c r="W3432" s="14">
        <v>3</v>
      </c>
      <c r="X3432" s="14">
        <v>9</v>
      </c>
      <c r="Y3432" s="14">
        <v>15</v>
      </c>
      <c r="Z3432" s="14">
        <v>21</v>
      </c>
      <c r="AA3432" s="14">
        <v>31</v>
      </c>
      <c r="AB3432" s="14" t="str">
        <f>IF(C3428="","",C3428)</f>
        <v/>
      </c>
    </row>
    <row r="3433" spans="1:32" ht="27.75" customHeight="1" x14ac:dyDescent="0.25">
      <c r="A3433" s="323"/>
      <c r="B3433" s="335" t="s">
        <v>27</v>
      </c>
      <c r="C3433" s="335"/>
      <c r="D3433" s="70" t="str">
        <f t="shared" si="833"/>
        <v/>
      </c>
      <c r="E3433" s="70" t="str">
        <f t="shared" si="833"/>
        <v/>
      </c>
      <c r="F3433" s="70" t="str">
        <f t="shared" si="833"/>
        <v/>
      </c>
      <c r="G3433" s="70" t="str">
        <f t="shared" si="833"/>
        <v/>
      </c>
      <c r="H3433" s="344" t="str">
        <f t="shared" si="833"/>
        <v/>
      </c>
      <c r="I3433" s="339"/>
      <c r="J3433" s="340"/>
      <c r="M3433" s="14" t="str">
        <f>IF(INDEX(alumnos,35,2)=0,"",INDEX(alumnos,35,2))</f>
        <v/>
      </c>
      <c r="W3433" s="14">
        <v>4</v>
      </c>
      <c r="X3433" s="14">
        <v>10</v>
      </c>
      <c r="Y3433" s="14">
        <v>16</v>
      </c>
      <c r="Z3433" s="14">
        <v>22</v>
      </c>
      <c r="AB3433" s="14" t="str">
        <f>IF(C3428="","",C3428)</f>
        <v/>
      </c>
    </row>
    <row r="3434" spans="1:32" ht="26.25" customHeight="1" x14ac:dyDescent="0.25">
      <c r="A3434" s="323"/>
      <c r="B3434" s="335" t="s">
        <v>28</v>
      </c>
      <c r="C3434" s="335"/>
      <c r="D3434" s="70" t="str">
        <f t="shared" si="833"/>
        <v/>
      </c>
      <c r="E3434" s="70" t="str">
        <f t="shared" si="833"/>
        <v/>
      </c>
      <c r="F3434" s="70" t="str">
        <f t="shared" si="833"/>
        <v/>
      </c>
      <c r="G3434" s="70" t="str">
        <f t="shared" si="833"/>
        <v/>
      </c>
      <c r="H3434" s="344" t="str">
        <f t="shared" si="833"/>
        <v/>
      </c>
      <c r="I3434" s="339"/>
      <c r="J3434" s="340"/>
      <c r="W3434" s="14">
        <v>5</v>
      </c>
      <c r="X3434" s="14">
        <v>11</v>
      </c>
      <c r="Y3434" s="14">
        <v>17</v>
      </c>
      <c r="Z3434" s="14">
        <v>23</v>
      </c>
      <c r="AB3434" s="14" t="str">
        <f>IF(C3428="","",C3428)</f>
        <v/>
      </c>
    </row>
    <row r="3435" spans="1:32" ht="24.75" customHeight="1" x14ac:dyDescent="0.25">
      <c r="A3435" s="323"/>
      <c r="B3435" s="335" t="s">
        <v>29</v>
      </c>
      <c r="C3435" s="335"/>
      <c r="D3435" s="70" t="str">
        <f t="shared" si="833"/>
        <v/>
      </c>
      <c r="E3435" s="70" t="str">
        <f t="shared" si="833"/>
        <v/>
      </c>
      <c r="F3435" s="70" t="str">
        <f t="shared" si="833"/>
        <v/>
      </c>
      <c r="G3435" s="70" t="str">
        <f t="shared" si="833"/>
        <v/>
      </c>
      <c r="H3435" s="344" t="str">
        <f t="shared" si="833"/>
        <v/>
      </c>
      <c r="I3435" s="339"/>
      <c r="J3435" s="340"/>
      <c r="W3435" s="14">
        <v>6</v>
      </c>
      <c r="X3435" s="14">
        <v>12</v>
      </c>
      <c r="Y3435" s="14">
        <v>18</v>
      </c>
      <c r="Z3435" s="14">
        <v>24</v>
      </c>
      <c r="AB3435" s="14" t="str">
        <f>IF(C3428="","",C3428)</f>
        <v/>
      </c>
    </row>
    <row r="3436" spans="1:32" ht="16.5" customHeight="1" thickBot="1" x14ac:dyDescent="0.3">
      <c r="A3436" s="324"/>
      <c r="B3436" s="336" t="s">
        <v>188</v>
      </c>
      <c r="C3436" s="336"/>
      <c r="D3436" s="71" t="str">
        <f t="shared" si="833"/>
        <v/>
      </c>
      <c r="E3436" s="71" t="str">
        <f t="shared" si="833"/>
        <v/>
      </c>
      <c r="F3436" s="71" t="str">
        <f t="shared" si="833"/>
        <v/>
      </c>
      <c r="G3436" s="71" t="str">
        <f t="shared" si="833"/>
        <v/>
      </c>
      <c r="H3436" s="345" t="str">
        <f t="shared" si="833"/>
        <v/>
      </c>
      <c r="I3436" s="341"/>
      <c r="J3436" s="342"/>
      <c r="W3436" s="14">
        <v>7</v>
      </c>
      <c r="X3436" s="14">
        <v>13</v>
      </c>
      <c r="Y3436" s="14">
        <v>19</v>
      </c>
      <c r="Z3436" s="14">
        <v>25</v>
      </c>
      <c r="AB3436" s="14" t="str">
        <f>IF(C3428="","",C3428)</f>
        <v/>
      </c>
    </row>
    <row r="3437" spans="1:32" ht="1.5" customHeight="1" thickTop="1" thickBot="1" x14ac:dyDescent="0.3">
      <c r="A3437" s="72"/>
      <c r="B3437" s="73"/>
      <c r="C3437" s="74"/>
      <c r="D3437" s="74"/>
      <c r="E3437" s="74"/>
      <c r="F3437" s="74"/>
      <c r="G3437" s="74"/>
      <c r="H3437" s="75"/>
      <c r="I3437" s="124"/>
      <c r="J3437" s="124"/>
    </row>
    <row r="3438" spans="1:32" ht="28.5" customHeight="1" thickTop="1" x14ac:dyDescent="0.25">
      <c r="A3438" s="322" t="s">
        <v>151</v>
      </c>
      <c r="B3438" s="334" t="s">
        <v>191</v>
      </c>
      <c r="C3438" s="334" t="str">
        <f t="shared" ref="C3438:C3440" si="834">IF(ISERROR(VLOOKUP($C$8,comunicacion,W3438,FALSE)),"",IF(VLOOKUP($C$8,comunicacion,W3438,FALSE)=0,"",VLOOKUP($C$8,comunicacion,W3438,FALSE)))</f>
        <v/>
      </c>
      <c r="D3438" s="76" t="str">
        <f t="shared" ref="D3438:H3441" si="835">IF(ISERROR(VLOOKUP($AB3438,comunicacion,W3438,FALSE)),"",IF(VLOOKUP($AB3438,comunicacion,W3438,FALSE)=0,"",VLOOKUP($AB3438,comunicacion,W3438,FALSE)))</f>
        <v/>
      </c>
      <c r="E3438" s="76" t="str">
        <f t="shared" si="835"/>
        <v/>
      </c>
      <c r="F3438" s="76" t="str">
        <f t="shared" si="835"/>
        <v/>
      </c>
      <c r="G3438" s="69" t="str">
        <f t="shared" si="835"/>
        <v/>
      </c>
      <c r="H3438" s="346" t="str">
        <f t="shared" ca="1" si="835"/>
        <v/>
      </c>
      <c r="I3438" s="349"/>
      <c r="J3438" s="350"/>
      <c r="W3438" s="14">
        <v>3</v>
      </c>
      <c r="X3438" s="14">
        <v>9</v>
      </c>
      <c r="Y3438" s="14">
        <v>15</v>
      </c>
      <c r="Z3438" s="14">
        <v>21</v>
      </c>
      <c r="AA3438" s="14">
        <v>31</v>
      </c>
      <c r="AB3438" s="14" t="str">
        <f>IF(C3428="","",C3428)</f>
        <v/>
      </c>
    </row>
    <row r="3439" spans="1:32" ht="28.5" customHeight="1" x14ac:dyDescent="0.25">
      <c r="A3439" s="323"/>
      <c r="B3439" s="335" t="s">
        <v>190</v>
      </c>
      <c r="C3439" s="335" t="str">
        <f t="shared" si="834"/>
        <v/>
      </c>
      <c r="D3439" s="77" t="str">
        <f t="shared" si="835"/>
        <v/>
      </c>
      <c r="E3439" s="77" t="str">
        <f t="shared" si="835"/>
        <v/>
      </c>
      <c r="F3439" s="77" t="str">
        <f t="shared" si="835"/>
        <v/>
      </c>
      <c r="G3439" s="70" t="str">
        <f t="shared" si="835"/>
        <v/>
      </c>
      <c r="H3439" s="347" t="str">
        <f t="shared" si="835"/>
        <v/>
      </c>
      <c r="I3439" s="351"/>
      <c r="J3439" s="352"/>
      <c r="W3439" s="14">
        <v>4</v>
      </c>
      <c r="X3439" s="14">
        <v>10</v>
      </c>
      <c r="Y3439" s="14">
        <v>16</v>
      </c>
      <c r="Z3439" s="14">
        <v>22</v>
      </c>
      <c r="AB3439" s="14" t="str">
        <f>IF(C3428="","",C3428)</f>
        <v/>
      </c>
    </row>
    <row r="3440" spans="1:32" ht="28.5" customHeight="1" x14ac:dyDescent="0.25">
      <c r="A3440" s="323"/>
      <c r="B3440" s="335" t="s">
        <v>189</v>
      </c>
      <c r="C3440" s="335" t="str">
        <f t="shared" si="834"/>
        <v/>
      </c>
      <c r="D3440" s="77" t="str">
        <f t="shared" si="835"/>
        <v/>
      </c>
      <c r="E3440" s="77" t="str">
        <f t="shared" si="835"/>
        <v/>
      </c>
      <c r="F3440" s="77" t="str">
        <f t="shared" si="835"/>
        <v/>
      </c>
      <c r="G3440" s="70" t="str">
        <f t="shared" si="835"/>
        <v/>
      </c>
      <c r="H3440" s="347" t="str">
        <f t="shared" si="835"/>
        <v/>
      </c>
      <c r="I3440" s="351"/>
      <c r="J3440" s="352"/>
      <c r="W3440" s="14">
        <v>5</v>
      </c>
      <c r="X3440" s="14">
        <v>11</v>
      </c>
      <c r="Y3440" s="14">
        <v>17</v>
      </c>
      <c r="Z3440" s="14">
        <v>23</v>
      </c>
      <c r="AB3440" s="14" t="str">
        <f>IF(C3428="","",C3428)</f>
        <v/>
      </c>
    </row>
    <row r="3441" spans="1:28" ht="16.5" customHeight="1" thickBot="1" x14ac:dyDescent="0.3">
      <c r="A3441" s="324"/>
      <c r="B3441" s="336" t="s">
        <v>188</v>
      </c>
      <c r="C3441" s="336"/>
      <c r="D3441" s="71" t="str">
        <f t="shared" si="835"/>
        <v/>
      </c>
      <c r="E3441" s="71" t="str">
        <f t="shared" si="835"/>
        <v/>
      </c>
      <c r="F3441" s="71" t="str">
        <f t="shared" si="835"/>
        <v/>
      </c>
      <c r="G3441" s="71" t="str">
        <f t="shared" si="835"/>
        <v/>
      </c>
      <c r="H3441" s="348" t="str">
        <f t="shared" si="835"/>
        <v/>
      </c>
      <c r="I3441" s="353"/>
      <c r="J3441" s="354"/>
      <c r="W3441" s="14">
        <v>7</v>
      </c>
      <c r="X3441" s="14">
        <v>13</v>
      </c>
      <c r="Y3441" s="14">
        <v>19</v>
      </c>
      <c r="Z3441" s="14">
        <v>25</v>
      </c>
      <c r="AB3441" s="14" t="str">
        <f>IF(C3428="","",C3428)</f>
        <v/>
      </c>
    </row>
    <row r="3442" spans="1:28" ht="2.25" customHeight="1" thickTop="1" thickBot="1" x14ac:dyDescent="0.3">
      <c r="A3442" s="72"/>
      <c r="B3442" s="73"/>
      <c r="C3442" s="78"/>
      <c r="D3442" s="78"/>
      <c r="E3442" s="78"/>
      <c r="F3442" s="78"/>
      <c r="G3442" s="78"/>
      <c r="H3442" s="75"/>
      <c r="I3442" s="124"/>
      <c r="J3442" s="124"/>
    </row>
    <row r="3443" spans="1:28" ht="28.5" customHeight="1" thickTop="1" x14ac:dyDescent="0.25">
      <c r="A3443" s="322" t="s">
        <v>150</v>
      </c>
      <c r="B3443" s="334" t="s">
        <v>30</v>
      </c>
      <c r="C3443" s="334" t="str">
        <f t="shared" ref="C3443:C3445" si="836">IF(ISERROR(VLOOKUP($C$8,ingles,W3443,FALSE)),"",IF(VLOOKUP($C$8,ingles,W3443,FALSE)=0,"",VLOOKUP($C$8,ingles,W3443,FALSE)))</f>
        <v/>
      </c>
      <c r="D3443" s="76" t="str">
        <f t="shared" ref="D3443:H3446" si="837">IF(ISERROR(VLOOKUP($AB3443,ingles,W3443,FALSE)),"",IF(VLOOKUP($AB3443,ingles,W3443,FALSE)=0,"",VLOOKUP($AB3443,ingles,W3443,FALSE)))</f>
        <v/>
      </c>
      <c r="E3443" s="76" t="str">
        <f t="shared" si="837"/>
        <v/>
      </c>
      <c r="F3443" s="76" t="str">
        <f t="shared" si="837"/>
        <v/>
      </c>
      <c r="G3443" s="69" t="str">
        <f t="shared" si="837"/>
        <v/>
      </c>
      <c r="H3443" s="346" t="str">
        <f t="shared" ca="1" si="837"/>
        <v/>
      </c>
      <c r="I3443" s="349"/>
      <c r="J3443" s="350"/>
      <c r="W3443" s="14">
        <v>3</v>
      </c>
      <c r="X3443" s="14">
        <v>9</v>
      </c>
      <c r="Y3443" s="14">
        <v>15</v>
      </c>
      <c r="Z3443" s="14">
        <v>21</v>
      </c>
      <c r="AA3443" s="14">
        <v>31</v>
      </c>
      <c r="AB3443" s="14" t="str">
        <f>IF(C3428="","",C3428)</f>
        <v/>
      </c>
    </row>
    <row r="3444" spans="1:28" ht="28.5" customHeight="1" x14ac:dyDescent="0.25">
      <c r="A3444" s="323"/>
      <c r="B3444" s="335" t="s">
        <v>31</v>
      </c>
      <c r="C3444" s="335" t="str">
        <f t="shared" si="836"/>
        <v/>
      </c>
      <c r="D3444" s="77" t="str">
        <f t="shared" si="837"/>
        <v/>
      </c>
      <c r="E3444" s="77" t="str">
        <f t="shared" si="837"/>
        <v/>
      </c>
      <c r="F3444" s="77" t="str">
        <f t="shared" si="837"/>
        <v/>
      </c>
      <c r="G3444" s="70" t="str">
        <f t="shared" si="837"/>
        <v/>
      </c>
      <c r="H3444" s="347" t="str">
        <f t="shared" si="837"/>
        <v/>
      </c>
      <c r="I3444" s="351"/>
      <c r="J3444" s="352"/>
      <c r="W3444" s="14">
        <v>4</v>
      </c>
      <c r="X3444" s="14">
        <v>10</v>
      </c>
      <c r="Y3444" s="14">
        <v>16</v>
      </c>
      <c r="Z3444" s="14">
        <v>22</v>
      </c>
      <c r="AB3444" s="14" t="str">
        <f>IF(C3428="","",C3428)</f>
        <v/>
      </c>
    </row>
    <row r="3445" spans="1:28" ht="28.5" customHeight="1" x14ac:dyDescent="0.25">
      <c r="A3445" s="323"/>
      <c r="B3445" s="335" t="s">
        <v>32</v>
      </c>
      <c r="C3445" s="335" t="str">
        <f t="shared" si="836"/>
        <v/>
      </c>
      <c r="D3445" s="77" t="str">
        <f t="shared" si="837"/>
        <v/>
      </c>
      <c r="E3445" s="77" t="str">
        <f t="shared" si="837"/>
        <v/>
      </c>
      <c r="F3445" s="77" t="str">
        <f t="shared" si="837"/>
        <v/>
      </c>
      <c r="G3445" s="70" t="str">
        <f t="shared" si="837"/>
        <v/>
      </c>
      <c r="H3445" s="347" t="str">
        <f t="shared" si="837"/>
        <v/>
      </c>
      <c r="I3445" s="351"/>
      <c r="J3445" s="352"/>
      <c r="W3445" s="14">
        <v>5</v>
      </c>
      <c r="X3445" s="14">
        <v>11</v>
      </c>
      <c r="Y3445" s="14">
        <v>17</v>
      </c>
      <c r="Z3445" s="14">
        <v>23</v>
      </c>
      <c r="AB3445" s="14" t="str">
        <f>IF(C3428="","",C3428)</f>
        <v/>
      </c>
    </row>
    <row r="3446" spans="1:28" ht="16.5" customHeight="1" thickBot="1" x14ac:dyDescent="0.3">
      <c r="A3446" s="324"/>
      <c r="B3446" s="336" t="s">
        <v>188</v>
      </c>
      <c r="C3446" s="336"/>
      <c r="D3446" s="71" t="str">
        <f t="shared" si="837"/>
        <v/>
      </c>
      <c r="E3446" s="71" t="str">
        <f t="shared" si="837"/>
        <v/>
      </c>
      <c r="F3446" s="71" t="str">
        <f t="shared" si="837"/>
        <v/>
      </c>
      <c r="G3446" s="71" t="str">
        <f t="shared" si="837"/>
        <v/>
      </c>
      <c r="H3446" s="348" t="str">
        <f t="shared" si="837"/>
        <v/>
      </c>
      <c r="I3446" s="353"/>
      <c r="J3446" s="354"/>
      <c r="W3446" s="14">
        <v>7</v>
      </c>
      <c r="X3446" s="14">
        <v>13</v>
      </c>
      <c r="Y3446" s="14">
        <v>19</v>
      </c>
      <c r="Z3446" s="14">
        <v>25</v>
      </c>
      <c r="AB3446" s="14" t="str">
        <f>IF(C3428="","",C3428)</f>
        <v/>
      </c>
    </row>
    <row r="3447" spans="1:28" ht="2.25" customHeight="1" thickTop="1" thickBot="1" x14ac:dyDescent="0.3">
      <c r="A3447" s="72"/>
      <c r="B3447" s="73"/>
      <c r="C3447" s="78"/>
      <c r="D3447" s="78"/>
      <c r="E3447" s="78"/>
      <c r="F3447" s="78"/>
      <c r="G3447" s="78"/>
      <c r="H3447" s="75"/>
      <c r="I3447" s="124"/>
      <c r="J3447" s="124"/>
    </row>
    <row r="3448" spans="1:28" ht="27" customHeight="1" thickTop="1" x14ac:dyDescent="0.25">
      <c r="A3448" s="322" t="s">
        <v>7</v>
      </c>
      <c r="B3448" s="334" t="s">
        <v>33</v>
      </c>
      <c r="C3448" s="334" t="str">
        <f t="shared" ref="C3448" si="838">IF(ISERROR(VLOOKUP($C$8,arte,W3448,FALSE)),"",IF(VLOOKUP($C$8,arte,W3448,FALSE)=0,"",VLOOKUP($C$8,arte,W3448,FALSE)))</f>
        <v/>
      </c>
      <c r="D3448" s="76" t="str">
        <f t="shared" ref="D3448:H3450" si="839">IF(ISERROR(VLOOKUP($AB3448,arte,W3448,FALSE)),"",IF(VLOOKUP($AB3448,arte,W3448,FALSE)=0,"",VLOOKUP($AB3448,arte,W3448,FALSE)))</f>
        <v/>
      </c>
      <c r="E3448" s="76" t="str">
        <f t="shared" si="839"/>
        <v/>
      </c>
      <c r="F3448" s="76" t="str">
        <f t="shared" si="839"/>
        <v/>
      </c>
      <c r="G3448" s="69" t="str">
        <f t="shared" si="839"/>
        <v/>
      </c>
      <c r="H3448" s="343" t="str">
        <f t="shared" ca="1" si="839"/>
        <v/>
      </c>
      <c r="I3448" s="337"/>
      <c r="J3448" s="338"/>
      <c r="W3448" s="14">
        <v>3</v>
      </c>
      <c r="X3448" s="14">
        <v>9</v>
      </c>
      <c r="Y3448" s="14">
        <v>15</v>
      </c>
      <c r="Z3448" s="14">
        <v>21</v>
      </c>
      <c r="AA3448" s="14">
        <v>31</v>
      </c>
      <c r="AB3448" s="14" t="str">
        <f>IF(C3428="","",C3428)</f>
        <v/>
      </c>
    </row>
    <row r="3449" spans="1:28" ht="27" customHeight="1" x14ac:dyDescent="0.25">
      <c r="A3449" s="323"/>
      <c r="B3449" s="335" t="s">
        <v>34</v>
      </c>
      <c r="C3449" s="335" t="str">
        <f>IF(ISERROR(VLOOKUP($C$8,arte,W3449,FALSE)),"",IF(VLOOKUP($C$8,arte,W3449,FALSE)=0,"",VLOOKUP($C$8,arte,W3449,FALSE)))</f>
        <v/>
      </c>
      <c r="D3449" s="77" t="str">
        <f t="shared" si="839"/>
        <v/>
      </c>
      <c r="E3449" s="77" t="str">
        <f t="shared" si="839"/>
        <v/>
      </c>
      <c r="F3449" s="77" t="str">
        <f t="shared" si="839"/>
        <v/>
      </c>
      <c r="G3449" s="70" t="str">
        <f t="shared" si="839"/>
        <v/>
      </c>
      <c r="H3449" s="344" t="str">
        <f t="shared" si="839"/>
        <v/>
      </c>
      <c r="I3449" s="339"/>
      <c r="J3449" s="340"/>
      <c r="W3449" s="14">
        <v>4</v>
      </c>
      <c r="X3449" s="14">
        <v>10</v>
      </c>
      <c r="Y3449" s="14">
        <v>16</v>
      </c>
      <c r="Z3449" s="14">
        <v>22</v>
      </c>
      <c r="AB3449" s="14" t="str">
        <f>IF(C3428="","",C3428)</f>
        <v/>
      </c>
    </row>
    <row r="3450" spans="1:28" ht="16.5" customHeight="1" thickBot="1" x14ac:dyDescent="0.3">
      <c r="A3450" s="324"/>
      <c r="B3450" s="336" t="s">
        <v>188</v>
      </c>
      <c r="C3450" s="336"/>
      <c r="D3450" s="71" t="str">
        <f t="shared" si="839"/>
        <v/>
      </c>
      <c r="E3450" s="71" t="str">
        <f t="shared" si="839"/>
        <v/>
      </c>
      <c r="F3450" s="71" t="str">
        <f t="shared" si="839"/>
        <v/>
      </c>
      <c r="G3450" s="71" t="str">
        <f t="shared" si="839"/>
        <v/>
      </c>
      <c r="H3450" s="345" t="str">
        <f t="shared" si="839"/>
        <v/>
      </c>
      <c r="I3450" s="341"/>
      <c r="J3450" s="342"/>
      <c r="W3450" s="14">
        <v>7</v>
      </c>
      <c r="X3450" s="14">
        <v>13</v>
      </c>
      <c r="Y3450" s="14">
        <v>19</v>
      </c>
      <c r="Z3450" s="14">
        <v>25</v>
      </c>
      <c r="AB3450" s="14" t="str">
        <f>IF(C3428="","",C3428)</f>
        <v/>
      </c>
    </row>
    <row r="3451" spans="1:28" ht="2.25" customHeight="1" thickTop="1" thickBot="1" x14ac:dyDescent="0.3">
      <c r="A3451" s="72"/>
      <c r="B3451" s="73"/>
      <c r="C3451" s="79"/>
      <c r="D3451" s="74"/>
      <c r="E3451" s="74"/>
      <c r="F3451" s="74"/>
      <c r="G3451" s="74"/>
      <c r="H3451" s="80" t="str">
        <f>IF(ISERROR(VLOOKUP($C$8,ingles,AA3451,FALSE)),"",IF(VLOOKUP($C$8,ingles,AA3451,FALSE)=0,"",VLOOKUP($C$8,ingles,AA3451,FALSE)))</f>
        <v/>
      </c>
      <c r="I3451" s="124"/>
      <c r="J3451" s="124"/>
    </row>
    <row r="3452" spans="1:28" ht="21" customHeight="1" thickTop="1" x14ac:dyDescent="0.25">
      <c r="A3452" s="322" t="s">
        <v>5</v>
      </c>
      <c r="B3452" s="334" t="s">
        <v>35</v>
      </c>
      <c r="C3452" s="334" t="str">
        <f t="shared" ref="C3452:C3454" si="840">IF(ISERROR(VLOOKUP($C$8,sociales,W3452,FALSE)),"",IF(VLOOKUP($C$8,sociales,W3452,FALSE)=0,"",VLOOKUP($C$8,sociales,W3452,FALSE)))</f>
        <v/>
      </c>
      <c r="D3452" s="76" t="str">
        <f t="shared" ref="D3452:H3455" si="841">IF(ISERROR(VLOOKUP($AB3452,sociales,W3452,FALSE)),"",IF(VLOOKUP($AB3452,sociales,W3452,FALSE)=0,"",VLOOKUP($AB3452,sociales,W3452,FALSE)))</f>
        <v/>
      </c>
      <c r="E3452" s="76" t="str">
        <f t="shared" si="841"/>
        <v/>
      </c>
      <c r="F3452" s="76" t="str">
        <f t="shared" si="841"/>
        <v/>
      </c>
      <c r="G3452" s="69" t="str">
        <f t="shared" si="841"/>
        <v/>
      </c>
      <c r="H3452" s="346" t="str">
        <f t="shared" ca="1" si="841"/>
        <v/>
      </c>
      <c r="I3452" s="349"/>
      <c r="J3452" s="350"/>
      <c r="W3452" s="14">
        <v>3</v>
      </c>
      <c r="X3452" s="14">
        <v>9</v>
      </c>
      <c r="Y3452" s="14">
        <v>15</v>
      </c>
      <c r="Z3452" s="14">
        <v>21</v>
      </c>
      <c r="AA3452" s="14">
        <v>31</v>
      </c>
      <c r="AB3452" s="14" t="str">
        <f>IF(C3428="","",C3428)</f>
        <v/>
      </c>
    </row>
    <row r="3453" spans="1:28" ht="27" customHeight="1" x14ac:dyDescent="0.25">
      <c r="A3453" s="323"/>
      <c r="B3453" s="335" t="s">
        <v>36</v>
      </c>
      <c r="C3453" s="335" t="str">
        <f t="shared" si="840"/>
        <v/>
      </c>
      <c r="D3453" s="77" t="str">
        <f t="shared" si="841"/>
        <v/>
      </c>
      <c r="E3453" s="77" t="str">
        <f t="shared" si="841"/>
        <v/>
      </c>
      <c r="F3453" s="77" t="str">
        <f t="shared" si="841"/>
        <v/>
      </c>
      <c r="G3453" s="70" t="str">
        <f t="shared" si="841"/>
        <v/>
      </c>
      <c r="H3453" s="347" t="str">
        <f t="shared" si="841"/>
        <v/>
      </c>
      <c r="I3453" s="351"/>
      <c r="J3453" s="352"/>
      <c r="W3453" s="14">
        <v>4</v>
      </c>
      <c r="X3453" s="14">
        <v>10</v>
      </c>
      <c r="Y3453" s="14">
        <v>16</v>
      </c>
      <c r="Z3453" s="14">
        <v>22</v>
      </c>
      <c r="AB3453" s="14" t="str">
        <f>IF(C3428="","",C3428)</f>
        <v/>
      </c>
    </row>
    <row r="3454" spans="1:28" ht="27" customHeight="1" x14ac:dyDescent="0.25">
      <c r="A3454" s="323"/>
      <c r="B3454" s="335" t="s">
        <v>37</v>
      </c>
      <c r="C3454" s="335" t="str">
        <f t="shared" si="840"/>
        <v/>
      </c>
      <c r="D3454" s="77" t="str">
        <f t="shared" si="841"/>
        <v/>
      </c>
      <c r="E3454" s="77" t="str">
        <f t="shared" si="841"/>
        <v/>
      </c>
      <c r="F3454" s="77" t="str">
        <f t="shared" si="841"/>
        <v/>
      </c>
      <c r="G3454" s="70" t="str">
        <f t="shared" si="841"/>
        <v/>
      </c>
      <c r="H3454" s="347" t="str">
        <f t="shared" si="841"/>
        <v/>
      </c>
      <c r="I3454" s="351"/>
      <c r="J3454" s="352"/>
      <c r="W3454" s="14">
        <v>5</v>
      </c>
      <c r="X3454" s="14">
        <v>11</v>
      </c>
      <c r="Y3454" s="14">
        <v>17</v>
      </c>
      <c r="Z3454" s="14">
        <v>23</v>
      </c>
      <c r="AB3454" s="14" t="str">
        <f>IF(C3428="","",C3428)</f>
        <v/>
      </c>
    </row>
    <row r="3455" spans="1:28" ht="16.5" customHeight="1" thickBot="1" x14ac:dyDescent="0.3">
      <c r="A3455" s="324"/>
      <c r="B3455" s="336" t="s">
        <v>188</v>
      </c>
      <c r="C3455" s="336"/>
      <c r="D3455" s="71" t="str">
        <f t="shared" si="841"/>
        <v/>
      </c>
      <c r="E3455" s="71" t="str">
        <f t="shared" si="841"/>
        <v/>
      </c>
      <c r="F3455" s="71" t="str">
        <f t="shared" si="841"/>
        <v/>
      </c>
      <c r="G3455" s="71" t="str">
        <f t="shared" si="841"/>
        <v/>
      </c>
      <c r="H3455" s="348" t="str">
        <f t="shared" si="841"/>
        <v/>
      </c>
      <c r="I3455" s="353"/>
      <c r="J3455" s="354"/>
      <c r="W3455" s="14">
        <v>7</v>
      </c>
      <c r="X3455" s="14">
        <v>13</v>
      </c>
      <c r="Y3455" s="14">
        <v>19</v>
      </c>
      <c r="Z3455" s="14">
        <v>25</v>
      </c>
      <c r="AB3455" s="14" t="str">
        <f>IF(C3428="","",C3428)</f>
        <v/>
      </c>
    </row>
    <row r="3456" spans="1:28" ht="2.25" customHeight="1" thickTop="1" thickBot="1" x14ac:dyDescent="0.3">
      <c r="A3456" s="72"/>
      <c r="B3456" s="73"/>
      <c r="C3456" s="78"/>
      <c r="D3456" s="78"/>
      <c r="E3456" s="78"/>
      <c r="F3456" s="78"/>
      <c r="G3456" s="78"/>
      <c r="H3456" s="75"/>
      <c r="I3456" s="124"/>
      <c r="J3456" s="124"/>
    </row>
    <row r="3457" spans="1:28" ht="16.5" customHeight="1" thickTop="1" x14ac:dyDescent="0.25">
      <c r="A3457" s="355" t="s">
        <v>4</v>
      </c>
      <c r="B3457" s="334" t="s">
        <v>24</v>
      </c>
      <c r="C3457" s="334" t="str">
        <f t="shared" ref="C3457:C3458" si="842">IF(ISERROR(VLOOKUP($C$8,desarrollo,W3457,FALSE)),"",IF(VLOOKUP($C$8,desarrollo,W3457,FALSE)=0,"",VLOOKUP($C$8,desarrollo,W3457,FALSE)))</f>
        <v/>
      </c>
      <c r="D3457" s="76" t="str">
        <f t="shared" ref="D3457:H3459" si="843">IF(ISERROR(VLOOKUP($AB3457,desarrollo,W3457,FALSE)),"",IF(VLOOKUP($AB3457,desarrollo,W3457,FALSE)=0,"",VLOOKUP($AB3457,desarrollo,W3457,FALSE)))</f>
        <v/>
      </c>
      <c r="E3457" s="76" t="str">
        <f t="shared" si="843"/>
        <v/>
      </c>
      <c r="F3457" s="76" t="str">
        <f t="shared" si="843"/>
        <v/>
      </c>
      <c r="G3457" s="69" t="str">
        <f t="shared" si="843"/>
        <v/>
      </c>
      <c r="H3457" s="343" t="str">
        <f t="shared" ca="1" si="843"/>
        <v/>
      </c>
      <c r="I3457" s="337"/>
      <c r="J3457" s="338"/>
      <c r="W3457" s="14">
        <v>3</v>
      </c>
      <c r="X3457" s="14">
        <v>9</v>
      </c>
      <c r="Y3457" s="14">
        <v>15</v>
      </c>
      <c r="Z3457" s="14">
        <v>21</v>
      </c>
      <c r="AA3457" s="14">
        <v>31</v>
      </c>
      <c r="AB3457" s="14" t="str">
        <f>IF(C3428="","",C3428)</f>
        <v/>
      </c>
    </row>
    <row r="3458" spans="1:28" ht="27" customHeight="1" x14ac:dyDescent="0.25">
      <c r="A3458" s="356"/>
      <c r="B3458" s="335" t="s">
        <v>25</v>
      </c>
      <c r="C3458" s="335" t="str">
        <f t="shared" si="842"/>
        <v/>
      </c>
      <c r="D3458" s="77" t="str">
        <f t="shared" si="843"/>
        <v/>
      </c>
      <c r="E3458" s="77" t="str">
        <f t="shared" si="843"/>
        <v/>
      </c>
      <c r="F3458" s="77" t="str">
        <f t="shared" si="843"/>
        <v/>
      </c>
      <c r="G3458" s="70" t="str">
        <f t="shared" si="843"/>
        <v/>
      </c>
      <c r="H3458" s="344" t="str">
        <f t="shared" si="843"/>
        <v/>
      </c>
      <c r="I3458" s="339"/>
      <c r="J3458" s="340"/>
      <c r="W3458" s="14">
        <v>4</v>
      </c>
      <c r="X3458" s="14">
        <v>10</v>
      </c>
      <c r="Y3458" s="14">
        <v>16</v>
      </c>
      <c r="Z3458" s="14">
        <v>22</v>
      </c>
      <c r="AB3458" s="14" t="str">
        <f>IF(C3428="","",C3428)</f>
        <v/>
      </c>
    </row>
    <row r="3459" spans="1:28" ht="16.5" customHeight="1" thickBot="1" x14ac:dyDescent="0.3">
      <c r="A3459" s="357"/>
      <c r="B3459" s="336" t="s">
        <v>188</v>
      </c>
      <c r="C3459" s="336"/>
      <c r="D3459" s="71" t="str">
        <f t="shared" si="843"/>
        <v/>
      </c>
      <c r="E3459" s="71" t="str">
        <f t="shared" si="843"/>
        <v/>
      </c>
      <c r="F3459" s="71" t="str">
        <f t="shared" si="843"/>
        <v/>
      </c>
      <c r="G3459" s="71" t="str">
        <f t="shared" si="843"/>
        <v/>
      </c>
      <c r="H3459" s="345" t="str">
        <f t="shared" si="843"/>
        <v/>
      </c>
      <c r="I3459" s="341"/>
      <c r="J3459" s="342"/>
      <c r="W3459" s="14">
        <v>7</v>
      </c>
      <c r="X3459" s="14">
        <v>13</v>
      </c>
      <c r="Y3459" s="14">
        <v>19</v>
      </c>
      <c r="Z3459" s="14">
        <v>25</v>
      </c>
      <c r="AB3459" s="14" t="str">
        <f>IF(C3428="","",C3428)</f>
        <v/>
      </c>
    </row>
    <row r="3460" spans="1:28" ht="2.25" customHeight="1" thickTop="1" thickBot="1" x14ac:dyDescent="0.3">
      <c r="A3460" s="81"/>
      <c r="B3460" s="73"/>
      <c r="C3460" s="78"/>
      <c r="D3460" s="78"/>
      <c r="E3460" s="78"/>
      <c r="F3460" s="78"/>
      <c r="G3460" s="78"/>
      <c r="H3460" s="82"/>
      <c r="I3460" s="124"/>
      <c r="J3460" s="124"/>
    </row>
    <row r="3461" spans="1:28" ht="24" customHeight="1" thickTop="1" x14ac:dyDescent="0.25">
      <c r="A3461" s="322" t="s">
        <v>6</v>
      </c>
      <c r="B3461" s="334" t="s">
        <v>52</v>
      </c>
      <c r="C3461" s="334" t="str">
        <f t="shared" ref="C3461:C3463" si="844">IF(ISERROR(VLOOKUP($C$8,fisica,W3461,FALSE)),"",IF(VLOOKUP($C$8,fisica,W3461,FALSE)=0,"",VLOOKUP($C$8,fisica,W3461,FALSE)))</f>
        <v/>
      </c>
      <c r="D3461" s="76" t="str">
        <f t="shared" ref="D3461:H3464" si="845">IF(ISERROR(VLOOKUP($AB3461,fisica,W3461,FALSE)),"",IF(VLOOKUP($AB3461,fisica,W3461,FALSE)=0,"",VLOOKUP($AB3461,fisica,W3461,FALSE)))</f>
        <v/>
      </c>
      <c r="E3461" s="76" t="str">
        <f t="shared" si="845"/>
        <v/>
      </c>
      <c r="F3461" s="76" t="str">
        <f t="shared" si="845"/>
        <v/>
      </c>
      <c r="G3461" s="69" t="str">
        <f t="shared" si="845"/>
        <v/>
      </c>
      <c r="H3461" s="346" t="str">
        <f t="shared" ca="1" si="845"/>
        <v/>
      </c>
      <c r="I3461" s="349"/>
      <c r="J3461" s="350"/>
      <c r="W3461" s="14">
        <v>3</v>
      </c>
      <c r="X3461" s="14">
        <v>9</v>
      </c>
      <c r="Y3461" s="14">
        <v>15</v>
      </c>
      <c r="Z3461" s="14">
        <v>21</v>
      </c>
      <c r="AA3461" s="14">
        <v>31</v>
      </c>
      <c r="AB3461" s="14" t="str">
        <f>IF(C3428="","",C3428)</f>
        <v/>
      </c>
    </row>
    <row r="3462" spans="1:28" ht="18.75" customHeight="1" x14ac:dyDescent="0.25">
      <c r="A3462" s="323"/>
      <c r="B3462" s="335" t="s">
        <v>38</v>
      </c>
      <c r="C3462" s="335" t="str">
        <f t="shared" si="844"/>
        <v/>
      </c>
      <c r="D3462" s="77" t="str">
        <f t="shared" si="845"/>
        <v/>
      </c>
      <c r="E3462" s="77" t="str">
        <f t="shared" si="845"/>
        <v/>
      </c>
      <c r="F3462" s="77" t="str">
        <f t="shared" si="845"/>
        <v/>
      </c>
      <c r="G3462" s="70" t="str">
        <f t="shared" si="845"/>
        <v/>
      </c>
      <c r="H3462" s="347" t="str">
        <f t="shared" si="845"/>
        <v/>
      </c>
      <c r="I3462" s="351"/>
      <c r="J3462" s="352"/>
      <c r="W3462" s="14">
        <v>4</v>
      </c>
      <c r="X3462" s="14">
        <v>10</v>
      </c>
      <c r="Y3462" s="14">
        <v>16</v>
      </c>
      <c r="Z3462" s="14">
        <v>22</v>
      </c>
      <c r="AB3462" s="14" t="str">
        <f>IF(C3428="","",C3428)</f>
        <v/>
      </c>
    </row>
    <row r="3463" spans="1:28" ht="27" customHeight="1" x14ac:dyDescent="0.25">
      <c r="A3463" s="323"/>
      <c r="B3463" s="335" t="s">
        <v>39</v>
      </c>
      <c r="C3463" s="335" t="str">
        <f t="shared" si="844"/>
        <v/>
      </c>
      <c r="D3463" s="77" t="str">
        <f t="shared" si="845"/>
        <v/>
      </c>
      <c r="E3463" s="77" t="str">
        <f t="shared" si="845"/>
        <v/>
      </c>
      <c r="F3463" s="77" t="str">
        <f t="shared" si="845"/>
        <v/>
      </c>
      <c r="G3463" s="70" t="str">
        <f t="shared" si="845"/>
        <v/>
      </c>
      <c r="H3463" s="347" t="str">
        <f t="shared" si="845"/>
        <v/>
      </c>
      <c r="I3463" s="351"/>
      <c r="J3463" s="352"/>
      <c r="W3463" s="14">
        <v>5</v>
      </c>
      <c r="X3463" s="14">
        <v>11</v>
      </c>
      <c r="Y3463" s="14">
        <v>17</v>
      </c>
      <c r="Z3463" s="14">
        <v>23</v>
      </c>
      <c r="AB3463" s="14" t="str">
        <f>IF(C3428="","",C3428)</f>
        <v/>
      </c>
    </row>
    <row r="3464" spans="1:28" ht="16.5" customHeight="1" thickBot="1" x14ac:dyDescent="0.3">
      <c r="A3464" s="324"/>
      <c r="B3464" s="336" t="s">
        <v>188</v>
      </c>
      <c r="C3464" s="336"/>
      <c r="D3464" s="71" t="str">
        <f t="shared" si="845"/>
        <v/>
      </c>
      <c r="E3464" s="71" t="str">
        <f t="shared" si="845"/>
        <v/>
      </c>
      <c r="F3464" s="71" t="str">
        <f t="shared" si="845"/>
        <v/>
      </c>
      <c r="G3464" s="71" t="str">
        <f t="shared" si="845"/>
        <v/>
      </c>
      <c r="H3464" s="348" t="str">
        <f t="shared" si="845"/>
        <v/>
      </c>
      <c r="I3464" s="353"/>
      <c r="J3464" s="354"/>
      <c r="W3464" s="14">
        <v>7</v>
      </c>
      <c r="X3464" s="14">
        <v>13</v>
      </c>
      <c r="Y3464" s="14">
        <v>19</v>
      </c>
      <c r="Z3464" s="14">
        <v>25</v>
      </c>
      <c r="AB3464" s="14" t="str">
        <f>IF(C3428="","",C3428)</f>
        <v/>
      </c>
    </row>
    <row r="3465" spans="1:28" ht="2.25" customHeight="1" thickTop="1" thickBot="1" x14ac:dyDescent="0.3">
      <c r="A3465" s="72"/>
      <c r="B3465" s="73"/>
      <c r="C3465" s="78"/>
      <c r="D3465" s="78"/>
      <c r="E3465" s="78"/>
      <c r="F3465" s="78"/>
      <c r="G3465" s="78"/>
      <c r="H3465" s="82"/>
      <c r="I3465" s="124"/>
      <c r="J3465" s="124"/>
    </row>
    <row r="3466" spans="1:28" ht="36" customHeight="1" thickTop="1" x14ac:dyDescent="0.25">
      <c r="A3466" s="322" t="s">
        <v>11</v>
      </c>
      <c r="B3466" s="334" t="s">
        <v>40</v>
      </c>
      <c r="C3466" s="334" t="str">
        <f t="shared" ref="C3466:C3467" si="846">IF(ISERROR(VLOOKUP($C$8,religion,W3466,FALSE)),"",IF(VLOOKUP($C$8,religion,W3466,FALSE)=0,"",VLOOKUP($C$8,religion,W3466,FALSE)))</f>
        <v/>
      </c>
      <c r="D3466" s="76" t="str">
        <f t="shared" ref="D3466:H3468" si="847">IF(ISERROR(VLOOKUP($AB3466,religion,W3466,FALSE)),"",IF(VLOOKUP($AB3466,religion,W3466,FALSE)=0,"",VLOOKUP($AB3466,religion,W3466,FALSE)))</f>
        <v/>
      </c>
      <c r="E3466" s="76" t="str">
        <f t="shared" si="847"/>
        <v/>
      </c>
      <c r="F3466" s="76" t="str">
        <f t="shared" si="847"/>
        <v/>
      </c>
      <c r="G3466" s="69" t="str">
        <f t="shared" si="847"/>
        <v/>
      </c>
      <c r="H3466" s="343" t="str">
        <f t="shared" ca="1" si="847"/>
        <v/>
      </c>
      <c r="I3466" s="337"/>
      <c r="J3466" s="338"/>
      <c r="W3466" s="14">
        <v>3</v>
      </c>
      <c r="X3466" s="14">
        <v>9</v>
      </c>
      <c r="Y3466" s="14">
        <v>15</v>
      </c>
      <c r="Z3466" s="14">
        <v>21</v>
      </c>
      <c r="AA3466" s="14">
        <v>31</v>
      </c>
      <c r="AB3466" s="14" t="str">
        <f>IF(C3428="","",C3428)</f>
        <v/>
      </c>
    </row>
    <row r="3467" spans="1:28" ht="27" customHeight="1" x14ac:dyDescent="0.25">
      <c r="A3467" s="323"/>
      <c r="B3467" s="335" t="s">
        <v>41</v>
      </c>
      <c r="C3467" s="335" t="str">
        <f t="shared" si="846"/>
        <v/>
      </c>
      <c r="D3467" s="77" t="str">
        <f t="shared" si="847"/>
        <v/>
      </c>
      <c r="E3467" s="77" t="str">
        <f t="shared" si="847"/>
        <v/>
      </c>
      <c r="F3467" s="77" t="str">
        <f t="shared" si="847"/>
        <v/>
      </c>
      <c r="G3467" s="70" t="str">
        <f t="shared" si="847"/>
        <v/>
      </c>
      <c r="H3467" s="344" t="str">
        <f t="shared" si="847"/>
        <v/>
      </c>
      <c r="I3467" s="339"/>
      <c r="J3467" s="340"/>
      <c r="W3467" s="14">
        <v>4</v>
      </c>
      <c r="X3467" s="14">
        <v>10</v>
      </c>
      <c r="Y3467" s="14">
        <v>16</v>
      </c>
      <c r="Z3467" s="14">
        <v>22</v>
      </c>
      <c r="AB3467" s="14" t="str">
        <f>IF(C3428="","",C3428)</f>
        <v/>
      </c>
    </row>
    <row r="3468" spans="1:28" ht="16.5" customHeight="1" thickBot="1" x14ac:dyDescent="0.3">
      <c r="A3468" s="324"/>
      <c r="B3468" s="336" t="s">
        <v>188</v>
      </c>
      <c r="C3468" s="336"/>
      <c r="D3468" s="71" t="str">
        <f t="shared" si="847"/>
        <v/>
      </c>
      <c r="E3468" s="71" t="str">
        <f t="shared" si="847"/>
        <v/>
      </c>
      <c r="F3468" s="71" t="str">
        <f t="shared" si="847"/>
        <v/>
      </c>
      <c r="G3468" s="71" t="str">
        <f t="shared" si="847"/>
        <v/>
      </c>
      <c r="H3468" s="345" t="str">
        <f t="shared" si="847"/>
        <v/>
      </c>
      <c r="I3468" s="341"/>
      <c r="J3468" s="342"/>
      <c r="W3468" s="14">
        <v>7</v>
      </c>
      <c r="X3468" s="14">
        <v>13</v>
      </c>
      <c r="Y3468" s="14">
        <v>19</v>
      </c>
      <c r="Z3468" s="14">
        <v>25</v>
      </c>
      <c r="AB3468" s="14" t="str">
        <f>IF(C3428="","",C3428)</f>
        <v/>
      </c>
    </row>
    <row r="3469" spans="1:28" ht="2.25" customHeight="1" thickTop="1" thickBot="1" x14ac:dyDescent="0.3">
      <c r="A3469" s="72"/>
      <c r="B3469" s="73"/>
      <c r="C3469" s="78"/>
      <c r="D3469" s="78"/>
      <c r="E3469" s="78"/>
      <c r="F3469" s="78"/>
      <c r="G3469" s="78"/>
      <c r="H3469" s="82"/>
      <c r="I3469" s="124"/>
      <c r="J3469" s="124"/>
    </row>
    <row r="3470" spans="1:28" ht="28.5" customHeight="1" thickTop="1" x14ac:dyDescent="0.25">
      <c r="A3470" s="322" t="s">
        <v>10</v>
      </c>
      <c r="B3470" s="334" t="s">
        <v>42</v>
      </c>
      <c r="C3470" s="334" t="str">
        <f t="shared" ref="C3470:C3472" si="848">IF(ISERROR(VLOOKUP($C$8,ciencia,W3470,FALSE)),"",IF(VLOOKUP($C$8,ciencia,W3470,FALSE)=0,"",VLOOKUP($C$8,ciencia,W3470,FALSE)))</f>
        <v/>
      </c>
      <c r="D3470" s="76" t="str">
        <f t="shared" ref="D3470:H3473" si="849">IF(ISERROR(VLOOKUP($AB3470,ciencia,W3470,FALSE)),"",IF(VLOOKUP($AB3470,ciencia,W3470,FALSE)=0,"",VLOOKUP($AB3470,ciencia,W3470,FALSE)))</f>
        <v/>
      </c>
      <c r="E3470" s="76" t="str">
        <f t="shared" si="849"/>
        <v/>
      </c>
      <c r="F3470" s="76" t="str">
        <f t="shared" si="849"/>
        <v/>
      </c>
      <c r="G3470" s="69" t="str">
        <f t="shared" si="849"/>
        <v/>
      </c>
      <c r="H3470" s="346" t="str">
        <f t="shared" ca="1" si="849"/>
        <v/>
      </c>
      <c r="I3470" s="349"/>
      <c r="J3470" s="350"/>
      <c r="W3470" s="14">
        <v>3</v>
      </c>
      <c r="X3470" s="14">
        <v>9</v>
      </c>
      <c r="Y3470" s="14">
        <v>15</v>
      </c>
      <c r="Z3470" s="14">
        <v>21</v>
      </c>
      <c r="AA3470" s="14">
        <v>31</v>
      </c>
      <c r="AB3470" s="14" t="str">
        <f>IF(C3428="","",C3428)</f>
        <v/>
      </c>
    </row>
    <row r="3471" spans="1:28" ht="47.25" customHeight="1" x14ac:dyDescent="0.25">
      <c r="A3471" s="323"/>
      <c r="B3471" s="335" t="s">
        <v>9</v>
      </c>
      <c r="C3471" s="335" t="str">
        <f t="shared" si="848"/>
        <v/>
      </c>
      <c r="D3471" s="77" t="str">
        <f t="shared" si="849"/>
        <v/>
      </c>
      <c r="E3471" s="77" t="str">
        <f t="shared" si="849"/>
        <v/>
      </c>
      <c r="F3471" s="77" t="str">
        <f t="shared" si="849"/>
        <v/>
      </c>
      <c r="G3471" s="70" t="str">
        <f t="shared" si="849"/>
        <v/>
      </c>
      <c r="H3471" s="347" t="str">
        <f t="shared" si="849"/>
        <v/>
      </c>
      <c r="I3471" s="351"/>
      <c r="J3471" s="352"/>
      <c r="W3471" s="14">
        <v>4</v>
      </c>
      <c r="X3471" s="14">
        <v>10</v>
      </c>
      <c r="Y3471" s="14">
        <v>16</v>
      </c>
      <c r="Z3471" s="14">
        <v>22</v>
      </c>
      <c r="AB3471" s="14" t="str">
        <f>IF(C3428="","",C3428)</f>
        <v/>
      </c>
    </row>
    <row r="3472" spans="1:28" ht="36.75" customHeight="1" x14ac:dyDescent="0.25">
      <c r="A3472" s="323"/>
      <c r="B3472" s="335" t="s">
        <v>43</v>
      </c>
      <c r="C3472" s="335" t="str">
        <f t="shared" si="848"/>
        <v/>
      </c>
      <c r="D3472" s="77" t="str">
        <f t="shared" si="849"/>
        <v/>
      </c>
      <c r="E3472" s="77" t="str">
        <f t="shared" si="849"/>
        <v/>
      </c>
      <c r="F3472" s="77" t="str">
        <f t="shared" si="849"/>
        <v/>
      </c>
      <c r="G3472" s="70" t="str">
        <f t="shared" si="849"/>
        <v/>
      </c>
      <c r="H3472" s="347" t="str">
        <f t="shared" si="849"/>
        <v/>
      </c>
      <c r="I3472" s="351"/>
      <c r="J3472" s="352"/>
      <c r="W3472" s="14">
        <v>5</v>
      </c>
      <c r="X3472" s="14">
        <v>11</v>
      </c>
      <c r="Y3472" s="14">
        <v>17</v>
      </c>
      <c r="Z3472" s="14">
        <v>23</v>
      </c>
      <c r="AB3472" s="14" t="str">
        <f>IF(C3428="","",C3428)</f>
        <v/>
      </c>
    </row>
    <row r="3473" spans="1:28" ht="16.5" customHeight="1" thickBot="1" x14ac:dyDescent="0.3">
      <c r="A3473" s="324"/>
      <c r="B3473" s="336" t="s">
        <v>188</v>
      </c>
      <c r="C3473" s="336"/>
      <c r="D3473" s="71" t="str">
        <f t="shared" si="849"/>
        <v/>
      </c>
      <c r="E3473" s="71" t="str">
        <f t="shared" si="849"/>
        <v/>
      </c>
      <c r="F3473" s="71" t="str">
        <f t="shared" si="849"/>
        <v/>
      </c>
      <c r="G3473" s="71" t="str">
        <f t="shared" si="849"/>
        <v/>
      </c>
      <c r="H3473" s="348" t="str">
        <f t="shared" si="849"/>
        <v/>
      </c>
      <c r="I3473" s="353"/>
      <c r="J3473" s="354"/>
      <c r="W3473" s="14">
        <v>7</v>
      </c>
      <c r="X3473" s="14">
        <v>13</v>
      </c>
      <c r="Y3473" s="14">
        <v>19</v>
      </c>
      <c r="Z3473" s="14">
        <v>25</v>
      </c>
      <c r="AB3473" s="14" t="str">
        <f>IF(C3428="","",C3428)</f>
        <v/>
      </c>
    </row>
    <row r="3474" spans="1:28" ht="2.25" customHeight="1" thickTop="1" thickBot="1" x14ac:dyDescent="0.3">
      <c r="A3474" s="72"/>
      <c r="B3474" s="73"/>
      <c r="C3474" s="78"/>
      <c r="D3474" s="78"/>
      <c r="E3474" s="78"/>
      <c r="F3474" s="78"/>
      <c r="G3474" s="78"/>
      <c r="H3474" s="82"/>
      <c r="I3474" s="124"/>
      <c r="J3474" s="124"/>
    </row>
    <row r="3475" spans="1:28" ht="44.25" customHeight="1" thickTop="1" thickBot="1" x14ac:dyDescent="0.3">
      <c r="A3475" s="83" t="s">
        <v>12</v>
      </c>
      <c r="B3475" s="376" t="s">
        <v>44</v>
      </c>
      <c r="C3475" s="377"/>
      <c r="D3475" s="84" t="str">
        <f>IF(ISERROR(VLOOKUP($AB3475,trabajo,W3475,FALSE)),"",IF(VLOOKUP($AB3475,trabajo,W3475,FALSE)=0,"",VLOOKUP($AB3475,trabajo,W3475,FALSE)))</f>
        <v/>
      </c>
      <c r="E3475" s="84" t="str">
        <f>IF(ISERROR(VLOOKUP($AB3475,trabajo,X3475,FALSE)),"",IF(VLOOKUP($AB3475,trabajo,X3475,FALSE)=0,"",VLOOKUP($AB3475,trabajo,X3475,FALSE)))</f>
        <v/>
      </c>
      <c r="F3475" s="84" t="str">
        <f>IF(ISERROR(VLOOKUP($AB3475,trabajo,Y3475,FALSE)),"",IF(VLOOKUP($AB3475,trabajo,Y3475,FALSE)=0,"",VLOOKUP($AB3475,trabajo,Y3475,FALSE)))</f>
        <v/>
      </c>
      <c r="G3475" s="85" t="str">
        <f>IF(ISERROR(VLOOKUP($AB3475,trabajo,Z3475,FALSE)),"",IF(VLOOKUP($AB3475,trabajo,Z3475,FALSE)=0,"",VLOOKUP($AB3475,trabajo,Z3475,FALSE)))</f>
        <v/>
      </c>
      <c r="H3475" s="86" t="str">
        <f ca="1">IF(ISERROR(VLOOKUP($AB3475,trabajo,AA3475,FALSE)),"",IF(VLOOKUP($AB3475,trabajo,AA3475,FALSE)=0,"",VLOOKUP($AB3475,trabajo,AA3475,FALSE)))</f>
        <v/>
      </c>
      <c r="I3475" s="332"/>
      <c r="J3475" s="333"/>
      <c r="W3475" s="14">
        <v>3</v>
      </c>
      <c r="X3475" s="14">
        <v>9</v>
      </c>
      <c r="Y3475" s="14">
        <v>15</v>
      </c>
      <c r="Z3475" s="14">
        <v>21</v>
      </c>
      <c r="AA3475" s="14">
        <v>31</v>
      </c>
      <c r="AB3475" s="14" t="str">
        <f>IF(C3428="","",C3428)</f>
        <v/>
      </c>
    </row>
    <row r="3476" spans="1:28" ht="9.75" customHeight="1" thickTop="1" thickBot="1" x14ac:dyDescent="0.3">
      <c r="A3476" s="87"/>
      <c r="B3476" s="73"/>
      <c r="C3476" s="79"/>
      <c r="D3476" s="79"/>
      <c r="E3476" s="79"/>
      <c r="F3476" s="79"/>
      <c r="G3476" s="79"/>
      <c r="I3476" s="88"/>
      <c r="J3476" s="88"/>
    </row>
    <row r="3477" spans="1:28" ht="18.75" customHeight="1" thickTop="1" x14ac:dyDescent="0.25">
      <c r="A3477" s="389" t="s">
        <v>14</v>
      </c>
      <c r="B3477" s="390"/>
      <c r="C3477" s="391"/>
      <c r="D3477" s="386" t="s">
        <v>53</v>
      </c>
      <c r="E3477" s="387"/>
      <c r="F3477" s="387"/>
      <c r="G3477" s="388"/>
      <c r="H3477" s="384" t="s">
        <v>2</v>
      </c>
      <c r="I3477" s="288" t="s">
        <v>17</v>
      </c>
      <c r="J3477" s="289"/>
    </row>
    <row r="3478" spans="1:28" ht="18.75" customHeight="1" thickBot="1" x14ac:dyDescent="0.3">
      <c r="A3478" s="392"/>
      <c r="B3478" s="393"/>
      <c r="C3478" s="394"/>
      <c r="D3478" s="89">
        <v>1</v>
      </c>
      <c r="E3478" s="89">
        <v>2</v>
      </c>
      <c r="F3478" s="89">
        <v>3</v>
      </c>
      <c r="G3478" s="90">
        <v>4</v>
      </c>
      <c r="H3478" s="385"/>
      <c r="I3478" s="290"/>
      <c r="J3478" s="291"/>
    </row>
    <row r="3479" spans="1:28" ht="22.5" customHeight="1" thickTop="1" x14ac:dyDescent="0.25">
      <c r="A3479" s="378" t="s">
        <v>15</v>
      </c>
      <c r="B3479" s="379"/>
      <c r="C3479" s="380"/>
      <c r="D3479" s="91" t="str">
        <f>IF(ISERROR(VLOOKUP($AB3479,autonomo,W3479,FALSE)),"",IF(VLOOKUP($AB3479,autonomo,W3479,FALSE)=0,"",VLOOKUP($AB3479,autonomo,W3479,FALSE)))</f>
        <v/>
      </c>
      <c r="E3479" s="91" t="str">
        <f>IF(ISERROR(VLOOKUP($AB3479,autonomo,X3479,FALSE)),"",IF(VLOOKUP($AB3479,autonomo,X3479,FALSE)=0,"",VLOOKUP($AB3479,autonomo,X3479,FALSE)))</f>
        <v/>
      </c>
      <c r="F3479" s="91" t="str">
        <f>IF(ISERROR(VLOOKUP($AB3479,autonomo,Y3479,FALSE)),"",IF(VLOOKUP($AB3479,autonomo,Y3479,FALSE)=0,"",VLOOKUP($AB3479,autonomo,Y3479,FALSE)))</f>
        <v/>
      </c>
      <c r="G3479" s="92" t="str">
        <f>IF(ISERROR(VLOOKUP($AB3479,autonomo,Z3479,FALSE)),"",IF(VLOOKUP($AB3479,autonomo,Z3479,FALSE)=0,"",VLOOKUP($AB3479,autonomo,Z3479,FALSE)))</f>
        <v/>
      </c>
      <c r="H3479" s="93" t="str">
        <f ca="1">IF(ISERROR(VLOOKUP($AB3479,autonomo,AA3479,FALSE)),"",IF(VLOOKUP($AB3479,autonomo,AA3479,FALSE)=0,"",VLOOKUP($AB3479,autonomo,AA3479,FALSE)))</f>
        <v/>
      </c>
      <c r="I3479" s="305"/>
      <c r="J3479" s="306"/>
      <c r="W3479" s="14">
        <v>3</v>
      </c>
      <c r="X3479" s="14">
        <v>9</v>
      </c>
      <c r="Y3479" s="14">
        <v>15</v>
      </c>
      <c r="Z3479" s="14">
        <v>21</v>
      </c>
      <c r="AA3479" s="14">
        <v>31</v>
      </c>
      <c r="AB3479" s="14" t="str">
        <f>IF(C3428="","",C3428)</f>
        <v/>
      </c>
    </row>
    <row r="3480" spans="1:28" ht="24" customHeight="1" thickBot="1" x14ac:dyDescent="0.3">
      <c r="A3480" s="381" t="s">
        <v>16</v>
      </c>
      <c r="B3480" s="382"/>
      <c r="C3480" s="383"/>
      <c r="D3480" s="94" t="str">
        <f>IF(ISERROR(VLOOKUP($AB3480,tic,W3480,FALSE)),"",IF(VLOOKUP($AB3480,tic,W3480,FALSE)=0,"",VLOOKUP($AB3480,tic,W3480,FALSE)))</f>
        <v/>
      </c>
      <c r="E3480" s="94" t="str">
        <f>IF(ISERROR(VLOOKUP($AB3480,tic,X3480,FALSE)),"",IF(VLOOKUP($AB3480,tic,X3480,FALSE)=0,"",VLOOKUP($AB3480,tic,X3480,FALSE)))</f>
        <v/>
      </c>
      <c r="F3480" s="94" t="str">
        <f>IF(ISERROR(VLOOKUP($AB3480,tic,Y3480,FALSE)),"",IF(VLOOKUP($AB3480,tic,Y3480,FALSE)=0,"",VLOOKUP($AB3480,tic,Y3480,FALSE)))</f>
        <v/>
      </c>
      <c r="G3480" s="95" t="str">
        <f>IF(ISERROR(VLOOKUP($AB3480,tic,Z3480,FALSE)),"",IF(VLOOKUP($AB3480,tic,Z3480,FALSE)=0,"",VLOOKUP($AB3480,tic,Z3480,FALSE)))</f>
        <v/>
      </c>
      <c r="H3480" s="96" t="str">
        <f ca="1">IF(ISERROR(VLOOKUP($AB3480,tic,AA3480,FALSE)),"",IF(VLOOKUP($AB3480,tic,AA3480,FALSE)=0,"",VLOOKUP($AB3480,tic,AA3480,FALSE)))</f>
        <v/>
      </c>
      <c r="I3480" s="307"/>
      <c r="J3480" s="308"/>
      <c r="W3480" s="14">
        <v>3</v>
      </c>
      <c r="X3480" s="14">
        <v>9</v>
      </c>
      <c r="Y3480" s="14">
        <v>15</v>
      </c>
      <c r="Z3480" s="14">
        <v>21</v>
      </c>
      <c r="AA3480" s="14">
        <v>31</v>
      </c>
      <c r="AB3480" s="14" t="str">
        <f>IF(C3428="","",C3428)</f>
        <v/>
      </c>
    </row>
    <row r="3481" spans="1:28" ht="5.25" customHeight="1" thickTop="1" thickBot="1" x14ac:dyDescent="0.3"/>
    <row r="3482" spans="1:28" ht="17.25" customHeight="1" thickBot="1" x14ac:dyDescent="0.3">
      <c r="A3482" s="233" t="s">
        <v>154</v>
      </c>
      <c r="B3482" s="233"/>
      <c r="C3482" s="246" t="str">
        <f>IF(C3428="","",IF(VLOOKUP(C3428,DATOS!$B$17:$F$61,4,FALSE)=0,"",VLOOKUP(C3428,DATOS!$B$17:$F$61,4,FALSE)&amp;" "&amp;VLOOKUP(C3428,DATOS!$B$17:$F$61,5,FALSE)))</f>
        <v/>
      </c>
      <c r="D3482" s="247"/>
      <c r="E3482" s="248"/>
      <c r="F3482" s="233" t="str">
        <f>"N° Áreas desaprobadas "&amp;DATOS!$B$6&amp;" :"</f>
        <v>N° Áreas desaprobadas 2019 :</v>
      </c>
      <c r="G3482" s="233"/>
      <c r="H3482" s="233"/>
      <c r="I3482" s="233"/>
      <c r="J3482" s="97" t="str">
        <f ca="1">IF(C3428="","",IF((DATOS!$W$14-TODAY())&gt;0,"",VLOOKUP(C3428,anual,18,FALSE)))</f>
        <v/>
      </c>
    </row>
    <row r="3483" spans="1:28" ht="3" customHeight="1" thickBot="1" x14ac:dyDescent="0.3">
      <c r="A3483" s="46"/>
      <c r="B3483" s="46"/>
      <c r="C3483" s="98"/>
      <c r="D3483" s="98"/>
      <c r="E3483" s="98"/>
      <c r="F3483" s="46"/>
      <c r="G3483" s="46"/>
      <c r="H3483" s="46"/>
      <c r="I3483" s="46"/>
    </row>
    <row r="3484" spans="1:28" ht="17.25" customHeight="1" thickBot="1" x14ac:dyDescent="0.3">
      <c r="A3484" s="420" t="str">
        <f>IF(C3428="","",C3428)</f>
        <v/>
      </c>
      <c r="B3484" s="420"/>
      <c r="C3484" s="420"/>
      <c r="F3484" s="233" t="s">
        <v>155</v>
      </c>
      <c r="G3484" s="233"/>
      <c r="H3484" s="233"/>
      <c r="I3484" s="395" t="str">
        <f ca="1">IF(C3428="","",IF((DATOS!$W$14-TODAY())&gt;0,"",VLOOKUP(C3428,anual2,20,FALSE)))</f>
        <v/>
      </c>
      <c r="J3484" s="396"/>
    </row>
    <row r="3485" spans="1:28" ht="15.75" thickBot="1" x14ac:dyDescent="0.3">
      <c r="A3485" s="16" t="s">
        <v>54</v>
      </c>
    </row>
    <row r="3486" spans="1:28" ht="16.5" thickTop="1" thickBot="1" x14ac:dyDescent="0.3">
      <c r="A3486" s="99" t="s">
        <v>55</v>
      </c>
      <c r="B3486" s="100" t="s">
        <v>56</v>
      </c>
      <c r="C3486" s="279" t="s">
        <v>152</v>
      </c>
      <c r="D3486" s="280"/>
      <c r="E3486" s="279" t="s">
        <v>57</v>
      </c>
      <c r="F3486" s="281"/>
      <c r="G3486" s="281"/>
      <c r="H3486" s="281"/>
      <c r="I3486" s="281"/>
      <c r="J3486" s="282"/>
    </row>
    <row r="3487" spans="1:28" ht="20.25" customHeight="1" thickTop="1" x14ac:dyDescent="0.25">
      <c r="A3487" s="101">
        <v>1</v>
      </c>
      <c r="B3487" s="102" t="str">
        <f t="shared" ref="B3487:D3490" si="850">IF(ISERROR(VLOOKUP($AB3487,comportamiento,W3487,FALSE)),"",IF(VLOOKUP($AB3487,comportamiento,W3487,FALSE)=0,"",VLOOKUP($AB3487,comportamiento,W3487,FALSE)))</f>
        <v/>
      </c>
      <c r="C3487" s="273" t="str">
        <f t="shared" ca="1" si="850"/>
        <v/>
      </c>
      <c r="D3487" s="274" t="str">
        <f t="shared" si="850"/>
        <v/>
      </c>
      <c r="E3487" s="283"/>
      <c r="F3487" s="283"/>
      <c r="G3487" s="283"/>
      <c r="H3487" s="283"/>
      <c r="I3487" s="283"/>
      <c r="J3487" s="284"/>
      <c r="W3487" s="14">
        <v>7</v>
      </c>
      <c r="X3487" s="14">
        <v>31</v>
      </c>
      <c r="AB3487" s="14" t="str">
        <f>IF(C3428="","",C3428)</f>
        <v/>
      </c>
    </row>
    <row r="3488" spans="1:28" ht="20.25" customHeight="1" x14ac:dyDescent="0.25">
      <c r="A3488" s="103">
        <v>2</v>
      </c>
      <c r="B3488" s="104" t="str">
        <f t="shared" si="850"/>
        <v/>
      </c>
      <c r="C3488" s="275" t="str">
        <f t="shared" si="850"/>
        <v/>
      </c>
      <c r="D3488" s="276" t="str">
        <f t="shared" si="850"/>
        <v/>
      </c>
      <c r="E3488" s="269"/>
      <c r="F3488" s="269"/>
      <c r="G3488" s="269"/>
      <c r="H3488" s="269"/>
      <c r="I3488" s="269"/>
      <c r="J3488" s="270"/>
      <c r="W3488" s="14">
        <v>13</v>
      </c>
      <c r="AB3488" s="14" t="str">
        <f>IF(C3428="","",C3428)</f>
        <v/>
      </c>
    </row>
    <row r="3489" spans="1:28" ht="20.25" customHeight="1" x14ac:dyDescent="0.25">
      <c r="A3489" s="103">
        <v>3</v>
      </c>
      <c r="B3489" s="104" t="str">
        <f t="shared" si="850"/>
        <v/>
      </c>
      <c r="C3489" s="275" t="str">
        <f t="shared" si="850"/>
        <v/>
      </c>
      <c r="D3489" s="276" t="str">
        <f t="shared" si="850"/>
        <v/>
      </c>
      <c r="E3489" s="269"/>
      <c r="F3489" s="269"/>
      <c r="G3489" s="269"/>
      <c r="H3489" s="269"/>
      <c r="I3489" s="269"/>
      <c r="J3489" s="270"/>
      <c r="W3489" s="14">
        <v>19</v>
      </c>
      <c r="AB3489" s="14" t="str">
        <f>IF(C3428="","",C3428)</f>
        <v/>
      </c>
    </row>
    <row r="3490" spans="1:28" ht="20.25" customHeight="1" thickBot="1" x14ac:dyDescent="0.3">
      <c r="A3490" s="105">
        <v>4</v>
      </c>
      <c r="B3490" s="106" t="str">
        <f t="shared" si="850"/>
        <v/>
      </c>
      <c r="C3490" s="277" t="str">
        <f t="shared" si="850"/>
        <v/>
      </c>
      <c r="D3490" s="278" t="str">
        <f t="shared" si="850"/>
        <v/>
      </c>
      <c r="E3490" s="271"/>
      <c r="F3490" s="271"/>
      <c r="G3490" s="271"/>
      <c r="H3490" s="271"/>
      <c r="I3490" s="271"/>
      <c r="J3490" s="272"/>
      <c r="W3490" s="14">
        <v>25</v>
      </c>
      <c r="AB3490" s="14" t="str">
        <f>IF(C3428="","",C3428)</f>
        <v/>
      </c>
    </row>
    <row r="3491" spans="1:28" ht="6.75" customHeight="1" thickTop="1" thickBot="1" x14ac:dyDescent="0.3">
      <c r="W3491" s="14">
        <v>7</v>
      </c>
    </row>
    <row r="3492" spans="1:28" ht="14.25" customHeight="1" thickTop="1" thickBot="1" x14ac:dyDescent="0.3">
      <c r="B3492" s="358" t="s">
        <v>208</v>
      </c>
      <c r="C3492" s="359"/>
      <c r="D3492" s="359" t="s">
        <v>209</v>
      </c>
      <c r="E3492" s="359"/>
      <c r="F3492" s="360"/>
    </row>
    <row r="3493" spans="1:28" ht="14.25" customHeight="1" thickTop="1" x14ac:dyDescent="0.25">
      <c r="B3493" s="107" t="str">
        <f>IF(DATOS!$B$12="","",IF(DATOS!$B$12="Bimestre","I Bimestre","I Trimestre"))</f>
        <v>I Trimestre</v>
      </c>
      <c r="C3493" s="108" t="str">
        <f>IF(C3428="","",VLOOKUP(C3428,periodo1,20,FALSE)&amp;"°")</f>
        <v/>
      </c>
      <c r="D3493" s="221" t="str">
        <f>IF(C3428="","",VLOOKUP(C3428,periodo1,18,FALSE))</f>
        <v/>
      </c>
      <c r="E3493" s="221"/>
      <c r="F3493" s="361"/>
      <c r="H3493" s="406" t="str">
        <f>"Orden de mérito año escolar "&amp;DATOS!$B$6&amp;":"</f>
        <v>Orden de mérito año escolar 2019:</v>
      </c>
      <c r="I3493" s="407"/>
      <c r="J3493" s="412" t="str">
        <f ca="1">IF(C3428="","",IF((DATOS!$W$14-TODAY())&gt;0,"",VLOOKUP(C3428,anual,20,FALSE)&amp;"°"))</f>
        <v/>
      </c>
    </row>
    <row r="3494" spans="1:28" ht="14.25" customHeight="1" x14ac:dyDescent="0.25">
      <c r="B3494" s="109" t="str">
        <f>IF(DATOS!$B$12="","",IF(DATOS!$B$12="Bimestre","II Bimestre","II Trimestre"))</f>
        <v>II Trimestre</v>
      </c>
      <c r="C3494" s="110" t="str">
        <f ca="1">IF(C3428="","",IF((DATOS!$X$14-TODAY())&gt;0,"",VLOOKUP(C3428,periodo2,20,FALSE)&amp;"°"))</f>
        <v/>
      </c>
      <c r="D3494" s="225" t="str">
        <f>IF(C3428="","",IF(C3494="","",VLOOKUP(C3428,periodo2,18,FALSE)))</f>
        <v/>
      </c>
      <c r="E3494" s="225"/>
      <c r="F3494" s="362"/>
      <c r="H3494" s="408"/>
      <c r="I3494" s="409"/>
      <c r="J3494" s="413"/>
    </row>
    <row r="3495" spans="1:28" ht="14.25" customHeight="1" thickBot="1" x14ac:dyDescent="0.3">
      <c r="A3495" s="111"/>
      <c r="B3495" s="112" t="str">
        <f>IF(DATOS!$B$12="","",IF(DATOS!$B$12="Bimestre","III Bimestre","III Trimestre"))</f>
        <v>III Trimestre</v>
      </c>
      <c r="C3495" s="113" t="str">
        <f ca="1">IF(C3428="","",IF((DATOS!$Y$14-TODAY())&gt;0,"",VLOOKUP(C3428,periodo3,20,FALSE)&amp;"°"))</f>
        <v/>
      </c>
      <c r="D3495" s="363" t="str">
        <f>IF(C3428="","",IF(C3495="","",VLOOKUP(C3428,periodo3,18,FALSE)))</f>
        <v/>
      </c>
      <c r="E3495" s="363"/>
      <c r="F3495" s="364"/>
      <c r="G3495" s="111"/>
      <c r="H3495" s="410"/>
      <c r="I3495" s="411"/>
      <c r="J3495" s="414"/>
    </row>
    <row r="3496" spans="1:28" ht="14.25" customHeight="1" thickTop="1" thickBot="1" x14ac:dyDescent="0.3">
      <c r="B3496" s="114" t="str">
        <f>IF(DATOS!$B$12="","",IF(DATOS!$B$12="Bimestre","IV Bimestre",""))</f>
        <v/>
      </c>
      <c r="C3496" s="115" t="str">
        <f ca="1">IF(C3428="","",IF((DATOS!$W$14-TODAY())&gt;0,"",VLOOKUP(C3428,periodo4,20,FALSE)&amp;"°"))</f>
        <v/>
      </c>
      <c r="D3496" s="214" t="str">
        <f>IF(C3428="","",IF(C3496="","",VLOOKUP(C3428,periodo4,18,FALSE)))</f>
        <v/>
      </c>
      <c r="E3496" s="214"/>
      <c r="F3496" s="405"/>
    </row>
    <row r="3497" spans="1:28" ht="16.5" thickTop="1" thickBot="1" x14ac:dyDescent="0.3">
      <c r="A3497" s="16" t="s">
        <v>192</v>
      </c>
    </row>
    <row r="3498" spans="1:28" ht="15.75" thickTop="1" x14ac:dyDescent="0.25">
      <c r="A3498" s="397" t="s">
        <v>55</v>
      </c>
      <c r="B3498" s="399" t="s">
        <v>193</v>
      </c>
      <c r="C3498" s="288"/>
      <c r="D3498" s="288"/>
      <c r="E3498" s="289"/>
      <c r="F3498" s="399" t="s">
        <v>194</v>
      </c>
      <c r="G3498" s="288"/>
      <c r="H3498" s="288"/>
      <c r="I3498" s="289"/>
    </row>
    <row r="3499" spans="1:28" x14ac:dyDescent="0.25">
      <c r="A3499" s="398"/>
      <c r="B3499" s="116" t="s">
        <v>195</v>
      </c>
      <c r="C3499" s="400" t="s">
        <v>196</v>
      </c>
      <c r="D3499" s="400"/>
      <c r="E3499" s="401"/>
      <c r="F3499" s="402" t="s">
        <v>195</v>
      </c>
      <c r="G3499" s="400"/>
      <c r="H3499" s="400"/>
      <c r="I3499" s="117" t="s">
        <v>196</v>
      </c>
    </row>
    <row r="3500" spans="1:28" x14ac:dyDescent="0.25">
      <c r="A3500" s="118">
        <v>1</v>
      </c>
      <c r="B3500" s="145"/>
      <c r="C3500" s="403"/>
      <c r="D3500" s="366"/>
      <c r="E3500" s="404"/>
      <c r="F3500" s="365"/>
      <c r="G3500" s="366"/>
      <c r="H3500" s="367"/>
      <c r="I3500" s="127"/>
    </row>
    <row r="3501" spans="1:28" x14ac:dyDescent="0.25">
      <c r="A3501" s="118">
        <v>2</v>
      </c>
      <c r="B3501" s="145"/>
      <c r="C3501" s="403"/>
      <c r="D3501" s="366"/>
      <c r="E3501" s="404"/>
      <c r="F3501" s="365"/>
      <c r="G3501" s="366"/>
      <c r="H3501" s="367"/>
      <c r="I3501" s="127"/>
    </row>
    <row r="3502" spans="1:28" x14ac:dyDescent="0.25">
      <c r="A3502" s="118">
        <v>3</v>
      </c>
      <c r="B3502" s="145"/>
      <c r="C3502" s="403"/>
      <c r="D3502" s="366"/>
      <c r="E3502" s="404"/>
      <c r="F3502" s="365"/>
      <c r="G3502" s="366"/>
      <c r="H3502" s="367"/>
      <c r="I3502" s="127"/>
    </row>
    <row r="3503" spans="1:28" ht="15.75" thickBot="1" x14ac:dyDescent="0.3">
      <c r="A3503" s="119">
        <v>4</v>
      </c>
      <c r="B3503" s="144"/>
      <c r="C3503" s="368"/>
      <c r="D3503" s="369"/>
      <c r="E3503" s="370"/>
      <c r="F3503" s="371"/>
      <c r="G3503" s="369"/>
      <c r="H3503" s="372"/>
      <c r="I3503" s="130"/>
    </row>
    <row r="3504" spans="1:28" ht="16.5" thickTop="1" thickBot="1" x14ac:dyDescent="0.3">
      <c r="A3504" s="120" t="s">
        <v>197</v>
      </c>
      <c r="B3504" s="121" t="str">
        <f>IF(C3428="","",IF(SUM(B3500:B3503)=0,"",SUM(B3500:B3503)))</f>
        <v/>
      </c>
      <c r="C3504" s="373" t="str">
        <f>IF(C3428="","",IF(SUM(C3500:C3503)=0,"",SUM(C3500:C3503)))</f>
        <v/>
      </c>
      <c r="D3504" s="373" t="str">
        <f t="shared" ref="D3504" si="851">IF(E3428="","",IF(SUM(D3500:D3503)=0,"",SUM(D3500:D3503)))</f>
        <v/>
      </c>
      <c r="E3504" s="374" t="str">
        <f t="shared" ref="E3504" si="852">IF(F3428="","",IF(SUM(E3500:E3503)=0,"",SUM(E3500:E3503)))</f>
        <v/>
      </c>
      <c r="F3504" s="375" t="str">
        <f>IF(C3428="","",IF(SUM(F3500:F3503)=0,"",SUM(F3500:F3503)))</f>
        <v/>
      </c>
      <c r="G3504" s="373" t="str">
        <f t="shared" ref="G3504" si="853">IF(H3428="","",IF(SUM(G3500:G3503)=0,"",SUM(G3500:G3503)))</f>
        <v/>
      </c>
      <c r="H3504" s="373" t="str">
        <f t="shared" ref="H3504" si="854">IF(I3428="","",IF(SUM(H3500:H3503)=0,"",SUM(H3500:H3503)))</f>
        <v/>
      </c>
      <c r="I3504" s="122" t="str">
        <f>IF(C3428="","",IF(SUM(I3500:I3503)=0,"",SUM(I3500:I3503)))</f>
        <v/>
      </c>
    </row>
    <row r="3505" spans="1:32" ht="15.75" thickTop="1" x14ac:dyDescent="0.25"/>
    <row r="3508" spans="1:32" x14ac:dyDescent="0.25">
      <c r="A3508" s="416"/>
      <c r="B3508" s="416"/>
      <c r="G3508" s="123"/>
      <c r="H3508" s="123"/>
      <c r="I3508" s="123"/>
      <c r="J3508" s="123"/>
    </row>
    <row r="3509" spans="1:32" x14ac:dyDescent="0.25">
      <c r="A3509" s="415" t="str">
        <f>IF(DATOS!$F$9="","",DATOS!$F$9)</f>
        <v/>
      </c>
      <c r="B3509" s="415"/>
      <c r="G3509" s="415" t="str">
        <f>IF(DATOS!$F$10="","",DATOS!$F$10)</f>
        <v/>
      </c>
      <c r="H3509" s="415"/>
      <c r="I3509" s="415"/>
      <c r="J3509" s="415"/>
    </row>
    <row r="3510" spans="1:32" x14ac:dyDescent="0.25">
      <c r="A3510" s="415" t="s">
        <v>143</v>
      </c>
      <c r="B3510" s="415"/>
      <c r="G3510" s="415" t="s">
        <v>142</v>
      </c>
      <c r="H3510" s="415"/>
      <c r="I3510" s="415"/>
      <c r="J3510" s="415"/>
    </row>
    <row r="3511" spans="1:32" ht="17.25" x14ac:dyDescent="0.3">
      <c r="A3511" s="285" t="str">
        <f>"INFORME DE PROGRESO DEL APRENDIZAJE DEL ESTUDIANTE - "&amp;DATOS!$B$6</f>
        <v>INFORME DE PROGRESO DEL APRENDIZAJE DEL ESTUDIANTE - 2019</v>
      </c>
      <c r="B3511" s="285"/>
      <c r="C3511" s="285"/>
      <c r="D3511" s="285"/>
      <c r="E3511" s="285"/>
      <c r="F3511" s="285"/>
      <c r="G3511" s="285"/>
      <c r="H3511" s="285"/>
      <c r="I3511" s="285"/>
      <c r="J3511" s="285"/>
    </row>
    <row r="3512" spans="1:32" ht="4.5" customHeight="1" thickBot="1" x14ac:dyDescent="0.3"/>
    <row r="3513" spans="1:32" ht="15.75" thickTop="1" x14ac:dyDescent="0.25">
      <c r="A3513" s="292"/>
      <c r="B3513" s="62" t="s">
        <v>45</v>
      </c>
      <c r="C3513" s="314" t="str">
        <f>IF(DATOS!$B$4="","",DATOS!$B$4)</f>
        <v>Apurímac</v>
      </c>
      <c r="D3513" s="314"/>
      <c r="E3513" s="314"/>
      <c r="F3513" s="314"/>
      <c r="G3513" s="313" t="s">
        <v>47</v>
      </c>
      <c r="H3513" s="313"/>
      <c r="I3513" s="63" t="str">
        <f>IF(DATOS!$B$5="","",DATOS!$B$5)</f>
        <v/>
      </c>
      <c r="J3513" s="295" t="s">
        <v>520</v>
      </c>
    </row>
    <row r="3514" spans="1:32" x14ac:dyDescent="0.25">
      <c r="A3514" s="293"/>
      <c r="B3514" s="64" t="s">
        <v>46</v>
      </c>
      <c r="C3514" s="311" t="str">
        <f>IF(DATOS!$B$7="","",UPPER(DATOS!$B$7))</f>
        <v/>
      </c>
      <c r="D3514" s="311"/>
      <c r="E3514" s="311"/>
      <c r="F3514" s="311"/>
      <c r="G3514" s="311"/>
      <c r="H3514" s="311"/>
      <c r="I3514" s="312"/>
      <c r="J3514" s="296"/>
    </row>
    <row r="3515" spans="1:32" x14ac:dyDescent="0.25">
      <c r="A3515" s="293"/>
      <c r="B3515" s="64" t="s">
        <v>49</v>
      </c>
      <c r="C3515" s="315" t="str">
        <f>IF(DATOS!$B$8="","",DATOS!$B$8)</f>
        <v/>
      </c>
      <c r="D3515" s="315"/>
      <c r="E3515" s="315"/>
      <c r="F3515" s="315"/>
      <c r="G3515" s="286" t="s">
        <v>100</v>
      </c>
      <c r="H3515" s="287"/>
      <c r="I3515" s="65" t="str">
        <f>IF(DATOS!$B$9="","",DATOS!$B$9)</f>
        <v/>
      </c>
      <c r="J3515" s="296"/>
    </row>
    <row r="3516" spans="1:32" x14ac:dyDescent="0.25">
      <c r="A3516" s="293"/>
      <c r="B3516" s="64" t="s">
        <v>60</v>
      </c>
      <c r="C3516" s="311" t="str">
        <f>IF(DATOS!$B$10="","",DATOS!$B$10)</f>
        <v/>
      </c>
      <c r="D3516" s="311"/>
      <c r="E3516" s="311"/>
      <c r="F3516" s="311"/>
      <c r="G3516" s="317" t="s">
        <v>50</v>
      </c>
      <c r="H3516" s="317"/>
      <c r="I3516" s="65" t="str">
        <f>IF(DATOS!$B$11="","",DATOS!$B$11)</f>
        <v/>
      </c>
      <c r="J3516" s="296"/>
    </row>
    <row r="3517" spans="1:32" x14ac:dyDescent="0.25">
      <c r="A3517" s="293"/>
      <c r="B3517" s="64" t="s">
        <v>59</v>
      </c>
      <c r="C3517" s="316" t="str">
        <f>IF(ISERROR(VLOOKUP(C3518,DATOS!$B$17:$C$61,2,FALSE)),"No encontrado",IF(VLOOKUP(C3518,DATOS!$B$17:$C$61,2,FALSE)=0,"No encontrado",VLOOKUP(C3518,DATOS!$B$17:$C$61,2,FALSE)))</f>
        <v>No encontrado</v>
      </c>
      <c r="D3517" s="316"/>
      <c r="E3517" s="316"/>
      <c r="F3517" s="316"/>
      <c r="G3517" s="298"/>
      <c r="H3517" s="299"/>
      <c r="I3517" s="300"/>
      <c r="J3517" s="296"/>
    </row>
    <row r="3518" spans="1:32" ht="28.5" customHeight="1" thickBot="1" x14ac:dyDescent="0.3">
      <c r="A3518" s="294"/>
      <c r="B3518" s="66" t="s">
        <v>58</v>
      </c>
      <c r="C3518" s="309" t="str">
        <f>IF(INDEX(alumnos,AE3518,AF3518)=0,"",INDEX(alumnos,AE3518,AF3518))</f>
        <v/>
      </c>
      <c r="D3518" s="309"/>
      <c r="E3518" s="309"/>
      <c r="F3518" s="309"/>
      <c r="G3518" s="309"/>
      <c r="H3518" s="309"/>
      <c r="I3518" s="310"/>
      <c r="J3518" s="297"/>
      <c r="AE3518" s="14">
        <f>AE3428+1</f>
        <v>40</v>
      </c>
      <c r="AF3518" s="14">
        <v>2</v>
      </c>
    </row>
    <row r="3519" spans="1:32" ht="5.25" customHeight="1" thickTop="1" thickBot="1" x14ac:dyDescent="0.3"/>
    <row r="3520" spans="1:32" ht="27" customHeight="1" thickTop="1" x14ac:dyDescent="0.25">
      <c r="A3520" s="318" t="s">
        <v>0</v>
      </c>
      <c r="B3520" s="328" t="s">
        <v>1</v>
      </c>
      <c r="C3520" s="329"/>
      <c r="D3520" s="325" t="s">
        <v>139</v>
      </c>
      <c r="E3520" s="326"/>
      <c r="F3520" s="326"/>
      <c r="G3520" s="327"/>
      <c r="H3520" s="320" t="s">
        <v>2</v>
      </c>
      <c r="I3520" s="301" t="s">
        <v>3</v>
      </c>
      <c r="J3520" s="302"/>
      <c r="K3520" s="67"/>
    </row>
    <row r="3521" spans="1:28" ht="15" customHeight="1" thickBot="1" x14ac:dyDescent="0.3">
      <c r="A3521" s="319"/>
      <c r="B3521" s="330"/>
      <c r="C3521" s="331"/>
      <c r="D3521" s="68">
        <v>1</v>
      </c>
      <c r="E3521" s="68">
        <v>2</v>
      </c>
      <c r="F3521" s="68">
        <v>3</v>
      </c>
      <c r="G3521" s="68">
        <v>4</v>
      </c>
      <c r="H3521" s="321"/>
      <c r="I3521" s="303"/>
      <c r="J3521" s="304"/>
      <c r="K3521" s="67"/>
    </row>
    <row r="3522" spans="1:28" ht="17.25" customHeight="1" thickTop="1" x14ac:dyDescent="0.25">
      <c r="A3522" s="322" t="s">
        <v>8</v>
      </c>
      <c r="B3522" s="334" t="s">
        <v>26</v>
      </c>
      <c r="C3522" s="334"/>
      <c r="D3522" s="69" t="str">
        <f t="shared" ref="D3522:H3526" si="855">IF(ISERROR(VLOOKUP($AB3522,matematica,W3522,FALSE)),"",IF(VLOOKUP($AB3522,matematica,W3522,FALSE)=0,"",VLOOKUP($AB3522,matematica,W3522,FALSE)))</f>
        <v/>
      </c>
      <c r="E3522" s="69" t="str">
        <f t="shared" si="855"/>
        <v/>
      </c>
      <c r="F3522" s="69" t="str">
        <f t="shared" si="855"/>
        <v/>
      </c>
      <c r="G3522" s="69" t="str">
        <f t="shared" si="855"/>
        <v/>
      </c>
      <c r="H3522" s="343" t="str">
        <f t="shared" ca="1" si="855"/>
        <v/>
      </c>
      <c r="I3522" s="337"/>
      <c r="J3522" s="338"/>
      <c r="W3522" s="14">
        <v>3</v>
      </c>
      <c r="X3522" s="14">
        <v>9</v>
      </c>
      <c r="Y3522" s="14">
        <v>15</v>
      </c>
      <c r="Z3522" s="14">
        <v>21</v>
      </c>
      <c r="AA3522" s="14">
        <v>31</v>
      </c>
      <c r="AB3522" s="14" t="str">
        <f>IF(C3518="","",C3518)</f>
        <v/>
      </c>
    </row>
    <row r="3523" spans="1:28" ht="27.75" customHeight="1" x14ac:dyDescent="0.25">
      <c r="A3523" s="323"/>
      <c r="B3523" s="335" t="s">
        <v>27</v>
      </c>
      <c r="C3523" s="335"/>
      <c r="D3523" s="70" t="str">
        <f t="shared" si="855"/>
        <v/>
      </c>
      <c r="E3523" s="70" t="str">
        <f t="shared" si="855"/>
        <v/>
      </c>
      <c r="F3523" s="70" t="str">
        <f t="shared" si="855"/>
        <v/>
      </c>
      <c r="G3523" s="70" t="str">
        <f t="shared" si="855"/>
        <v/>
      </c>
      <c r="H3523" s="344" t="str">
        <f t="shared" si="855"/>
        <v/>
      </c>
      <c r="I3523" s="339"/>
      <c r="J3523" s="340"/>
      <c r="M3523" s="14" t="str">
        <f>IF(INDEX(alumnos,35,2)=0,"",INDEX(alumnos,35,2))</f>
        <v/>
      </c>
      <c r="W3523" s="14">
        <v>4</v>
      </c>
      <c r="X3523" s="14">
        <v>10</v>
      </c>
      <c r="Y3523" s="14">
        <v>16</v>
      </c>
      <c r="Z3523" s="14">
        <v>22</v>
      </c>
      <c r="AB3523" s="14" t="str">
        <f>IF(C3518="","",C3518)</f>
        <v/>
      </c>
    </row>
    <row r="3524" spans="1:28" ht="26.25" customHeight="1" x14ac:dyDescent="0.25">
      <c r="A3524" s="323"/>
      <c r="B3524" s="335" t="s">
        <v>28</v>
      </c>
      <c r="C3524" s="335"/>
      <c r="D3524" s="70" t="str">
        <f t="shared" si="855"/>
        <v/>
      </c>
      <c r="E3524" s="70" t="str">
        <f t="shared" si="855"/>
        <v/>
      </c>
      <c r="F3524" s="70" t="str">
        <f t="shared" si="855"/>
        <v/>
      </c>
      <c r="G3524" s="70" t="str">
        <f t="shared" si="855"/>
        <v/>
      </c>
      <c r="H3524" s="344" t="str">
        <f t="shared" si="855"/>
        <v/>
      </c>
      <c r="I3524" s="339"/>
      <c r="J3524" s="340"/>
      <c r="W3524" s="14">
        <v>5</v>
      </c>
      <c r="X3524" s="14">
        <v>11</v>
      </c>
      <c r="Y3524" s="14">
        <v>17</v>
      </c>
      <c r="Z3524" s="14">
        <v>23</v>
      </c>
      <c r="AB3524" s="14" t="str">
        <f>IF(C3518="","",C3518)</f>
        <v/>
      </c>
    </row>
    <row r="3525" spans="1:28" ht="24.75" customHeight="1" x14ac:dyDescent="0.25">
      <c r="A3525" s="323"/>
      <c r="B3525" s="335" t="s">
        <v>29</v>
      </c>
      <c r="C3525" s="335"/>
      <c r="D3525" s="70" t="str">
        <f t="shared" si="855"/>
        <v/>
      </c>
      <c r="E3525" s="70" t="str">
        <f t="shared" si="855"/>
        <v/>
      </c>
      <c r="F3525" s="70" t="str">
        <f t="shared" si="855"/>
        <v/>
      </c>
      <c r="G3525" s="70" t="str">
        <f t="shared" si="855"/>
        <v/>
      </c>
      <c r="H3525" s="344" t="str">
        <f t="shared" si="855"/>
        <v/>
      </c>
      <c r="I3525" s="339"/>
      <c r="J3525" s="340"/>
      <c r="W3525" s="14">
        <v>6</v>
      </c>
      <c r="X3525" s="14">
        <v>12</v>
      </c>
      <c r="Y3525" s="14">
        <v>18</v>
      </c>
      <c r="Z3525" s="14">
        <v>24</v>
      </c>
      <c r="AB3525" s="14" t="str">
        <f>IF(C3518="","",C3518)</f>
        <v/>
      </c>
    </row>
    <row r="3526" spans="1:28" ht="16.5" customHeight="1" thickBot="1" x14ac:dyDescent="0.3">
      <c r="A3526" s="324"/>
      <c r="B3526" s="336" t="s">
        <v>188</v>
      </c>
      <c r="C3526" s="336"/>
      <c r="D3526" s="71" t="str">
        <f t="shared" si="855"/>
        <v/>
      </c>
      <c r="E3526" s="71" t="str">
        <f t="shared" si="855"/>
        <v/>
      </c>
      <c r="F3526" s="71" t="str">
        <f t="shared" si="855"/>
        <v/>
      </c>
      <c r="G3526" s="71" t="str">
        <f t="shared" si="855"/>
        <v/>
      </c>
      <c r="H3526" s="345" t="str">
        <f t="shared" si="855"/>
        <v/>
      </c>
      <c r="I3526" s="341"/>
      <c r="J3526" s="342"/>
      <c r="W3526" s="14">
        <v>7</v>
      </c>
      <c r="X3526" s="14">
        <v>13</v>
      </c>
      <c r="Y3526" s="14">
        <v>19</v>
      </c>
      <c r="Z3526" s="14">
        <v>25</v>
      </c>
      <c r="AB3526" s="14" t="str">
        <f>IF(C3518="","",C3518)</f>
        <v/>
      </c>
    </row>
    <row r="3527" spans="1:28" ht="1.5" customHeight="1" thickTop="1" thickBot="1" x14ac:dyDescent="0.3">
      <c r="A3527" s="72"/>
      <c r="B3527" s="73"/>
      <c r="C3527" s="74"/>
      <c r="D3527" s="74"/>
      <c r="E3527" s="74"/>
      <c r="F3527" s="74"/>
      <c r="G3527" s="74"/>
      <c r="H3527" s="75"/>
      <c r="I3527" s="124"/>
      <c r="J3527" s="124"/>
    </row>
    <row r="3528" spans="1:28" ht="28.5" customHeight="1" thickTop="1" x14ac:dyDescent="0.25">
      <c r="A3528" s="322" t="s">
        <v>151</v>
      </c>
      <c r="B3528" s="334" t="s">
        <v>191</v>
      </c>
      <c r="C3528" s="334" t="str">
        <f t="shared" ref="C3528:C3530" si="856">IF(ISERROR(VLOOKUP($C$8,comunicacion,W3528,FALSE)),"",IF(VLOOKUP($C$8,comunicacion,W3528,FALSE)=0,"",VLOOKUP($C$8,comunicacion,W3528,FALSE)))</f>
        <v/>
      </c>
      <c r="D3528" s="76" t="str">
        <f t="shared" ref="D3528:H3531" si="857">IF(ISERROR(VLOOKUP($AB3528,comunicacion,W3528,FALSE)),"",IF(VLOOKUP($AB3528,comunicacion,W3528,FALSE)=0,"",VLOOKUP($AB3528,comunicacion,W3528,FALSE)))</f>
        <v/>
      </c>
      <c r="E3528" s="76" t="str">
        <f t="shared" si="857"/>
        <v/>
      </c>
      <c r="F3528" s="76" t="str">
        <f t="shared" si="857"/>
        <v/>
      </c>
      <c r="G3528" s="69" t="str">
        <f t="shared" si="857"/>
        <v/>
      </c>
      <c r="H3528" s="346" t="str">
        <f t="shared" ca="1" si="857"/>
        <v/>
      </c>
      <c r="I3528" s="349"/>
      <c r="J3528" s="350"/>
      <c r="W3528" s="14">
        <v>3</v>
      </c>
      <c r="X3528" s="14">
        <v>9</v>
      </c>
      <c r="Y3528" s="14">
        <v>15</v>
      </c>
      <c r="Z3528" s="14">
        <v>21</v>
      </c>
      <c r="AA3528" s="14">
        <v>31</v>
      </c>
      <c r="AB3528" s="14" t="str">
        <f>IF(C3518="","",C3518)</f>
        <v/>
      </c>
    </row>
    <row r="3529" spans="1:28" ht="28.5" customHeight="1" x14ac:dyDescent="0.25">
      <c r="A3529" s="323"/>
      <c r="B3529" s="335" t="s">
        <v>190</v>
      </c>
      <c r="C3529" s="335" t="str">
        <f t="shared" si="856"/>
        <v/>
      </c>
      <c r="D3529" s="77" t="str">
        <f t="shared" si="857"/>
        <v/>
      </c>
      <c r="E3529" s="77" t="str">
        <f t="shared" si="857"/>
        <v/>
      </c>
      <c r="F3529" s="77" t="str">
        <f t="shared" si="857"/>
        <v/>
      </c>
      <c r="G3529" s="70" t="str">
        <f t="shared" si="857"/>
        <v/>
      </c>
      <c r="H3529" s="347" t="str">
        <f t="shared" si="857"/>
        <v/>
      </c>
      <c r="I3529" s="351"/>
      <c r="J3529" s="352"/>
      <c r="W3529" s="14">
        <v>4</v>
      </c>
      <c r="X3529" s="14">
        <v>10</v>
      </c>
      <c r="Y3529" s="14">
        <v>16</v>
      </c>
      <c r="Z3529" s="14">
        <v>22</v>
      </c>
      <c r="AB3529" s="14" t="str">
        <f>IF(C3518="","",C3518)</f>
        <v/>
      </c>
    </row>
    <row r="3530" spans="1:28" ht="28.5" customHeight="1" x14ac:dyDescent="0.25">
      <c r="A3530" s="323"/>
      <c r="B3530" s="335" t="s">
        <v>189</v>
      </c>
      <c r="C3530" s="335" t="str">
        <f t="shared" si="856"/>
        <v/>
      </c>
      <c r="D3530" s="77" t="str">
        <f t="shared" si="857"/>
        <v/>
      </c>
      <c r="E3530" s="77" t="str">
        <f t="shared" si="857"/>
        <v/>
      </c>
      <c r="F3530" s="77" t="str">
        <f t="shared" si="857"/>
        <v/>
      </c>
      <c r="G3530" s="70" t="str">
        <f t="shared" si="857"/>
        <v/>
      </c>
      <c r="H3530" s="347" t="str">
        <f t="shared" si="857"/>
        <v/>
      </c>
      <c r="I3530" s="351"/>
      <c r="J3530" s="352"/>
      <c r="W3530" s="14">
        <v>5</v>
      </c>
      <c r="X3530" s="14">
        <v>11</v>
      </c>
      <c r="Y3530" s="14">
        <v>17</v>
      </c>
      <c r="Z3530" s="14">
        <v>23</v>
      </c>
      <c r="AB3530" s="14" t="str">
        <f>IF(C3518="","",C3518)</f>
        <v/>
      </c>
    </row>
    <row r="3531" spans="1:28" ht="16.5" customHeight="1" thickBot="1" x14ac:dyDescent="0.3">
      <c r="A3531" s="324"/>
      <c r="B3531" s="336" t="s">
        <v>188</v>
      </c>
      <c r="C3531" s="336"/>
      <c r="D3531" s="71" t="str">
        <f t="shared" si="857"/>
        <v/>
      </c>
      <c r="E3531" s="71" t="str">
        <f t="shared" si="857"/>
        <v/>
      </c>
      <c r="F3531" s="71" t="str">
        <f t="shared" si="857"/>
        <v/>
      </c>
      <c r="G3531" s="71" t="str">
        <f t="shared" si="857"/>
        <v/>
      </c>
      <c r="H3531" s="348" t="str">
        <f t="shared" si="857"/>
        <v/>
      </c>
      <c r="I3531" s="353"/>
      <c r="J3531" s="354"/>
      <c r="W3531" s="14">
        <v>7</v>
      </c>
      <c r="X3531" s="14">
        <v>13</v>
      </c>
      <c r="Y3531" s="14">
        <v>19</v>
      </c>
      <c r="Z3531" s="14">
        <v>25</v>
      </c>
      <c r="AB3531" s="14" t="str">
        <f>IF(C3518="","",C3518)</f>
        <v/>
      </c>
    </row>
    <row r="3532" spans="1:28" ht="2.25" customHeight="1" thickTop="1" thickBot="1" x14ac:dyDescent="0.3">
      <c r="A3532" s="72"/>
      <c r="B3532" s="73"/>
      <c r="C3532" s="78"/>
      <c r="D3532" s="78"/>
      <c r="E3532" s="78"/>
      <c r="F3532" s="78"/>
      <c r="G3532" s="78"/>
      <c r="H3532" s="75"/>
      <c r="I3532" s="124"/>
      <c r="J3532" s="124"/>
    </row>
    <row r="3533" spans="1:28" ht="28.5" customHeight="1" thickTop="1" x14ac:dyDescent="0.25">
      <c r="A3533" s="322" t="s">
        <v>150</v>
      </c>
      <c r="B3533" s="334" t="s">
        <v>30</v>
      </c>
      <c r="C3533" s="334" t="str">
        <f t="shared" ref="C3533:C3535" si="858">IF(ISERROR(VLOOKUP($C$8,ingles,W3533,FALSE)),"",IF(VLOOKUP($C$8,ingles,W3533,FALSE)=0,"",VLOOKUP($C$8,ingles,W3533,FALSE)))</f>
        <v/>
      </c>
      <c r="D3533" s="76" t="str">
        <f t="shared" ref="D3533:H3536" si="859">IF(ISERROR(VLOOKUP($AB3533,ingles,W3533,FALSE)),"",IF(VLOOKUP($AB3533,ingles,W3533,FALSE)=0,"",VLOOKUP($AB3533,ingles,W3533,FALSE)))</f>
        <v/>
      </c>
      <c r="E3533" s="76" t="str">
        <f t="shared" si="859"/>
        <v/>
      </c>
      <c r="F3533" s="76" t="str">
        <f t="shared" si="859"/>
        <v/>
      </c>
      <c r="G3533" s="69" t="str">
        <f t="shared" si="859"/>
        <v/>
      </c>
      <c r="H3533" s="346" t="str">
        <f t="shared" ca="1" si="859"/>
        <v/>
      </c>
      <c r="I3533" s="349"/>
      <c r="J3533" s="350"/>
      <c r="W3533" s="14">
        <v>3</v>
      </c>
      <c r="X3533" s="14">
        <v>9</v>
      </c>
      <c r="Y3533" s="14">
        <v>15</v>
      </c>
      <c r="Z3533" s="14">
        <v>21</v>
      </c>
      <c r="AA3533" s="14">
        <v>31</v>
      </c>
      <c r="AB3533" s="14" t="str">
        <f>IF(C3518="","",C3518)</f>
        <v/>
      </c>
    </row>
    <row r="3534" spans="1:28" ht="28.5" customHeight="1" x14ac:dyDescent="0.25">
      <c r="A3534" s="323"/>
      <c r="B3534" s="335" t="s">
        <v>31</v>
      </c>
      <c r="C3534" s="335" t="str">
        <f t="shared" si="858"/>
        <v/>
      </c>
      <c r="D3534" s="77" t="str">
        <f t="shared" si="859"/>
        <v/>
      </c>
      <c r="E3534" s="77" t="str">
        <f t="shared" si="859"/>
        <v/>
      </c>
      <c r="F3534" s="77" t="str">
        <f t="shared" si="859"/>
        <v/>
      </c>
      <c r="G3534" s="70" t="str">
        <f t="shared" si="859"/>
        <v/>
      </c>
      <c r="H3534" s="347" t="str">
        <f t="shared" si="859"/>
        <v/>
      </c>
      <c r="I3534" s="351"/>
      <c r="J3534" s="352"/>
      <c r="W3534" s="14">
        <v>4</v>
      </c>
      <c r="X3534" s="14">
        <v>10</v>
      </c>
      <c r="Y3534" s="14">
        <v>16</v>
      </c>
      <c r="Z3534" s="14">
        <v>22</v>
      </c>
      <c r="AB3534" s="14" t="str">
        <f>IF(C3518="","",C3518)</f>
        <v/>
      </c>
    </row>
    <row r="3535" spans="1:28" ht="28.5" customHeight="1" x14ac:dyDescent="0.25">
      <c r="A3535" s="323"/>
      <c r="B3535" s="335" t="s">
        <v>32</v>
      </c>
      <c r="C3535" s="335" t="str">
        <f t="shared" si="858"/>
        <v/>
      </c>
      <c r="D3535" s="77" t="str">
        <f t="shared" si="859"/>
        <v/>
      </c>
      <c r="E3535" s="77" t="str">
        <f t="shared" si="859"/>
        <v/>
      </c>
      <c r="F3535" s="77" t="str">
        <f t="shared" si="859"/>
        <v/>
      </c>
      <c r="G3535" s="70" t="str">
        <f t="shared" si="859"/>
        <v/>
      </c>
      <c r="H3535" s="347" t="str">
        <f t="shared" si="859"/>
        <v/>
      </c>
      <c r="I3535" s="351"/>
      <c r="J3535" s="352"/>
      <c r="W3535" s="14">
        <v>5</v>
      </c>
      <c r="X3535" s="14">
        <v>11</v>
      </c>
      <c r="Y3535" s="14">
        <v>17</v>
      </c>
      <c r="Z3535" s="14">
        <v>23</v>
      </c>
      <c r="AB3535" s="14" t="str">
        <f>IF(C3518="","",C3518)</f>
        <v/>
      </c>
    </row>
    <row r="3536" spans="1:28" ht="16.5" customHeight="1" thickBot="1" x14ac:dyDescent="0.3">
      <c r="A3536" s="324"/>
      <c r="B3536" s="336" t="s">
        <v>188</v>
      </c>
      <c r="C3536" s="336"/>
      <c r="D3536" s="71" t="str">
        <f t="shared" si="859"/>
        <v/>
      </c>
      <c r="E3536" s="71" t="str">
        <f t="shared" si="859"/>
        <v/>
      </c>
      <c r="F3536" s="71" t="str">
        <f t="shared" si="859"/>
        <v/>
      </c>
      <c r="G3536" s="71" t="str">
        <f t="shared" si="859"/>
        <v/>
      </c>
      <c r="H3536" s="348" t="str">
        <f t="shared" si="859"/>
        <v/>
      </c>
      <c r="I3536" s="353"/>
      <c r="J3536" s="354"/>
      <c r="W3536" s="14">
        <v>7</v>
      </c>
      <c r="X3536" s="14">
        <v>13</v>
      </c>
      <c r="Y3536" s="14">
        <v>19</v>
      </c>
      <c r="Z3536" s="14">
        <v>25</v>
      </c>
      <c r="AB3536" s="14" t="str">
        <f>IF(C3518="","",C3518)</f>
        <v/>
      </c>
    </row>
    <row r="3537" spans="1:28" ht="2.25" customHeight="1" thickTop="1" thickBot="1" x14ac:dyDescent="0.3">
      <c r="A3537" s="72"/>
      <c r="B3537" s="73"/>
      <c r="C3537" s="78"/>
      <c r="D3537" s="78"/>
      <c r="E3537" s="78"/>
      <c r="F3537" s="78"/>
      <c r="G3537" s="78"/>
      <c r="H3537" s="75"/>
      <c r="I3537" s="124"/>
      <c r="J3537" s="124"/>
    </row>
    <row r="3538" spans="1:28" ht="27" customHeight="1" thickTop="1" x14ac:dyDescent="0.25">
      <c r="A3538" s="322" t="s">
        <v>7</v>
      </c>
      <c r="B3538" s="334" t="s">
        <v>33</v>
      </c>
      <c r="C3538" s="334" t="str">
        <f t="shared" ref="C3538" si="860">IF(ISERROR(VLOOKUP($C$8,arte,W3538,FALSE)),"",IF(VLOOKUP($C$8,arte,W3538,FALSE)=0,"",VLOOKUP($C$8,arte,W3538,FALSE)))</f>
        <v/>
      </c>
      <c r="D3538" s="76" t="str">
        <f t="shared" ref="D3538:H3540" si="861">IF(ISERROR(VLOOKUP($AB3538,arte,W3538,FALSE)),"",IF(VLOOKUP($AB3538,arte,W3538,FALSE)=0,"",VLOOKUP($AB3538,arte,W3538,FALSE)))</f>
        <v/>
      </c>
      <c r="E3538" s="76" t="str">
        <f t="shared" si="861"/>
        <v/>
      </c>
      <c r="F3538" s="76" t="str">
        <f t="shared" si="861"/>
        <v/>
      </c>
      <c r="G3538" s="69" t="str">
        <f t="shared" si="861"/>
        <v/>
      </c>
      <c r="H3538" s="343" t="str">
        <f t="shared" ca="1" si="861"/>
        <v/>
      </c>
      <c r="I3538" s="337"/>
      <c r="J3538" s="338"/>
      <c r="W3538" s="14">
        <v>3</v>
      </c>
      <c r="X3538" s="14">
        <v>9</v>
      </c>
      <c r="Y3538" s="14">
        <v>15</v>
      </c>
      <c r="Z3538" s="14">
        <v>21</v>
      </c>
      <c r="AA3538" s="14">
        <v>31</v>
      </c>
      <c r="AB3538" s="14" t="str">
        <f>IF(C3518="","",C3518)</f>
        <v/>
      </c>
    </row>
    <row r="3539" spans="1:28" ht="27" customHeight="1" x14ac:dyDescent="0.25">
      <c r="A3539" s="323"/>
      <c r="B3539" s="335" t="s">
        <v>34</v>
      </c>
      <c r="C3539" s="335" t="str">
        <f>IF(ISERROR(VLOOKUP($C$8,arte,W3539,FALSE)),"",IF(VLOOKUP($C$8,arte,W3539,FALSE)=0,"",VLOOKUP($C$8,arte,W3539,FALSE)))</f>
        <v/>
      </c>
      <c r="D3539" s="77" t="str">
        <f t="shared" si="861"/>
        <v/>
      </c>
      <c r="E3539" s="77" t="str">
        <f t="shared" si="861"/>
        <v/>
      </c>
      <c r="F3539" s="77" t="str">
        <f t="shared" si="861"/>
        <v/>
      </c>
      <c r="G3539" s="70" t="str">
        <f t="shared" si="861"/>
        <v/>
      </c>
      <c r="H3539" s="344" t="str">
        <f t="shared" si="861"/>
        <v/>
      </c>
      <c r="I3539" s="339"/>
      <c r="J3539" s="340"/>
      <c r="W3539" s="14">
        <v>4</v>
      </c>
      <c r="X3539" s="14">
        <v>10</v>
      </c>
      <c r="Y3539" s="14">
        <v>16</v>
      </c>
      <c r="Z3539" s="14">
        <v>22</v>
      </c>
      <c r="AB3539" s="14" t="str">
        <f>IF(C3518="","",C3518)</f>
        <v/>
      </c>
    </row>
    <row r="3540" spans="1:28" ht="16.5" customHeight="1" thickBot="1" x14ac:dyDescent="0.3">
      <c r="A3540" s="324"/>
      <c r="B3540" s="336" t="s">
        <v>188</v>
      </c>
      <c r="C3540" s="336"/>
      <c r="D3540" s="71" t="str">
        <f t="shared" si="861"/>
        <v/>
      </c>
      <c r="E3540" s="71" t="str">
        <f t="shared" si="861"/>
        <v/>
      </c>
      <c r="F3540" s="71" t="str">
        <f t="shared" si="861"/>
        <v/>
      </c>
      <c r="G3540" s="71" t="str">
        <f t="shared" si="861"/>
        <v/>
      </c>
      <c r="H3540" s="345" t="str">
        <f t="shared" si="861"/>
        <v/>
      </c>
      <c r="I3540" s="341"/>
      <c r="J3540" s="342"/>
      <c r="W3540" s="14">
        <v>7</v>
      </c>
      <c r="X3540" s="14">
        <v>13</v>
      </c>
      <c r="Y3540" s="14">
        <v>19</v>
      </c>
      <c r="Z3540" s="14">
        <v>25</v>
      </c>
      <c r="AB3540" s="14" t="str">
        <f>IF(C3518="","",C3518)</f>
        <v/>
      </c>
    </row>
    <row r="3541" spans="1:28" ht="2.25" customHeight="1" thickTop="1" thickBot="1" x14ac:dyDescent="0.3">
      <c r="A3541" s="72"/>
      <c r="B3541" s="73"/>
      <c r="C3541" s="79"/>
      <c r="D3541" s="74"/>
      <c r="E3541" s="74"/>
      <c r="F3541" s="74"/>
      <c r="G3541" s="74"/>
      <c r="H3541" s="80" t="str">
        <f>IF(ISERROR(VLOOKUP($C$8,ingles,AA3541,FALSE)),"",IF(VLOOKUP($C$8,ingles,AA3541,FALSE)=0,"",VLOOKUP($C$8,ingles,AA3541,FALSE)))</f>
        <v/>
      </c>
      <c r="I3541" s="124"/>
      <c r="J3541" s="124"/>
    </row>
    <row r="3542" spans="1:28" ht="21" customHeight="1" thickTop="1" x14ac:dyDescent="0.25">
      <c r="A3542" s="322" t="s">
        <v>5</v>
      </c>
      <c r="B3542" s="334" t="s">
        <v>35</v>
      </c>
      <c r="C3542" s="334" t="str">
        <f t="shared" ref="C3542:C3544" si="862">IF(ISERROR(VLOOKUP($C$8,sociales,W3542,FALSE)),"",IF(VLOOKUP($C$8,sociales,W3542,FALSE)=0,"",VLOOKUP($C$8,sociales,W3542,FALSE)))</f>
        <v/>
      </c>
      <c r="D3542" s="76" t="str">
        <f t="shared" ref="D3542:H3545" si="863">IF(ISERROR(VLOOKUP($AB3542,sociales,W3542,FALSE)),"",IF(VLOOKUP($AB3542,sociales,W3542,FALSE)=0,"",VLOOKUP($AB3542,sociales,W3542,FALSE)))</f>
        <v/>
      </c>
      <c r="E3542" s="76" t="str">
        <f t="shared" si="863"/>
        <v/>
      </c>
      <c r="F3542" s="76" t="str">
        <f t="shared" si="863"/>
        <v/>
      </c>
      <c r="G3542" s="69" t="str">
        <f t="shared" si="863"/>
        <v/>
      </c>
      <c r="H3542" s="346" t="str">
        <f t="shared" ca="1" si="863"/>
        <v/>
      </c>
      <c r="I3542" s="349"/>
      <c r="J3542" s="350"/>
      <c r="W3542" s="14">
        <v>3</v>
      </c>
      <c r="X3542" s="14">
        <v>9</v>
      </c>
      <c r="Y3542" s="14">
        <v>15</v>
      </c>
      <c r="Z3542" s="14">
        <v>21</v>
      </c>
      <c r="AA3542" s="14">
        <v>31</v>
      </c>
      <c r="AB3542" s="14" t="str">
        <f>IF(C3518="","",C3518)</f>
        <v/>
      </c>
    </row>
    <row r="3543" spans="1:28" ht="27" customHeight="1" x14ac:dyDescent="0.25">
      <c r="A3543" s="323"/>
      <c r="B3543" s="335" t="s">
        <v>36</v>
      </c>
      <c r="C3543" s="335" t="str">
        <f t="shared" si="862"/>
        <v/>
      </c>
      <c r="D3543" s="77" t="str">
        <f t="shared" si="863"/>
        <v/>
      </c>
      <c r="E3543" s="77" t="str">
        <f t="shared" si="863"/>
        <v/>
      </c>
      <c r="F3543" s="77" t="str">
        <f t="shared" si="863"/>
        <v/>
      </c>
      <c r="G3543" s="70" t="str">
        <f t="shared" si="863"/>
        <v/>
      </c>
      <c r="H3543" s="347" t="str">
        <f t="shared" si="863"/>
        <v/>
      </c>
      <c r="I3543" s="351"/>
      <c r="J3543" s="352"/>
      <c r="W3543" s="14">
        <v>4</v>
      </c>
      <c r="X3543" s="14">
        <v>10</v>
      </c>
      <c r="Y3543" s="14">
        <v>16</v>
      </c>
      <c r="Z3543" s="14">
        <v>22</v>
      </c>
      <c r="AB3543" s="14" t="str">
        <f>IF(C3518="","",C3518)</f>
        <v/>
      </c>
    </row>
    <row r="3544" spans="1:28" ht="27" customHeight="1" x14ac:dyDescent="0.25">
      <c r="A3544" s="323"/>
      <c r="B3544" s="335" t="s">
        <v>37</v>
      </c>
      <c r="C3544" s="335" t="str">
        <f t="shared" si="862"/>
        <v/>
      </c>
      <c r="D3544" s="77" t="str">
        <f t="shared" si="863"/>
        <v/>
      </c>
      <c r="E3544" s="77" t="str">
        <f t="shared" si="863"/>
        <v/>
      </c>
      <c r="F3544" s="77" t="str">
        <f t="shared" si="863"/>
        <v/>
      </c>
      <c r="G3544" s="70" t="str">
        <f t="shared" si="863"/>
        <v/>
      </c>
      <c r="H3544" s="347" t="str">
        <f t="shared" si="863"/>
        <v/>
      </c>
      <c r="I3544" s="351"/>
      <c r="J3544" s="352"/>
      <c r="W3544" s="14">
        <v>5</v>
      </c>
      <c r="X3544" s="14">
        <v>11</v>
      </c>
      <c r="Y3544" s="14">
        <v>17</v>
      </c>
      <c r="Z3544" s="14">
        <v>23</v>
      </c>
      <c r="AB3544" s="14" t="str">
        <f>IF(C3518="","",C3518)</f>
        <v/>
      </c>
    </row>
    <row r="3545" spans="1:28" ht="16.5" customHeight="1" thickBot="1" x14ac:dyDescent="0.3">
      <c r="A3545" s="324"/>
      <c r="B3545" s="336" t="s">
        <v>188</v>
      </c>
      <c r="C3545" s="336"/>
      <c r="D3545" s="71" t="str">
        <f t="shared" si="863"/>
        <v/>
      </c>
      <c r="E3545" s="71" t="str">
        <f t="shared" si="863"/>
        <v/>
      </c>
      <c r="F3545" s="71" t="str">
        <f t="shared" si="863"/>
        <v/>
      </c>
      <c r="G3545" s="71" t="str">
        <f t="shared" si="863"/>
        <v/>
      </c>
      <c r="H3545" s="348" t="str">
        <f t="shared" si="863"/>
        <v/>
      </c>
      <c r="I3545" s="353"/>
      <c r="J3545" s="354"/>
      <c r="W3545" s="14">
        <v>7</v>
      </c>
      <c r="X3545" s="14">
        <v>13</v>
      </c>
      <c r="Y3545" s="14">
        <v>19</v>
      </c>
      <c r="Z3545" s="14">
        <v>25</v>
      </c>
      <c r="AB3545" s="14" t="str">
        <f>IF(C3518="","",C3518)</f>
        <v/>
      </c>
    </row>
    <row r="3546" spans="1:28" ht="2.25" customHeight="1" thickTop="1" thickBot="1" x14ac:dyDescent="0.3">
      <c r="A3546" s="72"/>
      <c r="B3546" s="73"/>
      <c r="C3546" s="78"/>
      <c r="D3546" s="78"/>
      <c r="E3546" s="78"/>
      <c r="F3546" s="78"/>
      <c r="G3546" s="78"/>
      <c r="H3546" s="75"/>
      <c r="I3546" s="124"/>
      <c r="J3546" s="124"/>
    </row>
    <row r="3547" spans="1:28" ht="16.5" customHeight="1" thickTop="1" x14ac:dyDescent="0.25">
      <c r="A3547" s="355" t="s">
        <v>4</v>
      </c>
      <c r="B3547" s="334" t="s">
        <v>24</v>
      </c>
      <c r="C3547" s="334" t="str">
        <f t="shared" ref="C3547:C3548" si="864">IF(ISERROR(VLOOKUP($C$8,desarrollo,W3547,FALSE)),"",IF(VLOOKUP($C$8,desarrollo,W3547,FALSE)=0,"",VLOOKUP($C$8,desarrollo,W3547,FALSE)))</f>
        <v/>
      </c>
      <c r="D3547" s="76" t="str">
        <f t="shared" ref="D3547:H3549" si="865">IF(ISERROR(VLOOKUP($AB3547,desarrollo,W3547,FALSE)),"",IF(VLOOKUP($AB3547,desarrollo,W3547,FALSE)=0,"",VLOOKUP($AB3547,desarrollo,W3547,FALSE)))</f>
        <v/>
      </c>
      <c r="E3547" s="76" t="str">
        <f t="shared" si="865"/>
        <v/>
      </c>
      <c r="F3547" s="76" t="str">
        <f t="shared" si="865"/>
        <v/>
      </c>
      <c r="G3547" s="69" t="str">
        <f t="shared" si="865"/>
        <v/>
      </c>
      <c r="H3547" s="343" t="str">
        <f t="shared" ca="1" si="865"/>
        <v/>
      </c>
      <c r="I3547" s="337"/>
      <c r="J3547" s="338"/>
      <c r="W3547" s="14">
        <v>3</v>
      </c>
      <c r="X3547" s="14">
        <v>9</v>
      </c>
      <c r="Y3547" s="14">
        <v>15</v>
      </c>
      <c r="Z3547" s="14">
        <v>21</v>
      </c>
      <c r="AA3547" s="14">
        <v>31</v>
      </c>
      <c r="AB3547" s="14" t="str">
        <f>IF(C3518="","",C3518)</f>
        <v/>
      </c>
    </row>
    <row r="3548" spans="1:28" ht="27" customHeight="1" x14ac:dyDescent="0.25">
      <c r="A3548" s="356"/>
      <c r="B3548" s="335" t="s">
        <v>25</v>
      </c>
      <c r="C3548" s="335" t="str">
        <f t="shared" si="864"/>
        <v/>
      </c>
      <c r="D3548" s="77" t="str">
        <f t="shared" si="865"/>
        <v/>
      </c>
      <c r="E3548" s="77" t="str">
        <f t="shared" si="865"/>
        <v/>
      </c>
      <c r="F3548" s="77" t="str">
        <f t="shared" si="865"/>
        <v/>
      </c>
      <c r="G3548" s="70" t="str">
        <f t="shared" si="865"/>
        <v/>
      </c>
      <c r="H3548" s="344" t="str">
        <f t="shared" si="865"/>
        <v/>
      </c>
      <c r="I3548" s="339"/>
      <c r="J3548" s="340"/>
      <c r="W3548" s="14">
        <v>4</v>
      </c>
      <c r="X3548" s="14">
        <v>10</v>
      </c>
      <c r="Y3548" s="14">
        <v>16</v>
      </c>
      <c r="Z3548" s="14">
        <v>22</v>
      </c>
      <c r="AB3548" s="14" t="str">
        <f>IF(C3518="","",C3518)</f>
        <v/>
      </c>
    </row>
    <row r="3549" spans="1:28" ht="16.5" customHeight="1" thickBot="1" x14ac:dyDescent="0.3">
      <c r="A3549" s="357"/>
      <c r="B3549" s="336" t="s">
        <v>188</v>
      </c>
      <c r="C3549" s="336"/>
      <c r="D3549" s="71" t="str">
        <f t="shared" si="865"/>
        <v/>
      </c>
      <c r="E3549" s="71" t="str">
        <f t="shared" si="865"/>
        <v/>
      </c>
      <c r="F3549" s="71" t="str">
        <f t="shared" si="865"/>
        <v/>
      </c>
      <c r="G3549" s="71" t="str">
        <f t="shared" si="865"/>
        <v/>
      </c>
      <c r="H3549" s="345" t="str">
        <f t="shared" si="865"/>
        <v/>
      </c>
      <c r="I3549" s="341"/>
      <c r="J3549" s="342"/>
      <c r="W3549" s="14">
        <v>7</v>
      </c>
      <c r="X3549" s="14">
        <v>13</v>
      </c>
      <c r="Y3549" s="14">
        <v>19</v>
      </c>
      <c r="Z3549" s="14">
        <v>25</v>
      </c>
      <c r="AB3549" s="14" t="str">
        <f>IF(C3518="","",C3518)</f>
        <v/>
      </c>
    </row>
    <row r="3550" spans="1:28" ht="2.25" customHeight="1" thickTop="1" thickBot="1" x14ac:dyDescent="0.3">
      <c r="A3550" s="81"/>
      <c r="B3550" s="73"/>
      <c r="C3550" s="78"/>
      <c r="D3550" s="78"/>
      <c r="E3550" s="78"/>
      <c r="F3550" s="78"/>
      <c r="G3550" s="78"/>
      <c r="H3550" s="82"/>
      <c r="I3550" s="124"/>
      <c r="J3550" s="124"/>
    </row>
    <row r="3551" spans="1:28" ht="24" customHeight="1" thickTop="1" x14ac:dyDescent="0.25">
      <c r="A3551" s="322" t="s">
        <v>6</v>
      </c>
      <c r="B3551" s="334" t="s">
        <v>52</v>
      </c>
      <c r="C3551" s="334" t="str">
        <f t="shared" ref="C3551:C3553" si="866">IF(ISERROR(VLOOKUP($C$8,fisica,W3551,FALSE)),"",IF(VLOOKUP($C$8,fisica,W3551,FALSE)=0,"",VLOOKUP($C$8,fisica,W3551,FALSE)))</f>
        <v/>
      </c>
      <c r="D3551" s="76" t="str">
        <f t="shared" ref="D3551:H3554" si="867">IF(ISERROR(VLOOKUP($AB3551,fisica,W3551,FALSE)),"",IF(VLOOKUP($AB3551,fisica,W3551,FALSE)=0,"",VLOOKUP($AB3551,fisica,W3551,FALSE)))</f>
        <v/>
      </c>
      <c r="E3551" s="76" t="str">
        <f t="shared" si="867"/>
        <v/>
      </c>
      <c r="F3551" s="76" t="str">
        <f t="shared" si="867"/>
        <v/>
      </c>
      <c r="G3551" s="69" t="str">
        <f t="shared" si="867"/>
        <v/>
      </c>
      <c r="H3551" s="346" t="str">
        <f t="shared" ca="1" si="867"/>
        <v/>
      </c>
      <c r="I3551" s="349"/>
      <c r="J3551" s="350"/>
      <c r="W3551" s="14">
        <v>3</v>
      </c>
      <c r="X3551" s="14">
        <v>9</v>
      </c>
      <c r="Y3551" s="14">
        <v>15</v>
      </c>
      <c r="Z3551" s="14">
        <v>21</v>
      </c>
      <c r="AA3551" s="14">
        <v>31</v>
      </c>
      <c r="AB3551" s="14" t="str">
        <f>IF(C3518="","",C3518)</f>
        <v/>
      </c>
    </row>
    <row r="3552" spans="1:28" ht="18.75" customHeight="1" x14ac:dyDescent="0.25">
      <c r="A3552" s="323"/>
      <c r="B3552" s="335" t="s">
        <v>38</v>
      </c>
      <c r="C3552" s="335" t="str">
        <f t="shared" si="866"/>
        <v/>
      </c>
      <c r="D3552" s="77" t="str">
        <f t="shared" si="867"/>
        <v/>
      </c>
      <c r="E3552" s="77" t="str">
        <f t="shared" si="867"/>
        <v/>
      </c>
      <c r="F3552" s="77" t="str">
        <f t="shared" si="867"/>
        <v/>
      </c>
      <c r="G3552" s="70" t="str">
        <f t="shared" si="867"/>
        <v/>
      </c>
      <c r="H3552" s="347" t="str">
        <f t="shared" si="867"/>
        <v/>
      </c>
      <c r="I3552" s="351"/>
      <c r="J3552" s="352"/>
      <c r="W3552" s="14">
        <v>4</v>
      </c>
      <c r="X3552" s="14">
        <v>10</v>
      </c>
      <c r="Y3552" s="14">
        <v>16</v>
      </c>
      <c r="Z3552" s="14">
        <v>22</v>
      </c>
      <c r="AB3552" s="14" t="str">
        <f>IF(C3518="","",C3518)</f>
        <v/>
      </c>
    </row>
    <row r="3553" spans="1:28" ht="27" customHeight="1" x14ac:dyDescent="0.25">
      <c r="A3553" s="323"/>
      <c r="B3553" s="335" t="s">
        <v>39</v>
      </c>
      <c r="C3553" s="335" t="str">
        <f t="shared" si="866"/>
        <v/>
      </c>
      <c r="D3553" s="77" t="str">
        <f t="shared" si="867"/>
        <v/>
      </c>
      <c r="E3553" s="77" t="str">
        <f t="shared" si="867"/>
        <v/>
      </c>
      <c r="F3553" s="77" t="str">
        <f t="shared" si="867"/>
        <v/>
      </c>
      <c r="G3553" s="70" t="str">
        <f t="shared" si="867"/>
        <v/>
      </c>
      <c r="H3553" s="347" t="str">
        <f t="shared" si="867"/>
        <v/>
      </c>
      <c r="I3553" s="351"/>
      <c r="J3553" s="352"/>
      <c r="W3553" s="14">
        <v>5</v>
      </c>
      <c r="X3553" s="14">
        <v>11</v>
      </c>
      <c r="Y3553" s="14">
        <v>17</v>
      </c>
      <c r="Z3553" s="14">
        <v>23</v>
      </c>
      <c r="AB3553" s="14" t="str">
        <f>IF(C3518="","",C3518)</f>
        <v/>
      </c>
    </row>
    <row r="3554" spans="1:28" ht="16.5" customHeight="1" thickBot="1" x14ac:dyDescent="0.3">
      <c r="A3554" s="324"/>
      <c r="B3554" s="336" t="s">
        <v>188</v>
      </c>
      <c r="C3554" s="336"/>
      <c r="D3554" s="71" t="str">
        <f t="shared" si="867"/>
        <v/>
      </c>
      <c r="E3554" s="71" t="str">
        <f t="shared" si="867"/>
        <v/>
      </c>
      <c r="F3554" s="71" t="str">
        <f t="shared" si="867"/>
        <v/>
      </c>
      <c r="G3554" s="71" t="str">
        <f t="shared" si="867"/>
        <v/>
      </c>
      <c r="H3554" s="348" t="str">
        <f t="shared" si="867"/>
        <v/>
      </c>
      <c r="I3554" s="353"/>
      <c r="J3554" s="354"/>
      <c r="W3554" s="14">
        <v>7</v>
      </c>
      <c r="X3554" s="14">
        <v>13</v>
      </c>
      <c r="Y3554" s="14">
        <v>19</v>
      </c>
      <c r="Z3554" s="14">
        <v>25</v>
      </c>
      <c r="AB3554" s="14" t="str">
        <f>IF(C3518="","",C3518)</f>
        <v/>
      </c>
    </row>
    <row r="3555" spans="1:28" ht="2.25" customHeight="1" thickTop="1" thickBot="1" x14ac:dyDescent="0.3">
      <c r="A3555" s="72"/>
      <c r="B3555" s="73"/>
      <c r="C3555" s="78"/>
      <c r="D3555" s="78"/>
      <c r="E3555" s="78"/>
      <c r="F3555" s="78"/>
      <c r="G3555" s="78"/>
      <c r="H3555" s="82"/>
      <c r="I3555" s="124"/>
      <c r="J3555" s="124"/>
    </row>
    <row r="3556" spans="1:28" ht="36" customHeight="1" thickTop="1" x14ac:dyDescent="0.25">
      <c r="A3556" s="322" t="s">
        <v>11</v>
      </c>
      <c r="B3556" s="334" t="s">
        <v>40</v>
      </c>
      <c r="C3556" s="334" t="str">
        <f t="shared" ref="C3556:C3557" si="868">IF(ISERROR(VLOOKUP($C$8,religion,W3556,FALSE)),"",IF(VLOOKUP($C$8,religion,W3556,FALSE)=0,"",VLOOKUP($C$8,religion,W3556,FALSE)))</f>
        <v/>
      </c>
      <c r="D3556" s="76" t="str">
        <f t="shared" ref="D3556:H3558" si="869">IF(ISERROR(VLOOKUP($AB3556,religion,W3556,FALSE)),"",IF(VLOOKUP($AB3556,religion,W3556,FALSE)=0,"",VLOOKUP($AB3556,religion,W3556,FALSE)))</f>
        <v/>
      </c>
      <c r="E3556" s="76" t="str">
        <f t="shared" si="869"/>
        <v/>
      </c>
      <c r="F3556" s="76" t="str">
        <f t="shared" si="869"/>
        <v/>
      </c>
      <c r="G3556" s="69" t="str">
        <f t="shared" si="869"/>
        <v/>
      </c>
      <c r="H3556" s="343" t="str">
        <f t="shared" ca="1" si="869"/>
        <v/>
      </c>
      <c r="I3556" s="337"/>
      <c r="J3556" s="338"/>
      <c r="W3556" s="14">
        <v>3</v>
      </c>
      <c r="X3556" s="14">
        <v>9</v>
      </c>
      <c r="Y3556" s="14">
        <v>15</v>
      </c>
      <c r="Z3556" s="14">
        <v>21</v>
      </c>
      <c r="AA3556" s="14">
        <v>31</v>
      </c>
      <c r="AB3556" s="14" t="str">
        <f>IF(C3518="","",C3518)</f>
        <v/>
      </c>
    </row>
    <row r="3557" spans="1:28" ht="27" customHeight="1" x14ac:dyDescent="0.25">
      <c r="A3557" s="323"/>
      <c r="B3557" s="335" t="s">
        <v>41</v>
      </c>
      <c r="C3557" s="335" t="str">
        <f t="shared" si="868"/>
        <v/>
      </c>
      <c r="D3557" s="77" t="str">
        <f t="shared" si="869"/>
        <v/>
      </c>
      <c r="E3557" s="77" t="str">
        <f t="shared" si="869"/>
        <v/>
      </c>
      <c r="F3557" s="77" t="str">
        <f t="shared" si="869"/>
        <v/>
      </c>
      <c r="G3557" s="70" t="str">
        <f t="shared" si="869"/>
        <v/>
      </c>
      <c r="H3557" s="344" t="str">
        <f t="shared" si="869"/>
        <v/>
      </c>
      <c r="I3557" s="339"/>
      <c r="J3557" s="340"/>
      <c r="W3557" s="14">
        <v>4</v>
      </c>
      <c r="X3557" s="14">
        <v>10</v>
      </c>
      <c r="Y3557" s="14">
        <v>16</v>
      </c>
      <c r="Z3557" s="14">
        <v>22</v>
      </c>
      <c r="AB3557" s="14" t="str">
        <f>IF(C3518="","",C3518)</f>
        <v/>
      </c>
    </row>
    <row r="3558" spans="1:28" ht="16.5" customHeight="1" thickBot="1" x14ac:dyDescent="0.3">
      <c r="A3558" s="324"/>
      <c r="B3558" s="336" t="s">
        <v>188</v>
      </c>
      <c r="C3558" s="336"/>
      <c r="D3558" s="71" t="str">
        <f t="shared" si="869"/>
        <v/>
      </c>
      <c r="E3558" s="71" t="str">
        <f t="shared" si="869"/>
        <v/>
      </c>
      <c r="F3558" s="71" t="str">
        <f t="shared" si="869"/>
        <v/>
      </c>
      <c r="G3558" s="71" t="str">
        <f t="shared" si="869"/>
        <v/>
      </c>
      <c r="H3558" s="345" t="str">
        <f t="shared" si="869"/>
        <v/>
      </c>
      <c r="I3558" s="341"/>
      <c r="J3558" s="342"/>
      <c r="W3558" s="14">
        <v>7</v>
      </c>
      <c r="X3558" s="14">
        <v>13</v>
      </c>
      <c r="Y3558" s="14">
        <v>19</v>
      </c>
      <c r="Z3558" s="14">
        <v>25</v>
      </c>
      <c r="AB3558" s="14" t="str">
        <f>IF(C3518="","",C3518)</f>
        <v/>
      </c>
    </row>
    <row r="3559" spans="1:28" ht="2.25" customHeight="1" thickTop="1" thickBot="1" x14ac:dyDescent="0.3">
      <c r="A3559" s="72"/>
      <c r="B3559" s="73"/>
      <c r="C3559" s="78"/>
      <c r="D3559" s="78"/>
      <c r="E3559" s="78"/>
      <c r="F3559" s="78"/>
      <c r="G3559" s="78"/>
      <c r="H3559" s="82"/>
      <c r="I3559" s="124"/>
      <c r="J3559" s="124"/>
    </row>
    <row r="3560" spans="1:28" ht="28.5" customHeight="1" thickTop="1" x14ac:dyDescent="0.25">
      <c r="A3560" s="322" t="s">
        <v>10</v>
      </c>
      <c r="B3560" s="334" t="s">
        <v>42</v>
      </c>
      <c r="C3560" s="334" t="str">
        <f t="shared" ref="C3560:C3562" si="870">IF(ISERROR(VLOOKUP($C$8,ciencia,W3560,FALSE)),"",IF(VLOOKUP($C$8,ciencia,W3560,FALSE)=0,"",VLOOKUP($C$8,ciencia,W3560,FALSE)))</f>
        <v/>
      </c>
      <c r="D3560" s="76" t="str">
        <f t="shared" ref="D3560:H3563" si="871">IF(ISERROR(VLOOKUP($AB3560,ciencia,W3560,FALSE)),"",IF(VLOOKUP($AB3560,ciencia,W3560,FALSE)=0,"",VLOOKUP($AB3560,ciencia,W3560,FALSE)))</f>
        <v/>
      </c>
      <c r="E3560" s="76" t="str">
        <f t="shared" si="871"/>
        <v/>
      </c>
      <c r="F3560" s="76" t="str">
        <f t="shared" si="871"/>
        <v/>
      </c>
      <c r="G3560" s="69" t="str">
        <f t="shared" si="871"/>
        <v/>
      </c>
      <c r="H3560" s="346" t="str">
        <f t="shared" ca="1" si="871"/>
        <v/>
      </c>
      <c r="I3560" s="349"/>
      <c r="J3560" s="350"/>
      <c r="W3560" s="14">
        <v>3</v>
      </c>
      <c r="X3560" s="14">
        <v>9</v>
      </c>
      <c r="Y3560" s="14">
        <v>15</v>
      </c>
      <c r="Z3560" s="14">
        <v>21</v>
      </c>
      <c r="AA3560" s="14">
        <v>31</v>
      </c>
      <c r="AB3560" s="14" t="str">
        <f>IF(C3518="","",C3518)</f>
        <v/>
      </c>
    </row>
    <row r="3561" spans="1:28" ht="47.25" customHeight="1" x14ac:dyDescent="0.25">
      <c r="A3561" s="323"/>
      <c r="B3561" s="335" t="s">
        <v>9</v>
      </c>
      <c r="C3561" s="335" t="str">
        <f t="shared" si="870"/>
        <v/>
      </c>
      <c r="D3561" s="77" t="str">
        <f t="shared" si="871"/>
        <v/>
      </c>
      <c r="E3561" s="77" t="str">
        <f t="shared" si="871"/>
        <v/>
      </c>
      <c r="F3561" s="77" t="str">
        <f t="shared" si="871"/>
        <v/>
      </c>
      <c r="G3561" s="70" t="str">
        <f t="shared" si="871"/>
        <v/>
      </c>
      <c r="H3561" s="347" t="str">
        <f t="shared" si="871"/>
        <v/>
      </c>
      <c r="I3561" s="351"/>
      <c r="J3561" s="352"/>
      <c r="W3561" s="14">
        <v>4</v>
      </c>
      <c r="X3561" s="14">
        <v>10</v>
      </c>
      <c r="Y3561" s="14">
        <v>16</v>
      </c>
      <c r="Z3561" s="14">
        <v>22</v>
      </c>
      <c r="AB3561" s="14" t="str">
        <f>IF(C3518="","",C3518)</f>
        <v/>
      </c>
    </row>
    <row r="3562" spans="1:28" ht="36.75" customHeight="1" x14ac:dyDescent="0.25">
      <c r="A3562" s="323"/>
      <c r="B3562" s="335" t="s">
        <v>43</v>
      </c>
      <c r="C3562" s="335" t="str">
        <f t="shared" si="870"/>
        <v/>
      </c>
      <c r="D3562" s="77" t="str">
        <f t="shared" si="871"/>
        <v/>
      </c>
      <c r="E3562" s="77" t="str">
        <f t="shared" si="871"/>
        <v/>
      </c>
      <c r="F3562" s="77" t="str">
        <f t="shared" si="871"/>
        <v/>
      </c>
      <c r="G3562" s="70" t="str">
        <f t="shared" si="871"/>
        <v/>
      </c>
      <c r="H3562" s="347" t="str">
        <f t="shared" si="871"/>
        <v/>
      </c>
      <c r="I3562" s="351"/>
      <c r="J3562" s="352"/>
      <c r="W3562" s="14">
        <v>5</v>
      </c>
      <c r="X3562" s="14">
        <v>11</v>
      </c>
      <c r="Y3562" s="14">
        <v>17</v>
      </c>
      <c r="Z3562" s="14">
        <v>23</v>
      </c>
      <c r="AB3562" s="14" t="str">
        <f>IF(C3518="","",C3518)</f>
        <v/>
      </c>
    </row>
    <row r="3563" spans="1:28" ht="16.5" customHeight="1" thickBot="1" x14ac:dyDescent="0.3">
      <c r="A3563" s="324"/>
      <c r="B3563" s="336" t="s">
        <v>188</v>
      </c>
      <c r="C3563" s="336"/>
      <c r="D3563" s="71" t="str">
        <f t="shared" si="871"/>
        <v/>
      </c>
      <c r="E3563" s="71" t="str">
        <f t="shared" si="871"/>
        <v/>
      </c>
      <c r="F3563" s="71" t="str">
        <f t="shared" si="871"/>
        <v/>
      </c>
      <c r="G3563" s="71" t="str">
        <f t="shared" si="871"/>
        <v/>
      </c>
      <c r="H3563" s="348" t="str">
        <f t="shared" si="871"/>
        <v/>
      </c>
      <c r="I3563" s="353"/>
      <c r="J3563" s="354"/>
      <c r="W3563" s="14">
        <v>7</v>
      </c>
      <c r="X3563" s="14">
        <v>13</v>
      </c>
      <c r="Y3563" s="14">
        <v>19</v>
      </c>
      <c r="Z3563" s="14">
        <v>25</v>
      </c>
      <c r="AB3563" s="14" t="str">
        <f>IF(C3518="","",C3518)</f>
        <v/>
      </c>
    </row>
    <row r="3564" spans="1:28" ht="2.25" customHeight="1" thickTop="1" thickBot="1" x14ac:dyDescent="0.3">
      <c r="A3564" s="72"/>
      <c r="B3564" s="73"/>
      <c r="C3564" s="78"/>
      <c r="D3564" s="78"/>
      <c r="E3564" s="78"/>
      <c r="F3564" s="78"/>
      <c r="G3564" s="78"/>
      <c r="H3564" s="82"/>
      <c r="I3564" s="124"/>
      <c r="J3564" s="124"/>
    </row>
    <row r="3565" spans="1:28" ht="44.25" customHeight="1" thickTop="1" thickBot="1" x14ac:dyDescent="0.3">
      <c r="A3565" s="83" t="s">
        <v>12</v>
      </c>
      <c r="B3565" s="376" t="s">
        <v>44</v>
      </c>
      <c r="C3565" s="377"/>
      <c r="D3565" s="84" t="str">
        <f>IF(ISERROR(VLOOKUP($AB3565,trabajo,W3565,FALSE)),"",IF(VLOOKUP($AB3565,trabajo,W3565,FALSE)=0,"",VLOOKUP($AB3565,trabajo,W3565,FALSE)))</f>
        <v/>
      </c>
      <c r="E3565" s="84" t="str">
        <f>IF(ISERROR(VLOOKUP($AB3565,trabajo,X3565,FALSE)),"",IF(VLOOKUP($AB3565,trabajo,X3565,FALSE)=0,"",VLOOKUP($AB3565,trabajo,X3565,FALSE)))</f>
        <v/>
      </c>
      <c r="F3565" s="84" t="str">
        <f>IF(ISERROR(VLOOKUP($AB3565,trabajo,Y3565,FALSE)),"",IF(VLOOKUP($AB3565,trabajo,Y3565,FALSE)=0,"",VLOOKUP($AB3565,trabajo,Y3565,FALSE)))</f>
        <v/>
      </c>
      <c r="G3565" s="85" t="str">
        <f>IF(ISERROR(VLOOKUP($AB3565,trabajo,Z3565,FALSE)),"",IF(VLOOKUP($AB3565,trabajo,Z3565,FALSE)=0,"",VLOOKUP($AB3565,trabajo,Z3565,FALSE)))</f>
        <v/>
      </c>
      <c r="H3565" s="86" t="str">
        <f ca="1">IF(ISERROR(VLOOKUP($AB3565,trabajo,AA3565,FALSE)),"",IF(VLOOKUP($AB3565,trabajo,AA3565,FALSE)=0,"",VLOOKUP($AB3565,trabajo,AA3565,FALSE)))</f>
        <v/>
      </c>
      <c r="I3565" s="332"/>
      <c r="J3565" s="333"/>
      <c r="W3565" s="14">
        <v>3</v>
      </c>
      <c r="X3565" s="14">
        <v>9</v>
      </c>
      <c r="Y3565" s="14">
        <v>15</v>
      </c>
      <c r="Z3565" s="14">
        <v>21</v>
      </c>
      <c r="AA3565" s="14">
        <v>31</v>
      </c>
      <c r="AB3565" s="14" t="str">
        <f>IF(C3518="","",C3518)</f>
        <v/>
      </c>
    </row>
    <row r="3566" spans="1:28" ht="9.75" customHeight="1" thickTop="1" thickBot="1" x14ac:dyDescent="0.3">
      <c r="A3566" s="87"/>
      <c r="B3566" s="73"/>
      <c r="C3566" s="79"/>
      <c r="D3566" s="79"/>
      <c r="E3566" s="79"/>
      <c r="F3566" s="79"/>
      <c r="G3566" s="79"/>
      <c r="I3566" s="88"/>
      <c r="J3566" s="88"/>
    </row>
    <row r="3567" spans="1:28" ht="18.75" customHeight="1" thickTop="1" x14ac:dyDescent="0.25">
      <c r="A3567" s="389" t="s">
        <v>14</v>
      </c>
      <c r="B3567" s="390"/>
      <c r="C3567" s="391"/>
      <c r="D3567" s="386" t="s">
        <v>53</v>
      </c>
      <c r="E3567" s="387"/>
      <c r="F3567" s="387"/>
      <c r="G3567" s="388"/>
      <c r="H3567" s="384" t="s">
        <v>2</v>
      </c>
      <c r="I3567" s="288" t="s">
        <v>17</v>
      </c>
      <c r="J3567" s="289"/>
    </row>
    <row r="3568" spans="1:28" ht="18.75" customHeight="1" thickBot="1" x14ac:dyDescent="0.3">
      <c r="A3568" s="392"/>
      <c r="B3568" s="393"/>
      <c r="C3568" s="394"/>
      <c r="D3568" s="89">
        <v>1</v>
      </c>
      <c r="E3568" s="89">
        <v>2</v>
      </c>
      <c r="F3568" s="89">
        <v>3</v>
      </c>
      <c r="G3568" s="90">
        <v>4</v>
      </c>
      <c r="H3568" s="385"/>
      <c r="I3568" s="290"/>
      <c r="J3568" s="291"/>
    </row>
    <row r="3569" spans="1:28" ht="22.5" customHeight="1" thickTop="1" x14ac:dyDescent="0.25">
      <c r="A3569" s="378" t="s">
        <v>15</v>
      </c>
      <c r="B3569" s="379"/>
      <c r="C3569" s="380"/>
      <c r="D3569" s="91" t="str">
        <f>IF(ISERROR(VLOOKUP($AB3569,autonomo,W3569,FALSE)),"",IF(VLOOKUP($AB3569,autonomo,W3569,FALSE)=0,"",VLOOKUP($AB3569,autonomo,W3569,FALSE)))</f>
        <v/>
      </c>
      <c r="E3569" s="91" t="str">
        <f>IF(ISERROR(VLOOKUP($AB3569,autonomo,X3569,FALSE)),"",IF(VLOOKUP($AB3569,autonomo,X3569,FALSE)=0,"",VLOOKUP($AB3569,autonomo,X3569,FALSE)))</f>
        <v/>
      </c>
      <c r="F3569" s="91" t="str">
        <f>IF(ISERROR(VLOOKUP($AB3569,autonomo,Y3569,FALSE)),"",IF(VLOOKUP($AB3569,autonomo,Y3569,FALSE)=0,"",VLOOKUP($AB3569,autonomo,Y3569,FALSE)))</f>
        <v/>
      </c>
      <c r="G3569" s="92" t="str">
        <f>IF(ISERROR(VLOOKUP($AB3569,autonomo,Z3569,FALSE)),"",IF(VLOOKUP($AB3569,autonomo,Z3569,FALSE)=0,"",VLOOKUP($AB3569,autonomo,Z3569,FALSE)))</f>
        <v/>
      </c>
      <c r="H3569" s="93" t="str">
        <f ca="1">IF(ISERROR(VLOOKUP($AB3569,autonomo,AA3569,FALSE)),"",IF(VLOOKUP($AB3569,autonomo,AA3569,FALSE)=0,"",VLOOKUP($AB3569,autonomo,AA3569,FALSE)))</f>
        <v/>
      </c>
      <c r="I3569" s="305"/>
      <c r="J3569" s="306"/>
      <c r="W3569" s="14">
        <v>3</v>
      </c>
      <c r="X3569" s="14">
        <v>9</v>
      </c>
      <c r="Y3569" s="14">
        <v>15</v>
      </c>
      <c r="Z3569" s="14">
        <v>21</v>
      </c>
      <c r="AA3569" s="14">
        <v>31</v>
      </c>
      <c r="AB3569" s="14" t="str">
        <f>IF(C3518="","",C3518)</f>
        <v/>
      </c>
    </row>
    <row r="3570" spans="1:28" ht="24" customHeight="1" thickBot="1" x14ac:dyDescent="0.3">
      <c r="A3570" s="381" t="s">
        <v>16</v>
      </c>
      <c r="B3570" s="382"/>
      <c r="C3570" s="383"/>
      <c r="D3570" s="94" t="str">
        <f>IF(ISERROR(VLOOKUP($AB3570,tic,W3570,FALSE)),"",IF(VLOOKUP($AB3570,tic,W3570,FALSE)=0,"",VLOOKUP($AB3570,tic,W3570,FALSE)))</f>
        <v/>
      </c>
      <c r="E3570" s="94" t="str">
        <f>IF(ISERROR(VLOOKUP($AB3570,tic,X3570,FALSE)),"",IF(VLOOKUP($AB3570,tic,X3570,FALSE)=0,"",VLOOKUP($AB3570,tic,X3570,FALSE)))</f>
        <v/>
      </c>
      <c r="F3570" s="94" t="str">
        <f>IF(ISERROR(VLOOKUP($AB3570,tic,Y3570,FALSE)),"",IF(VLOOKUP($AB3570,tic,Y3570,FALSE)=0,"",VLOOKUP($AB3570,tic,Y3570,FALSE)))</f>
        <v/>
      </c>
      <c r="G3570" s="95" t="str">
        <f>IF(ISERROR(VLOOKUP($AB3570,tic,Z3570,FALSE)),"",IF(VLOOKUP($AB3570,tic,Z3570,FALSE)=0,"",VLOOKUP($AB3570,tic,Z3570,FALSE)))</f>
        <v/>
      </c>
      <c r="H3570" s="96" t="str">
        <f ca="1">IF(ISERROR(VLOOKUP($AB3570,tic,AA3570,FALSE)),"",IF(VLOOKUP($AB3570,tic,AA3570,FALSE)=0,"",VLOOKUP($AB3570,tic,AA3570,FALSE)))</f>
        <v/>
      </c>
      <c r="I3570" s="307"/>
      <c r="J3570" s="308"/>
      <c r="W3570" s="14">
        <v>3</v>
      </c>
      <c r="X3570" s="14">
        <v>9</v>
      </c>
      <c r="Y3570" s="14">
        <v>15</v>
      </c>
      <c r="Z3570" s="14">
        <v>21</v>
      </c>
      <c r="AA3570" s="14">
        <v>31</v>
      </c>
      <c r="AB3570" s="14" t="str">
        <f>IF(C3518="","",C3518)</f>
        <v/>
      </c>
    </row>
    <row r="3571" spans="1:28" ht="5.25" customHeight="1" thickTop="1" thickBot="1" x14ac:dyDescent="0.3"/>
    <row r="3572" spans="1:28" ht="17.25" customHeight="1" thickBot="1" x14ac:dyDescent="0.3">
      <c r="A3572" s="233" t="s">
        <v>154</v>
      </c>
      <c r="B3572" s="233"/>
      <c r="C3572" s="246" t="str">
        <f>IF(C3518="","",IF(VLOOKUP(C3518,DATOS!$B$17:$F$61,4,FALSE)=0,"",VLOOKUP(C3518,DATOS!$B$17:$F$61,4,FALSE)&amp;" "&amp;VLOOKUP(C3518,DATOS!$B$17:$F$61,5,FALSE)))</f>
        <v/>
      </c>
      <c r="D3572" s="247"/>
      <c r="E3572" s="248"/>
      <c r="F3572" s="233" t="str">
        <f>"N° Áreas desaprobadas "&amp;DATOS!$B$6&amp;" :"</f>
        <v>N° Áreas desaprobadas 2019 :</v>
      </c>
      <c r="G3572" s="233"/>
      <c r="H3572" s="233"/>
      <c r="I3572" s="233"/>
      <c r="J3572" s="97" t="str">
        <f ca="1">IF(C3518="","",IF((DATOS!$W$14-TODAY())&gt;0,"",VLOOKUP(C3518,anual,18,FALSE)))</f>
        <v/>
      </c>
    </row>
    <row r="3573" spans="1:28" ht="3" customHeight="1" thickBot="1" x14ac:dyDescent="0.3">
      <c r="A3573" s="46"/>
      <c r="B3573" s="46"/>
      <c r="C3573" s="98"/>
      <c r="D3573" s="98"/>
      <c r="E3573" s="98"/>
      <c r="F3573" s="46"/>
      <c r="G3573" s="46"/>
      <c r="H3573" s="46"/>
      <c r="I3573" s="46"/>
    </row>
    <row r="3574" spans="1:28" ht="17.25" customHeight="1" thickBot="1" x14ac:dyDescent="0.3">
      <c r="A3574" s="420" t="str">
        <f>IF(C3518="","",C3518)</f>
        <v/>
      </c>
      <c r="B3574" s="420"/>
      <c r="C3574" s="420"/>
      <c r="F3574" s="233" t="s">
        <v>155</v>
      </c>
      <c r="G3574" s="233"/>
      <c r="H3574" s="233"/>
      <c r="I3574" s="395" t="str">
        <f ca="1">IF(C3518="","",IF((DATOS!$W$14-TODAY())&gt;0,"",VLOOKUP(C3518,anual2,20,FALSE)))</f>
        <v/>
      </c>
      <c r="J3574" s="396"/>
    </row>
    <row r="3575" spans="1:28" ht="15.75" thickBot="1" x14ac:dyDescent="0.3">
      <c r="A3575" s="16" t="s">
        <v>54</v>
      </c>
    </row>
    <row r="3576" spans="1:28" ht="16.5" thickTop="1" thickBot="1" x14ac:dyDescent="0.3">
      <c r="A3576" s="99" t="s">
        <v>55</v>
      </c>
      <c r="B3576" s="100" t="s">
        <v>56</v>
      </c>
      <c r="C3576" s="279" t="s">
        <v>152</v>
      </c>
      <c r="D3576" s="280"/>
      <c r="E3576" s="279" t="s">
        <v>57</v>
      </c>
      <c r="F3576" s="281"/>
      <c r="G3576" s="281"/>
      <c r="H3576" s="281"/>
      <c r="I3576" s="281"/>
      <c r="J3576" s="282"/>
    </row>
    <row r="3577" spans="1:28" ht="20.25" customHeight="1" thickTop="1" x14ac:dyDescent="0.25">
      <c r="A3577" s="101">
        <v>1</v>
      </c>
      <c r="B3577" s="102" t="str">
        <f t="shared" ref="B3577:D3580" si="872">IF(ISERROR(VLOOKUP($AB3577,comportamiento,W3577,FALSE)),"",IF(VLOOKUP($AB3577,comportamiento,W3577,FALSE)=0,"",VLOOKUP($AB3577,comportamiento,W3577,FALSE)))</f>
        <v/>
      </c>
      <c r="C3577" s="273" t="str">
        <f t="shared" ca="1" si="872"/>
        <v/>
      </c>
      <c r="D3577" s="274" t="str">
        <f t="shared" si="872"/>
        <v/>
      </c>
      <c r="E3577" s="283"/>
      <c r="F3577" s="283"/>
      <c r="G3577" s="283"/>
      <c r="H3577" s="283"/>
      <c r="I3577" s="283"/>
      <c r="J3577" s="284"/>
      <c r="W3577" s="14">
        <v>7</v>
      </c>
      <c r="X3577" s="14">
        <v>31</v>
      </c>
      <c r="AB3577" s="14" t="str">
        <f>IF(C3518="","",C3518)</f>
        <v/>
      </c>
    </row>
    <row r="3578" spans="1:28" ht="20.25" customHeight="1" x14ac:dyDescent="0.25">
      <c r="A3578" s="103">
        <v>2</v>
      </c>
      <c r="B3578" s="104" t="str">
        <f t="shared" si="872"/>
        <v/>
      </c>
      <c r="C3578" s="275" t="str">
        <f t="shared" si="872"/>
        <v/>
      </c>
      <c r="D3578" s="276" t="str">
        <f t="shared" si="872"/>
        <v/>
      </c>
      <c r="E3578" s="269"/>
      <c r="F3578" s="269"/>
      <c r="G3578" s="269"/>
      <c r="H3578" s="269"/>
      <c r="I3578" s="269"/>
      <c r="J3578" s="270"/>
      <c r="W3578" s="14">
        <v>13</v>
      </c>
      <c r="AB3578" s="14" t="str">
        <f>IF(C3518="","",C3518)</f>
        <v/>
      </c>
    </row>
    <row r="3579" spans="1:28" ht="20.25" customHeight="1" x14ac:dyDescent="0.25">
      <c r="A3579" s="103">
        <v>3</v>
      </c>
      <c r="B3579" s="104" t="str">
        <f t="shared" si="872"/>
        <v/>
      </c>
      <c r="C3579" s="275" t="str">
        <f t="shared" si="872"/>
        <v/>
      </c>
      <c r="D3579" s="276" t="str">
        <f t="shared" si="872"/>
        <v/>
      </c>
      <c r="E3579" s="269"/>
      <c r="F3579" s="269"/>
      <c r="G3579" s="269"/>
      <c r="H3579" s="269"/>
      <c r="I3579" s="269"/>
      <c r="J3579" s="270"/>
      <c r="W3579" s="14">
        <v>19</v>
      </c>
      <c r="AB3579" s="14" t="str">
        <f>IF(C3518="","",C3518)</f>
        <v/>
      </c>
    </row>
    <row r="3580" spans="1:28" ht="20.25" customHeight="1" thickBot="1" x14ac:dyDescent="0.3">
      <c r="A3580" s="105">
        <v>4</v>
      </c>
      <c r="B3580" s="106" t="str">
        <f t="shared" si="872"/>
        <v/>
      </c>
      <c r="C3580" s="277" t="str">
        <f t="shared" si="872"/>
        <v/>
      </c>
      <c r="D3580" s="278" t="str">
        <f t="shared" si="872"/>
        <v/>
      </c>
      <c r="E3580" s="271"/>
      <c r="F3580" s="271"/>
      <c r="G3580" s="271"/>
      <c r="H3580" s="271"/>
      <c r="I3580" s="271"/>
      <c r="J3580" s="272"/>
      <c r="W3580" s="14">
        <v>25</v>
      </c>
      <c r="AB3580" s="14" t="str">
        <f>IF(C3518="","",C3518)</f>
        <v/>
      </c>
    </row>
    <row r="3581" spans="1:28" ht="6.75" customHeight="1" thickTop="1" thickBot="1" x14ac:dyDescent="0.3">
      <c r="W3581" s="14">
        <v>7</v>
      </c>
    </row>
    <row r="3582" spans="1:28" ht="14.25" customHeight="1" thickTop="1" thickBot="1" x14ac:dyDescent="0.3">
      <c r="B3582" s="358" t="s">
        <v>208</v>
      </c>
      <c r="C3582" s="359"/>
      <c r="D3582" s="359" t="s">
        <v>209</v>
      </c>
      <c r="E3582" s="359"/>
      <c r="F3582" s="360"/>
    </row>
    <row r="3583" spans="1:28" ht="14.25" customHeight="1" thickTop="1" x14ac:dyDescent="0.25">
      <c r="B3583" s="107" t="str">
        <f>IF(DATOS!$B$12="","",IF(DATOS!$B$12="Bimestre","I Bimestre","I Trimestre"))</f>
        <v>I Trimestre</v>
      </c>
      <c r="C3583" s="108" t="str">
        <f>IF(C3518="","",VLOOKUP(C3518,periodo1,20,FALSE)&amp;"°")</f>
        <v/>
      </c>
      <c r="D3583" s="221" t="str">
        <f>IF(C3518="","",VLOOKUP(C3518,periodo1,18,FALSE))</f>
        <v/>
      </c>
      <c r="E3583" s="221"/>
      <c r="F3583" s="361"/>
      <c r="H3583" s="406" t="str">
        <f>"Orden de mérito año escolar "&amp;DATOS!$B$6&amp;":"</f>
        <v>Orden de mérito año escolar 2019:</v>
      </c>
      <c r="I3583" s="407"/>
      <c r="J3583" s="412" t="str">
        <f ca="1">IF(C3518="","",IF((DATOS!$W$14-TODAY())&gt;0,"",VLOOKUP(C3518,anual,20,FALSE)&amp;"°"))</f>
        <v/>
      </c>
    </row>
    <row r="3584" spans="1:28" ht="14.25" customHeight="1" x14ac:dyDescent="0.25">
      <c r="B3584" s="109" t="str">
        <f>IF(DATOS!$B$12="","",IF(DATOS!$B$12="Bimestre","II Bimestre","II Trimestre"))</f>
        <v>II Trimestre</v>
      </c>
      <c r="C3584" s="110" t="str">
        <f ca="1">IF(C3518="","",IF((DATOS!$X$14-TODAY())&gt;0,"",VLOOKUP(C3518,periodo2,20,FALSE)&amp;"°"))</f>
        <v/>
      </c>
      <c r="D3584" s="225" t="str">
        <f>IF(C3518="","",IF(C3584="","",VLOOKUP(C3518,periodo2,18,FALSE)))</f>
        <v/>
      </c>
      <c r="E3584" s="225"/>
      <c r="F3584" s="362"/>
      <c r="H3584" s="408"/>
      <c r="I3584" s="409"/>
      <c r="J3584" s="413"/>
    </row>
    <row r="3585" spans="1:10" ht="14.25" customHeight="1" thickBot="1" x14ac:dyDescent="0.3">
      <c r="A3585" s="111"/>
      <c r="B3585" s="112" t="str">
        <f>IF(DATOS!$B$12="","",IF(DATOS!$B$12="Bimestre","III Bimestre","III Trimestre"))</f>
        <v>III Trimestre</v>
      </c>
      <c r="C3585" s="113" t="str">
        <f ca="1">IF(C3518="","",IF((DATOS!$Y$14-TODAY())&gt;0,"",VLOOKUP(C3518,periodo3,20,FALSE)&amp;"°"))</f>
        <v/>
      </c>
      <c r="D3585" s="363" t="str">
        <f>IF(C3518="","",IF(C3585="","",VLOOKUP(C3518,periodo3,18,FALSE)))</f>
        <v/>
      </c>
      <c r="E3585" s="363"/>
      <c r="F3585" s="364"/>
      <c r="G3585" s="111"/>
      <c r="H3585" s="410"/>
      <c r="I3585" s="411"/>
      <c r="J3585" s="414"/>
    </row>
    <row r="3586" spans="1:10" ht="14.25" customHeight="1" thickTop="1" thickBot="1" x14ac:dyDescent="0.3">
      <c r="B3586" s="114" t="str">
        <f>IF(DATOS!$B$12="","",IF(DATOS!$B$12="Bimestre","IV Bimestre",""))</f>
        <v/>
      </c>
      <c r="C3586" s="115" t="str">
        <f ca="1">IF(C3518="","",IF((DATOS!$W$14-TODAY())&gt;0,"",VLOOKUP(C3518,periodo4,20,FALSE)&amp;"°"))</f>
        <v/>
      </c>
      <c r="D3586" s="214" t="str">
        <f>IF(C3518="","",IF(C3586="","",VLOOKUP(C3518,periodo4,18,FALSE)))</f>
        <v/>
      </c>
      <c r="E3586" s="214"/>
      <c r="F3586" s="405"/>
    </row>
    <row r="3587" spans="1:10" ht="16.5" thickTop="1" thickBot="1" x14ac:dyDescent="0.3">
      <c r="A3587" s="16" t="s">
        <v>192</v>
      </c>
    </row>
    <row r="3588" spans="1:10" ht="15.75" thickTop="1" x14ac:dyDescent="0.25">
      <c r="A3588" s="397" t="s">
        <v>55</v>
      </c>
      <c r="B3588" s="399" t="s">
        <v>193</v>
      </c>
      <c r="C3588" s="288"/>
      <c r="D3588" s="288"/>
      <c r="E3588" s="289"/>
      <c r="F3588" s="399" t="s">
        <v>194</v>
      </c>
      <c r="G3588" s="288"/>
      <c r="H3588" s="288"/>
      <c r="I3588" s="289"/>
    </row>
    <row r="3589" spans="1:10" x14ac:dyDescent="0.25">
      <c r="A3589" s="398"/>
      <c r="B3589" s="116" t="s">
        <v>195</v>
      </c>
      <c r="C3589" s="400" t="s">
        <v>196</v>
      </c>
      <c r="D3589" s="400"/>
      <c r="E3589" s="401"/>
      <c r="F3589" s="402" t="s">
        <v>195</v>
      </c>
      <c r="G3589" s="400"/>
      <c r="H3589" s="400"/>
      <c r="I3589" s="117" t="s">
        <v>196</v>
      </c>
    </row>
    <row r="3590" spans="1:10" x14ac:dyDescent="0.25">
      <c r="A3590" s="118">
        <v>1</v>
      </c>
      <c r="B3590" s="145"/>
      <c r="C3590" s="403"/>
      <c r="D3590" s="366"/>
      <c r="E3590" s="404"/>
      <c r="F3590" s="365"/>
      <c r="G3590" s="366"/>
      <c r="H3590" s="367"/>
      <c r="I3590" s="127"/>
    </row>
    <row r="3591" spans="1:10" x14ac:dyDescent="0.25">
      <c r="A3591" s="118">
        <v>2</v>
      </c>
      <c r="B3591" s="145"/>
      <c r="C3591" s="403"/>
      <c r="D3591" s="366"/>
      <c r="E3591" s="404"/>
      <c r="F3591" s="365"/>
      <c r="G3591" s="366"/>
      <c r="H3591" s="367"/>
      <c r="I3591" s="127"/>
    </row>
    <row r="3592" spans="1:10" x14ac:dyDescent="0.25">
      <c r="A3592" s="118">
        <v>3</v>
      </c>
      <c r="B3592" s="145"/>
      <c r="C3592" s="403"/>
      <c r="D3592" s="366"/>
      <c r="E3592" s="404"/>
      <c r="F3592" s="365"/>
      <c r="G3592" s="366"/>
      <c r="H3592" s="367"/>
      <c r="I3592" s="127"/>
    </row>
    <row r="3593" spans="1:10" ht="15.75" thickBot="1" x14ac:dyDescent="0.3">
      <c r="A3593" s="119">
        <v>4</v>
      </c>
      <c r="B3593" s="144"/>
      <c r="C3593" s="368"/>
      <c r="D3593" s="369"/>
      <c r="E3593" s="370"/>
      <c r="F3593" s="371"/>
      <c r="G3593" s="369"/>
      <c r="H3593" s="372"/>
      <c r="I3593" s="130"/>
    </row>
    <row r="3594" spans="1:10" ht="16.5" thickTop="1" thickBot="1" x14ac:dyDescent="0.3">
      <c r="A3594" s="120" t="s">
        <v>197</v>
      </c>
      <c r="B3594" s="121" t="str">
        <f>IF(C3518="","",IF(SUM(B3590:B3593)=0,"",SUM(B3590:B3593)))</f>
        <v/>
      </c>
      <c r="C3594" s="373" t="str">
        <f>IF(C3518="","",IF(SUM(C3590:C3593)=0,"",SUM(C3590:C3593)))</f>
        <v/>
      </c>
      <c r="D3594" s="373" t="str">
        <f t="shared" ref="D3594" si="873">IF(E3518="","",IF(SUM(D3590:D3593)=0,"",SUM(D3590:D3593)))</f>
        <v/>
      </c>
      <c r="E3594" s="374" t="str">
        <f t="shared" ref="E3594" si="874">IF(F3518="","",IF(SUM(E3590:E3593)=0,"",SUM(E3590:E3593)))</f>
        <v/>
      </c>
      <c r="F3594" s="375" t="str">
        <f>IF(C3518="","",IF(SUM(F3590:F3593)=0,"",SUM(F3590:F3593)))</f>
        <v/>
      </c>
      <c r="G3594" s="373" t="str">
        <f t="shared" ref="G3594" si="875">IF(H3518="","",IF(SUM(G3590:G3593)=0,"",SUM(G3590:G3593)))</f>
        <v/>
      </c>
      <c r="H3594" s="373" t="str">
        <f t="shared" ref="H3594" si="876">IF(I3518="","",IF(SUM(H3590:H3593)=0,"",SUM(H3590:H3593)))</f>
        <v/>
      </c>
      <c r="I3594" s="122" t="str">
        <f>IF(C3518="","",IF(SUM(I3590:I3593)=0,"",SUM(I3590:I3593)))</f>
        <v/>
      </c>
    </row>
    <row r="3595" spans="1:10" ht="15.75" thickTop="1" x14ac:dyDescent="0.25"/>
    <row r="3598" spans="1:10" x14ac:dyDescent="0.25">
      <c r="A3598" s="416"/>
      <c r="B3598" s="416"/>
      <c r="G3598" s="123"/>
      <c r="H3598" s="123"/>
      <c r="I3598" s="123"/>
      <c r="J3598" s="123"/>
    </row>
    <row r="3599" spans="1:10" x14ac:dyDescent="0.25">
      <c r="A3599" s="415" t="str">
        <f>IF(DATOS!$F$9="","",DATOS!$F$9)</f>
        <v/>
      </c>
      <c r="B3599" s="415"/>
      <c r="G3599" s="415" t="str">
        <f>IF(DATOS!$F$10="","",DATOS!$F$10)</f>
        <v/>
      </c>
      <c r="H3599" s="415"/>
      <c r="I3599" s="415"/>
      <c r="J3599" s="415"/>
    </row>
    <row r="3600" spans="1:10" x14ac:dyDescent="0.25">
      <c r="A3600" s="415" t="s">
        <v>143</v>
      </c>
      <c r="B3600" s="415"/>
      <c r="G3600" s="415" t="s">
        <v>142</v>
      </c>
      <c r="H3600" s="415"/>
      <c r="I3600" s="415"/>
      <c r="J3600" s="415"/>
    </row>
    <row r="3601" spans="1:32" ht="17.25" x14ac:dyDescent="0.3">
      <c r="A3601" s="285" t="str">
        <f>"INFORME DE PROGRESO DEL APRENDIZAJE DEL ESTUDIANTE - "&amp;DATOS!$B$6</f>
        <v>INFORME DE PROGRESO DEL APRENDIZAJE DEL ESTUDIANTE - 2019</v>
      </c>
      <c r="B3601" s="285"/>
      <c r="C3601" s="285"/>
      <c r="D3601" s="285"/>
      <c r="E3601" s="285"/>
      <c r="F3601" s="285"/>
      <c r="G3601" s="285"/>
      <c r="H3601" s="285"/>
      <c r="I3601" s="285"/>
      <c r="J3601" s="285"/>
    </row>
    <row r="3602" spans="1:32" ht="4.5" customHeight="1" thickBot="1" x14ac:dyDescent="0.3"/>
    <row r="3603" spans="1:32" ht="15.75" thickTop="1" x14ac:dyDescent="0.25">
      <c r="A3603" s="292"/>
      <c r="B3603" s="62" t="s">
        <v>45</v>
      </c>
      <c r="C3603" s="314" t="str">
        <f>IF(DATOS!$B$4="","",DATOS!$B$4)</f>
        <v>Apurímac</v>
      </c>
      <c r="D3603" s="314"/>
      <c r="E3603" s="314"/>
      <c r="F3603" s="314"/>
      <c r="G3603" s="313" t="s">
        <v>47</v>
      </c>
      <c r="H3603" s="313"/>
      <c r="I3603" s="63" t="str">
        <f>IF(DATOS!$B$5="","",DATOS!$B$5)</f>
        <v/>
      </c>
      <c r="J3603" s="295" t="s">
        <v>520</v>
      </c>
    </row>
    <row r="3604" spans="1:32" x14ac:dyDescent="0.25">
      <c r="A3604" s="293"/>
      <c r="B3604" s="64" t="s">
        <v>46</v>
      </c>
      <c r="C3604" s="311" t="str">
        <f>IF(DATOS!$B$7="","",UPPER(DATOS!$B$7))</f>
        <v/>
      </c>
      <c r="D3604" s="311"/>
      <c r="E3604" s="311"/>
      <c r="F3604" s="311"/>
      <c r="G3604" s="311"/>
      <c r="H3604" s="311"/>
      <c r="I3604" s="312"/>
      <c r="J3604" s="296"/>
    </row>
    <row r="3605" spans="1:32" x14ac:dyDescent="0.25">
      <c r="A3605" s="293"/>
      <c r="B3605" s="64" t="s">
        <v>49</v>
      </c>
      <c r="C3605" s="315" t="str">
        <f>IF(DATOS!$B$8="","",DATOS!$B$8)</f>
        <v/>
      </c>
      <c r="D3605" s="315"/>
      <c r="E3605" s="315"/>
      <c r="F3605" s="315"/>
      <c r="G3605" s="286" t="s">
        <v>100</v>
      </c>
      <c r="H3605" s="287"/>
      <c r="I3605" s="65" t="str">
        <f>IF(DATOS!$B$9="","",DATOS!$B$9)</f>
        <v/>
      </c>
      <c r="J3605" s="296"/>
    </row>
    <row r="3606" spans="1:32" x14ac:dyDescent="0.25">
      <c r="A3606" s="293"/>
      <c r="B3606" s="64" t="s">
        <v>60</v>
      </c>
      <c r="C3606" s="311" t="str">
        <f>IF(DATOS!$B$10="","",DATOS!$B$10)</f>
        <v/>
      </c>
      <c r="D3606" s="311"/>
      <c r="E3606" s="311"/>
      <c r="F3606" s="311"/>
      <c r="G3606" s="317" t="s">
        <v>50</v>
      </c>
      <c r="H3606" s="317"/>
      <c r="I3606" s="65" t="str">
        <f>IF(DATOS!$B$11="","",DATOS!$B$11)</f>
        <v/>
      </c>
      <c r="J3606" s="296"/>
    </row>
    <row r="3607" spans="1:32" x14ac:dyDescent="0.25">
      <c r="A3607" s="293"/>
      <c r="B3607" s="64" t="s">
        <v>59</v>
      </c>
      <c r="C3607" s="316" t="str">
        <f>IF(ISERROR(VLOOKUP(C3608,DATOS!$B$17:$C$61,2,FALSE)),"No encontrado",IF(VLOOKUP(C3608,DATOS!$B$17:$C$61,2,FALSE)=0,"No encontrado",VLOOKUP(C3608,DATOS!$B$17:$C$61,2,FALSE)))</f>
        <v>No encontrado</v>
      </c>
      <c r="D3607" s="316"/>
      <c r="E3607" s="316"/>
      <c r="F3607" s="316"/>
      <c r="G3607" s="298"/>
      <c r="H3607" s="299"/>
      <c r="I3607" s="300"/>
      <c r="J3607" s="296"/>
    </row>
    <row r="3608" spans="1:32" ht="28.5" customHeight="1" thickBot="1" x14ac:dyDescent="0.3">
      <c r="A3608" s="294"/>
      <c r="B3608" s="66" t="s">
        <v>58</v>
      </c>
      <c r="C3608" s="309" t="str">
        <f>IF(INDEX(alumnos,AE3608,AF3608)=0,"",INDEX(alumnos,AE3608,AF3608))</f>
        <v/>
      </c>
      <c r="D3608" s="309"/>
      <c r="E3608" s="309"/>
      <c r="F3608" s="309"/>
      <c r="G3608" s="309"/>
      <c r="H3608" s="309"/>
      <c r="I3608" s="310"/>
      <c r="J3608" s="297"/>
      <c r="AE3608" s="14">
        <f>AE3518+1</f>
        <v>41</v>
      </c>
      <c r="AF3608" s="14">
        <v>2</v>
      </c>
    </row>
    <row r="3609" spans="1:32" ht="5.25" customHeight="1" thickTop="1" thickBot="1" x14ac:dyDescent="0.3"/>
    <row r="3610" spans="1:32" ht="27" customHeight="1" thickTop="1" x14ac:dyDescent="0.25">
      <c r="A3610" s="318" t="s">
        <v>0</v>
      </c>
      <c r="B3610" s="328" t="s">
        <v>1</v>
      </c>
      <c r="C3610" s="329"/>
      <c r="D3610" s="325" t="s">
        <v>139</v>
      </c>
      <c r="E3610" s="326"/>
      <c r="F3610" s="326"/>
      <c r="G3610" s="327"/>
      <c r="H3610" s="320" t="s">
        <v>2</v>
      </c>
      <c r="I3610" s="301" t="s">
        <v>3</v>
      </c>
      <c r="J3610" s="302"/>
      <c r="K3610" s="67"/>
    </row>
    <row r="3611" spans="1:32" ht="15" customHeight="1" thickBot="1" x14ac:dyDescent="0.3">
      <c r="A3611" s="319"/>
      <c r="B3611" s="330"/>
      <c r="C3611" s="331"/>
      <c r="D3611" s="68">
        <v>1</v>
      </c>
      <c r="E3611" s="68">
        <v>2</v>
      </c>
      <c r="F3611" s="68">
        <v>3</v>
      </c>
      <c r="G3611" s="68">
        <v>4</v>
      </c>
      <c r="H3611" s="321"/>
      <c r="I3611" s="303"/>
      <c r="J3611" s="304"/>
      <c r="K3611" s="67"/>
    </row>
    <row r="3612" spans="1:32" ht="17.25" customHeight="1" thickTop="1" x14ac:dyDescent="0.25">
      <c r="A3612" s="322" t="s">
        <v>8</v>
      </c>
      <c r="B3612" s="334" t="s">
        <v>26</v>
      </c>
      <c r="C3612" s="334"/>
      <c r="D3612" s="69" t="str">
        <f t="shared" ref="D3612:H3616" si="877">IF(ISERROR(VLOOKUP($AB3612,matematica,W3612,FALSE)),"",IF(VLOOKUP($AB3612,matematica,W3612,FALSE)=0,"",VLOOKUP($AB3612,matematica,W3612,FALSE)))</f>
        <v/>
      </c>
      <c r="E3612" s="69" t="str">
        <f t="shared" si="877"/>
        <v/>
      </c>
      <c r="F3612" s="69" t="str">
        <f t="shared" si="877"/>
        <v/>
      </c>
      <c r="G3612" s="69" t="str">
        <f t="shared" si="877"/>
        <v/>
      </c>
      <c r="H3612" s="343" t="str">
        <f t="shared" ca="1" si="877"/>
        <v/>
      </c>
      <c r="I3612" s="337"/>
      <c r="J3612" s="338"/>
      <c r="W3612" s="14">
        <v>3</v>
      </c>
      <c r="X3612" s="14">
        <v>9</v>
      </c>
      <c r="Y3612" s="14">
        <v>15</v>
      </c>
      <c r="Z3612" s="14">
        <v>21</v>
      </c>
      <c r="AA3612" s="14">
        <v>31</v>
      </c>
      <c r="AB3612" s="14" t="str">
        <f>IF(C3608="","",C3608)</f>
        <v/>
      </c>
    </row>
    <row r="3613" spans="1:32" ht="27.75" customHeight="1" x14ac:dyDescent="0.25">
      <c r="A3613" s="323"/>
      <c r="B3613" s="335" t="s">
        <v>27</v>
      </c>
      <c r="C3613" s="335"/>
      <c r="D3613" s="70" t="str">
        <f t="shared" si="877"/>
        <v/>
      </c>
      <c r="E3613" s="70" t="str">
        <f t="shared" si="877"/>
        <v/>
      </c>
      <c r="F3613" s="70" t="str">
        <f t="shared" si="877"/>
        <v/>
      </c>
      <c r="G3613" s="70" t="str">
        <f t="shared" si="877"/>
        <v/>
      </c>
      <c r="H3613" s="344" t="str">
        <f t="shared" si="877"/>
        <v/>
      </c>
      <c r="I3613" s="339"/>
      <c r="J3613" s="340"/>
      <c r="M3613" s="14" t="str">
        <f>IF(INDEX(alumnos,35,2)=0,"",INDEX(alumnos,35,2))</f>
        <v/>
      </c>
      <c r="W3613" s="14">
        <v>4</v>
      </c>
      <c r="X3613" s="14">
        <v>10</v>
      </c>
      <c r="Y3613" s="14">
        <v>16</v>
      </c>
      <c r="Z3613" s="14">
        <v>22</v>
      </c>
      <c r="AB3613" s="14" t="str">
        <f>IF(C3608="","",C3608)</f>
        <v/>
      </c>
    </row>
    <row r="3614" spans="1:32" ht="26.25" customHeight="1" x14ac:dyDescent="0.25">
      <c r="A3614" s="323"/>
      <c r="B3614" s="335" t="s">
        <v>28</v>
      </c>
      <c r="C3614" s="335"/>
      <c r="D3614" s="70" t="str">
        <f t="shared" si="877"/>
        <v/>
      </c>
      <c r="E3614" s="70" t="str">
        <f t="shared" si="877"/>
        <v/>
      </c>
      <c r="F3614" s="70" t="str">
        <f t="shared" si="877"/>
        <v/>
      </c>
      <c r="G3614" s="70" t="str">
        <f t="shared" si="877"/>
        <v/>
      </c>
      <c r="H3614" s="344" t="str">
        <f t="shared" si="877"/>
        <v/>
      </c>
      <c r="I3614" s="339"/>
      <c r="J3614" s="340"/>
      <c r="W3614" s="14">
        <v>5</v>
      </c>
      <c r="X3614" s="14">
        <v>11</v>
      </c>
      <c r="Y3614" s="14">
        <v>17</v>
      </c>
      <c r="Z3614" s="14">
        <v>23</v>
      </c>
      <c r="AB3614" s="14" t="str">
        <f>IF(C3608="","",C3608)</f>
        <v/>
      </c>
    </row>
    <row r="3615" spans="1:32" ht="24.75" customHeight="1" x14ac:dyDescent="0.25">
      <c r="A3615" s="323"/>
      <c r="B3615" s="335" t="s">
        <v>29</v>
      </c>
      <c r="C3615" s="335"/>
      <c r="D3615" s="70" t="str">
        <f t="shared" si="877"/>
        <v/>
      </c>
      <c r="E3615" s="70" t="str">
        <f t="shared" si="877"/>
        <v/>
      </c>
      <c r="F3615" s="70" t="str">
        <f t="shared" si="877"/>
        <v/>
      </c>
      <c r="G3615" s="70" t="str">
        <f t="shared" si="877"/>
        <v/>
      </c>
      <c r="H3615" s="344" t="str">
        <f t="shared" si="877"/>
        <v/>
      </c>
      <c r="I3615" s="339"/>
      <c r="J3615" s="340"/>
      <c r="W3615" s="14">
        <v>6</v>
      </c>
      <c r="X3615" s="14">
        <v>12</v>
      </c>
      <c r="Y3615" s="14">
        <v>18</v>
      </c>
      <c r="Z3615" s="14">
        <v>24</v>
      </c>
      <c r="AB3615" s="14" t="str">
        <f>IF(C3608="","",C3608)</f>
        <v/>
      </c>
    </row>
    <row r="3616" spans="1:32" ht="16.5" customHeight="1" thickBot="1" x14ac:dyDescent="0.3">
      <c r="A3616" s="324"/>
      <c r="B3616" s="336" t="s">
        <v>188</v>
      </c>
      <c r="C3616" s="336"/>
      <c r="D3616" s="71" t="str">
        <f t="shared" si="877"/>
        <v/>
      </c>
      <c r="E3616" s="71" t="str">
        <f t="shared" si="877"/>
        <v/>
      </c>
      <c r="F3616" s="71" t="str">
        <f t="shared" si="877"/>
        <v/>
      </c>
      <c r="G3616" s="71" t="str">
        <f t="shared" si="877"/>
        <v/>
      </c>
      <c r="H3616" s="345" t="str">
        <f t="shared" si="877"/>
        <v/>
      </c>
      <c r="I3616" s="341"/>
      <c r="J3616" s="342"/>
      <c r="W3616" s="14">
        <v>7</v>
      </c>
      <c r="X3616" s="14">
        <v>13</v>
      </c>
      <c r="Y3616" s="14">
        <v>19</v>
      </c>
      <c r="Z3616" s="14">
        <v>25</v>
      </c>
      <c r="AB3616" s="14" t="str">
        <f>IF(C3608="","",C3608)</f>
        <v/>
      </c>
    </row>
    <row r="3617" spans="1:28" ht="1.5" customHeight="1" thickTop="1" thickBot="1" x14ac:dyDescent="0.3">
      <c r="A3617" s="72"/>
      <c r="B3617" s="73"/>
      <c r="C3617" s="74"/>
      <c r="D3617" s="74"/>
      <c r="E3617" s="74"/>
      <c r="F3617" s="74"/>
      <c r="G3617" s="74"/>
      <c r="H3617" s="75"/>
      <c r="I3617" s="124"/>
      <c r="J3617" s="124"/>
    </row>
    <row r="3618" spans="1:28" ht="28.5" customHeight="1" thickTop="1" x14ac:dyDescent="0.25">
      <c r="A3618" s="322" t="s">
        <v>151</v>
      </c>
      <c r="B3618" s="334" t="s">
        <v>191</v>
      </c>
      <c r="C3618" s="334" t="str">
        <f t="shared" ref="C3618:C3620" si="878">IF(ISERROR(VLOOKUP($C$8,comunicacion,W3618,FALSE)),"",IF(VLOOKUP($C$8,comunicacion,W3618,FALSE)=0,"",VLOOKUP($C$8,comunicacion,W3618,FALSE)))</f>
        <v/>
      </c>
      <c r="D3618" s="76" t="str">
        <f t="shared" ref="D3618:H3621" si="879">IF(ISERROR(VLOOKUP($AB3618,comunicacion,W3618,FALSE)),"",IF(VLOOKUP($AB3618,comunicacion,W3618,FALSE)=0,"",VLOOKUP($AB3618,comunicacion,W3618,FALSE)))</f>
        <v/>
      </c>
      <c r="E3618" s="76" t="str">
        <f t="shared" si="879"/>
        <v/>
      </c>
      <c r="F3618" s="76" t="str">
        <f t="shared" si="879"/>
        <v/>
      </c>
      <c r="G3618" s="69" t="str">
        <f t="shared" si="879"/>
        <v/>
      </c>
      <c r="H3618" s="346" t="str">
        <f t="shared" ca="1" si="879"/>
        <v/>
      </c>
      <c r="I3618" s="349"/>
      <c r="J3618" s="350"/>
      <c r="W3618" s="14">
        <v>3</v>
      </c>
      <c r="X3618" s="14">
        <v>9</v>
      </c>
      <c r="Y3618" s="14">
        <v>15</v>
      </c>
      <c r="Z3618" s="14">
        <v>21</v>
      </c>
      <c r="AA3618" s="14">
        <v>31</v>
      </c>
      <c r="AB3618" s="14" t="str">
        <f>IF(C3608="","",C3608)</f>
        <v/>
      </c>
    </row>
    <row r="3619" spans="1:28" ht="28.5" customHeight="1" x14ac:dyDescent="0.25">
      <c r="A3619" s="323"/>
      <c r="B3619" s="335" t="s">
        <v>190</v>
      </c>
      <c r="C3619" s="335" t="str">
        <f t="shared" si="878"/>
        <v/>
      </c>
      <c r="D3619" s="77" t="str">
        <f t="shared" si="879"/>
        <v/>
      </c>
      <c r="E3619" s="77" t="str">
        <f t="shared" si="879"/>
        <v/>
      </c>
      <c r="F3619" s="77" t="str">
        <f t="shared" si="879"/>
        <v/>
      </c>
      <c r="G3619" s="70" t="str">
        <f t="shared" si="879"/>
        <v/>
      </c>
      <c r="H3619" s="347" t="str">
        <f t="shared" si="879"/>
        <v/>
      </c>
      <c r="I3619" s="351"/>
      <c r="J3619" s="352"/>
      <c r="W3619" s="14">
        <v>4</v>
      </c>
      <c r="X3619" s="14">
        <v>10</v>
      </c>
      <c r="Y3619" s="14">
        <v>16</v>
      </c>
      <c r="Z3619" s="14">
        <v>22</v>
      </c>
      <c r="AB3619" s="14" t="str">
        <f>IF(C3608="","",C3608)</f>
        <v/>
      </c>
    </row>
    <row r="3620" spans="1:28" ht="28.5" customHeight="1" x14ac:dyDescent="0.25">
      <c r="A3620" s="323"/>
      <c r="B3620" s="335" t="s">
        <v>189</v>
      </c>
      <c r="C3620" s="335" t="str">
        <f t="shared" si="878"/>
        <v/>
      </c>
      <c r="D3620" s="77" t="str">
        <f t="shared" si="879"/>
        <v/>
      </c>
      <c r="E3620" s="77" t="str">
        <f t="shared" si="879"/>
        <v/>
      </c>
      <c r="F3620" s="77" t="str">
        <f t="shared" si="879"/>
        <v/>
      </c>
      <c r="G3620" s="70" t="str">
        <f t="shared" si="879"/>
        <v/>
      </c>
      <c r="H3620" s="347" t="str">
        <f t="shared" si="879"/>
        <v/>
      </c>
      <c r="I3620" s="351"/>
      <c r="J3620" s="352"/>
      <c r="W3620" s="14">
        <v>5</v>
      </c>
      <c r="X3620" s="14">
        <v>11</v>
      </c>
      <c r="Y3620" s="14">
        <v>17</v>
      </c>
      <c r="Z3620" s="14">
        <v>23</v>
      </c>
      <c r="AB3620" s="14" t="str">
        <f>IF(C3608="","",C3608)</f>
        <v/>
      </c>
    </row>
    <row r="3621" spans="1:28" ht="16.5" customHeight="1" thickBot="1" x14ac:dyDescent="0.3">
      <c r="A3621" s="324"/>
      <c r="B3621" s="336" t="s">
        <v>188</v>
      </c>
      <c r="C3621" s="336"/>
      <c r="D3621" s="71" t="str">
        <f t="shared" si="879"/>
        <v/>
      </c>
      <c r="E3621" s="71" t="str">
        <f t="shared" si="879"/>
        <v/>
      </c>
      <c r="F3621" s="71" t="str">
        <f t="shared" si="879"/>
        <v/>
      </c>
      <c r="G3621" s="71" t="str">
        <f t="shared" si="879"/>
        <v/>
      </c>
      <c r="H3621" s="348" t="str">
        <f t="shared" si="879"/>
        <v/>
      </c>
      <c r="I3621" s="353"/>
      <c r="J3621" s="354"/>
      <c r="W3621" s="14">
        <v>7</v>
      </c>
      <c r="X3621" s="14">
        <v>13</v>
      </c>
      <c r="Y3621" s="14">
        <v>19</v>
      </c>
      <c r="Z3621" s="14">
        <v>25</v>
      </c>
      <c r="AB3621" s="14" t="str">
        <f>IF(C3608="","",C3608)</f>
        <v/>
      </c>
    </row>
    <row r="3622" spans="1:28" ht="2.25" customHeight="1" thickTop="1" thickBot="1" x14ac:dyDescent="0.3">
      <c r="A3622" s="72"/>
      <c r="B3622" s="73"/>
      <c r="C3622" s="78"/>
      <c r="D3622" s="78"/>
      <c r="E3622" s="78"/>
      <c r="F3622" s="78"/>
      <c r="G3622" s="78"/>
      <c r="H3622" s="75"/>
      <c r="I3622" s="124"/>
      <c r="J3622" s="124"/>
    </row>
    <row r="3623" spans="1:28" ht="28.5" customHeight="1" thickTop="1" x14ac:dyDescent="0.25">
      <c r="A3623" s="322" t="s">
        <v>150</v>
      </c>
      <c r="B3623" s="334" t="s">
        <v>30</v>
      </c>
      <c r="C3623" s="334" t="str">
        <f t="shared" ref="C3623:C3625" si="880">IF(ISERROR(VLOOKUP($C$8,ingles,W3623,FALSE)),"",IF(VLOOKUP($C$8,ingles,W3623,FALSE)=0,"",VLOOKUP($C$8,ingles,W3623,FALSE)))</f>
        <v/>
      </c>
      <c r="D3623" s="76" t="str">
        <f t="shared" ref="D3623:H3626" si="881">IF(ISERROR(VLOOKUP($AB3623,ingles,W3623,FALSE)),"",IF(VLOOKUP($AB3623,ingles,W3623,FALSE)=0,"",VLOOKUP($AB3623,ingles,W3623,FALSE)))</f>
        <v/>
      </c>
      <c r="E3623" s="76" t="str">
        <f t="shared" si="881"/>
        <v/>
      </c>
      <c r="F3623" s="76" t="str">
        <f t="shared" si="881"/>
        <v/>
      </c>
      <c r="G3623" s="69" t="str">
        <f t="shared" si="881"/>
        <v/>
      </c>
      <c r="H3623" s="346" t="str">
        <f t="shared" ca="1" si="881"/>
        <v/>
      </c>
      <c r="I3623" s="349"/>
      <c r="J3623" s="350"/>
      <c r="W3623" s="14">
        <v>3</v>
      </c>
      <c r="X3623" s="14">
        <v>9</v>
      </c>
      <c r="Y3623" s="14">
        <v>15</v>
      </c>
      <c r="Z3623" s="14">
        <v>21</v>
      </c>
      <c r="AA3623" s="14">
        <v>31</v>
      </c>
      <c r="AB3623" s="14" t="str">
        <f>IF(C3608="","",C3608)</f>
        <v/>
      </c>
    </row>
    <row r="3624" spans="1:28" ht="28.5" customHeight="1" x14ac:dyDescent="0.25">
      <c r="A3624" s="323"/>
      <c r="B3624" s="335" t="s">
        <v>31</v>
      </c>
      <c r="C3624" s="335" t="str">
        <f t="shared" si="880"/>
        <v/>
      </c>
      <c r="D3624" s="77" t="str">
        <f t="shared" si="881"/>
        <v/>
      </c>
      <c r="E3624" s="77" t="str">
        <f t="shared" si="881"/>
        <v/>
      </c>
      <c r="F3624" s="77" t="str">
        <f t="shared" si="881"/>
        <v/>
      </c>
      <c r="G3624" s="70" t="str">
        <f t="shared" si="881"/>
        <v/>
      </c>
      <c r="H3624" s="347" t="str">
        <f t="shared" si="881"/>
        <v/>
      </c>
      <c r="I3624" s="351"/>
      <c r="J3624" s="352"/>
      <c r="W3624" s="14">
        <v>4</v>
      </c>
      <c r="X3624" s="14">
        <v>10</v>
      </c>
      <c r="Y3624" s="14">
        <v>16</v>
      </c>
      <c r="Z3624" s="14">
        <v>22</v>
      </c>
      <c r="AB3624" s="14" t="str">
        <f>IF(C3608="","",C3608)</f>
        <v/>
      </c>
    </row>
    <row r="3625" spans="1:28" ht="28.5" customHeight="1" x14ac:dyDescent="0.25">
      <c r="A3625" s="323"/>
      <c r="B3625" s="335" t="s">
        <v>32</v>
      </c>
      <c r="C3625" s="335" t="str">
        <f t="shared" si="880"/>
        <v/>
      </c>
      <c r="D3625" s="77" t="str">
        <f t="shared" si="881"/>
        <v/>
      </c>
      <c r="E3625" s="77" t="str">
        <f t="shared" si="881"/>
        <v/>
      </c>
      <c r="F3625" s="77" t="str">
        <f t="shared" si="881"/>
        <v/>
      </c>
      <c r="G3625" s="70" t="str">
        <f t="shared" si="881"/>
        <v/>
      </c>
      <c r="H3625" s="347" t="str">
        <f t="shared" si="881"/>
        <v/>
      </c>
      <c r="I3625" s="351"/>
      <c r="J3625" s="352"/>
      <c r="W3625" s="14">
        <v>5</v>
      </c>
      <c r="X3625" s="14">
        <v>11</v>
      </c>
      <c r="Y3625" s="14">
        <v>17</v>
      </c>
      <c r="Z3625" s="14">
        <v>23</v>
      </c>
      <c r="AB3625" s="14" t="str">
        <f>IF(C3608="","",C3608)</f>
        <v/>
      </c>
    </row>
    <row r="3626" spans="1:28" ht="16.5" customHeight="1" thickBot="1" x14ac:dyDescent="0.3">
      <c r="A3626" s="324"/>
      <c r="B3626" s="336" t="s">
        <v>188</v>
      </c>
      <c r="C3626" s="336"/>
      <c r="D3626" s="71" t="str">
        <f t="shared" si="881"/>
        <v/>
      </c>
      <c r="E3626" s="71" t="str">
        <f t="shared" si="881"/>
        <v/>
      </c>
      <c r="F3626" s="71" t="str">
        <f t="shared" si="881"/>
        <v/>
      </c>
      <c r="G3626" s="71" t="str">
        <f t="shared" si="881"/>
        <v/>
      </c>
      <c r="H3626" s="348" t="str">
        <f t="shared" si="881"/>
        <v/>
      </c>
      <c r="I3626" s="353"/>
      <c r="J3626" s="354"/>
      <c r="W3626" s="14">
        <v>7</v>
      </c>
      <c r="X3626" s="14">
        <v>13</v>
      </c>
      <c r="Y3626" s="14">
        <v>19</v>
      </c>
      <c r="Z3626" s="14">
        <v>25</v>
      </c>
      <c r="AB3626" s="14" t="str">
        <f>IF(C3608="","",C3608)</f>
        <v/>
      </c>
    </row>
    <row r="3627" spans="1:28" ht="2.25" customHeight="1" thickTop="1" thickBot="1" x14ac:dyDescent="0.3">
      <c r="A3627" s="72"/>
      <c r="B3627" s="73"/>
      <c r="C3627" s="78"/>
      <c r="D3627" s="78"/>
      <c r="E3627" s="78"/>
      <c r="F3627" s="78"/>
      <c r="G3627" s="78"/>
      <c r="H3627" s="75"/>
      <c r="I3627" s="124"/>
      <c r="J3627" s="124"/>
    </row>
    <row r="3628" spans="1:28" ht="27" customHeight="1" thickTop="1" x14ac:dyDescent="0.25">
      <c r="A3628" s="322" t="s">
        <v>7</v>
      </c>
      <c r="B3628" s="334" t="s">
        <v>33</v>
      </c>
      <c r="C3628" s="334" t="str">
        <f t="shared" ref="C3628" si="882">IF(ISERROR(VLOOKUP($C$8,arte,W3628,FALSE)),"",IF(VLOOKUP($C$8,arte,W3628,FALSE)=0,"",VLOOKUP($C$8,arte,W3628,FALSE)))</f>
        <v/>
      </c>
      <c r="D3628" s="76" t="str">
        <f t="shared" ref="D3628:H3630" si="883">IF(ISERROR(VLOOKUP($AB3628,arte,W3628,FALSE)),"",IF(VLOOKUP($AB3628,arte,W3628,FALSE)=0,"",VLOOKUP($AB3628,arte,W3628,FALSE)))</f>
        <v/>
      </c>
      <c r="E3628" s="76" t="str">
        <f t="shared" si="883"/>
        <v/>
      </c>
      <c r="F3628" s="76" t="str">
        <f t="shared" si="883"/>
        <v/>
      </c>
      <c r="G3628" s="69" t="str">
        <f t="shared" si="883"/>
        <v/>
      </c>
      <c r="H3628" s="343" t="str">
        <f t="shared" ca="1" si="883"/>
        <v/>
      </c>
      <c r="I3628" s="337"/>
      <c r="J3628" s="338"/>
      <c r="W3628" s="14">
        <v>3</v>
      </c>
      <c r="X3628" s="14">
        <v>9</v>
      </c>
      <c r="Y3628" s="14">
        <v>15</v>
      </c>
      <c r="Z3628" s="14">
        <v>21</v>
      </c>
      <c r="AA3628" s="14">
        <v>31</v>
      </c>
      <c r="AB3628" s="14" t="str">
        <f>IF(C3608="","",C3608)</f>
        <v/>
      </c>
    </row>
    <row r="3629" spans="1:28" ht="27" customHeight="1" x14ac:dyDescent="0.25">
      <c r="A3629" s="323"/>
      <c r="B3629" s="335" t="s">
        <v>34</v>
      </c>
      <c r="C3629" s="335" t="str">
        <f>IF(ISERROR(VLOOKUP($C$8,arte,W3629,FALSE)),"",IF(VLOOKUP($C$8,arte,W3629,FALSE)=0,"",VLOOKUP($C$8,arte,W3629,FALSE)))</f>
        <v/>
      </c>
      <c r="D3629" s="77" t="str">
        <f t="shared" si="883"/>
        <v/>
      </c>
      <c r="E3629" s="77" t="str">
        <f t="shared" si="883"/>
        <v/>
      </c>
      <c r="F3629" s="77" t="str">
        <f t="shared" si="883"/>
        <v/>
      </c>
      <c r="G3629" s="70" t="str">
        <f t="shared" si="883"/>
        <v/>
      </c>
      <c r="H3629" s="344" t="str">
        <f t="shared" si="883"/>
        <v/>
      </c>
      <c r="I3629" s="339"/>
      <c r="J3629" s="340"/>
      <c r="W3629" s="14">
        <v>4</v>
      </c>
      <c r="X3629" s="14">
        <v>10</v>
      </c>
      <c r="Y3629" s="14">
        <v>16</v>
      </c>
      <c r="Z3629" s="14">
        <v>22</v>
      </c>
      <c r="AB3629" s="14" t="str">
        <f>IF(C3608="","",C3608)</f>
        <v/>
      </c>
    </row>
    <row r="3630" spans="1:28" ht="16.5" customHeight="1" thickBot="1" x14ac:dyDescent="0.3">
      <c r="A3630" s="324"/>
      <c r="B3630" s="336" t="s">
        <v>188</v>
      </c>
      <c r="C3630" s="336"/>
      <c r="D3630" s="71" t="str">
        <f t="shared" si="883"/>
        <v/>
      </c>
      <c r="E3630" s="71" t="str">
        <f t="shared" si="883"/>
        <v/>
      </c>
      <c r="F3630" s="71" t="str">
        <f t="shared" si="883"/>
        <v/>
      </c>
      <c r="G3630" s="71" t="str">
        <f t="shared" si="883"/>
        <v/>
      </c>
      <c r="H3630" s="345" t="str">
        <f t="shared" si="883"/>
        <v/>
      </c>
      <c r="I3630" s="341"/>
      <c r="J3630" s="342"/>
      <c r="W3630" s="14">
        <v>7</v>
      </c>
      <c r="X3630" s="14">
        <v>13</v>
      </c>
      <c r="Y3630" s="14">
        <v>19</v>
      </c>
      <c r="Z3630" s="14">
        <v>25</v>
      </c>
      <c r="AB3630" s="14" t="str">
        <f>IF(C3608="","",C3608)</f>
        <v/>
      </c>
    </row>
    <row r="3631" spans="1:28" ht="2.25" customHeight="1" thickTop="1" thickBot="1" x14ac:dyDescent="0.3">
      <c r="A3631" s="72"/>
      <c r="B3631" s="73"/>
      <c r="C3631" s="79"/>
      <c r="D3631" s="74"/>
      <c r="E3631" s="74"/>
      <c r="F3631" s="74"/>
      <c r="G3631" s="74"/>
      <c r="H3631" s="80" t="str">
        <f>IF(ISERROR(VLOOKUP($C$8,ingles,AA3631,FALSE)),"",IF(VLOOKUP($C$8,ingles,AA3631,FALSE)=0,"",VLOOKUP($C$8,ingles,AA3631,FALSE)))</f>
        <v/>
      </c>
      <c r="I3631" s="124"/>
      <c r="J3631" s="124"/>
    </row>
    <row r="3632" spans="1:28" ht="21" customHeight="1" thickTop="1" x14ac:dyDescent="0.25">
      <c r="A3632" s="322" t="s">
        <v>5</v>
      </c>
      <c r="B3632" s="334" t="s">
        <v>35</v>
      </c>
      <c r="C3632" s="334" t="str">
        <f t="shared" ref="C3632:C3634" si="884">IF(ISERROR(VLOOKUP($C$8,sociales,W3632,FALSE)),"",IF(VLOOKUP($C$8,sociales,W3632,FALSE)=0,"",VLOOKUP($C$8,sociales,W3632,FALSE)))</f>
        <v/>
      </c>
      <c r="D3632" s="76" t="str">
        <f t="shared" ref="D3632:H3635" si="885">IF(ISERROR(VLOOKUP($AB3632,sociales,W3632,FALSE)),"",IF(VLOOKUP($AB3632,sociales,W3632,FALSE)=0,"",VLOOKUP($AB3632,sociales,W3632,FALSE)))</f>
        <v/>
      </c>
      <c r="E3632" s="76" t="str">
        <f t="shared" si="885"/>
        <v/>
      </c>
      <c r="F3632" s="76" t="str">
        <f t="shared" si="885"/>
        <v/>
      </c>
      <c r="G3632" s="69" t="str">
        <f t="shared" si="885"/>
        <v/>
      </c>
      <c r="H3632" s="346" t="str">
        <f t="shared" ca="1" si="885"/>
        <v/>
      </c>
      <c r="I3632" s="349"/>
      <c r="J3632" s="350"/>
      <c r="W3632" s="14">
        <v>3</v>
      </c>
      <c r="X3632" s="14">
        <v>9</v>
      </c>
      <c r="Y3632" s="14">
        <v>15</v>
      </c>
      <c r="Z3632" s="14">
        <v>21</v>
      </c>
      <c r="AA3632" s="14">
        <v>31</v>
      </c>
      <c r="AB3632" s="14" t="str">
        <f>IF(C3608="","",C3608)</f>
        <v/>
      </c>
    </row>
    <row r="3633" spans="1:28" ht="27" customHeight="1" x14ac:dyDescent="0.25">
      <c r="A3633" s="323"/>
      <c r="B3633" s="335" t="s">
        <v>36</v>
      </c>
      <c r="C3633" s="335" t="str">
        <f t="shared" si="884"/>
        <v/>
      </c>
      <c r="D3633" s="77" t="str">
        <f t="shared" si="885"/>
        <v/>
      </c>
      <c r="E3633" s="77" t="str">
        <f t="shared" si="885"/>
        <v/>
      </c>
      <c r="F3633" s="77" t="str">
        <f t="shared" si="885"/>
        <v/>
      </c>
      <c r="G3633" s="70" t="str">
        <f t="shared" si="885"/>
        <v/>
      </c>
      <c r="H3633" s="347" t="str">
        <f t="shared" si="885"/>
        <v/>
      </c>
      <c r="I3633" s="351"/>
      <c r="J3633" s="352"/>
      <c r="W3633" s="14">
        <v>4</v>
      </c>
      <c r="X3633" s="14">
        <v>10</v>
      </c>
      <c r="Y3633" s="14">
        <v>16</v>
      </c>
      <c r="Z3633" s="14">
        <v>22</v>
      </c>
      <c r="AB3633" s="14" t="str">
        <f>IF(C3608="","",C3608)</f>
        <v/>
      </c>
    </row>
    <row r="3634" spans="1:28" ht="27" customHeight="1" x14ac:dyDescent="0.25">
      <c r="A3634" s="323"/>
      <c r="B3634" s="335" t="s">
        <v>37</v>
      </c>
      <c r="C3634" s="335" t="str">
        <f t="shared" si="884"/>
        <v/>
      </c>
      <c r="D3634" s="77" t="str">
        <f t="shared" si="885"/>
        <v/>
      </c>
      <c r="E3634" s="77" t="str">
        <f t="shared" si="885"/>
        <v/>
      </c>
      <c r="F3634" s="77" t="str">
        <f t="shared" si="885"/>
        <v/>
      </c>
      <c r="G3634" s="70" t="str">
        <f t="shared" si="885"/>
        <v/>
      </c>
      <c r="H3634" s="347" t="str">
        <f t="shared" si="885"/>
        <v/>
      </c>
      <c r="I3634" s="351"/>
      <c r="J3634" s="352"/>
      <c r="W3634" s="14">
        <v>5</v>
      </c>
      <c r="X3634" s="14">
        <v>11</v>
      </c>
      <c r="Y3634" s="14">
        <v>17</v>
      </c>
      <c r="Z3634" s="14">
        <v>23</v>
      </c>
      <c r="AB3634" s="14" t="str">
        <f>IF(C3608="","",C3608)</f>
        <v/>
      </c>
    </row>
    <row r="3635" spans="1:28" ht="16.5" customHeight="1" thickBot="1" x14ac:dyDescent="0.3">
      <c r="A3635" s="324"/>
      <c r="B3635" s="336" t="s">
        <v>188</v>
      </c>
      <c r="C3635" s="336"/>
      <c r="D3635" s="71" t="str">
        <f t="shared" si="885"/>
        <v/>
      </c>
      <c r="E3635" s="71" t="str">
        <f t="shared" si="885"/>
        <v/>
      </c>
      <c r="F3635" s="71" t="str">
        <f t="shared" si="885"/>
        <v/>
      </c>
      <c r="G3635" s="71" t="str">
        <f t="shared" si="885"/>
        <v/>
      </c>
      <c r="H3635" s="348" t="str">
        <f t="shared" si="885"/>
        <v/>
      </c>
      <c r="I3635" s="353"/>
      <c r="J3635" s="354"/>
      <c r="W3635" s="14">
        <v>7</v>
      </c>
      <c r="X3635" s="14">
        <v>13</v>
      </c>
      <c r="Y3635" s="14">
        <v>19</v>
      </c>
      <c r="Z3635" s="14">
        <v>25</v>
      </c>
      <c r="AB3635" s="14" t="str">
        <f>IF(C3608="","",C3608)</f>
        <v/>
      </c>
    </row>
    <row r="3636" spans="1:28" ht="2.25" customHeight="1" thickTop="1" thickBot="1" x14ac:dyDescent="0.3">
      <c r="A3636" s="72"/>
      <c r="B3636" s="73"/>
      <c r="C3636" s="78"/>
      <c r="D3636" s="78"/>
      <c r="E3636" s="78"/>
      <c r="F3636" s="78"/>
      <c r="G3636" s="78"/>
      <c r="H3636" s="75"/>
      <c r="I3636" s="124"/>
      <c r="J3636" s="124"/>
    </row>
    <row r="3637" spans="1:28" ht="16.5" customHeight="1" thickTop="1" x14ac:dyDescent="0.25">
      <c r="A3637" s="355" t="s">
        <v>4</v>
      </c>
      <c r="B3637" s="334" t="s">
        <v>24</v>
      </c>
      <c r="C3637" s="334" t="str">
        <f t="shared" ref="C3637:C3638" si="886">IF(ISERROR(VLOOKUP($C$8,desarrollo,W3637,FALSE)),"",IF(VLOOKUP($C$8,desarrollo,W3637,FALSE)=0,"",VLOOKUP($C$8,desarrollo,W3637,FALSE)))</f>
        <v/>
      </c>
      <c r="D3637" s="76" t="str">
        <f t="shared" ref="D3637:H3639" si="887">IF(ISERROR(VLOOKUP($AB3637,desarrollo,W3637,FALSE)),"",IF(VLOOKUP($AB3637,desarrollo,W3637,FALSE)=0,"",VLOOKUP($AB3637,desarrollo,W3637,FALSE)))</f>
        <v/>
      </c>
      <c r="E3637" s="76" t="str">
        <f t="shared" si="887"/>
        <v/>
      </c>
      <c r="F3637" s="76" t="str">
        <f t="shared" si="887"/>
        <v/>
      </c>
      <c r="G3637" s="69" t="str">
        <f t="shared" si="887"/>
        <v/>
      </c>
      <c r="H3637" s="343" t="str">
        <f t="shared" ca="1" si="887"/>
        <v/>
      </c>
      <c r="I3637" s="337"/>
      <c r="J3637" s="338"/>
      <c r="W3637" s="14">
        <v>3</v>
      </c>
      <c r="X3637" s="14">
        <v>9</v>
      </c>
      <c r="Y3637" s="14">
        <v>15</v>
      </c>
      <c r="Z3637" s="14">
        <v>21</v>
      </c>
      <c r="AA3637" s="14">
        <v>31</v>
      </c>
      <c r="AB3637" s="14" t="str">
        <f>IF(C3608="","",C3608)</f>
        <v/>
      </c>
    </row>
    <row r="3638" spans="1:28" ht="27" customHeight="1" x14ac:dyDescent="0.25">
      <c r="A3638" s="356"/>
      <c r="B3638" s="335" t="s">
        <v>25</v>
      </c>
      <c r="C3638" s="335" t="str">
        <f t="shared" si="886"/>
        <v/>
      </c>
      <c r="D3638" s="77" t="str">
        <f t="shared" si="887"/>
        <v/>
      </c>
      <c r="E3638" s="77" t="str">
        <f t="shared" si="887"/>
        <v/>
      </c>
      <c r="F3638" s="77" t="str">
        <f t="shared" si="887"/>
        <v/>
      </c>
      <c r="G3638" s="70" t="str">
        <f t="shared" si="887"/>
        <v/>
      </c>
      <c r="H3638" s="344" t="str">
        <f t="shared" si="887"/>
        <v/>
      </c>
      <c r="I3638" s="339"/>
      <c r="J3638" s="340"/>
      <c r="W3638" s="14">
        <v>4</v>
      </c>
      <c r="X3638" s="14">
        <v>10</v>
      </c>
      <c r="Y3638" s="14">
        <v>16</v>
      </c>
      <c r="Z3638" s="14">
        <v>22</v>
      </c>
      <c r="AB3638" s="14" t="str">
        <f>IF(C3608="","",C3608)</f>
        <v/>
      </c>
    </row>
    <row r="3639" spans="1:28" ht="16.5" customHeight="1" thickBot="1" x14ac:dyDescent="0.3">
      <c r="A3639" s="357"/>
      <c r="B3639" s="336" t="s">
        <v>188</v>
      </c>
      <c r="C3639" s="336"/>
      <c r="D3639" s="71" t="str">
        <f t="shared" si="887"/>
        <v/>
      </c>
      <c r="E3639" s="71" t="str">
        <f t="shared" si="887"/>
        <v/>
      </c>
      <c r="F3639" s="71" t="str">
        <f t="shared" si="887"/>
        <v/>
      </c>
      <c r="G3639" s="71" t="str">
        <f t="shared" si="887"/>
        <v/>
      </c>
      <c r="H3639" s="345" t="str">
        <f t="shared" si="887"/>
        <v/>
      </c>
      <c r="I3639" s="341"/>
      <c r="J3639" s="342"/>
      <c r="W3639" s="14">
        <v>7</v>
      </c>
      <c r="X3639" s="14">
        <v>13</v>
      </c>
      <c r="Y3639" s="14">
        <v>19</v>
      </c>
      <c r="Z3639" s="14">
        <v>25</v>
      </c>
      <c r="AB3639" s="14" t="str">
        <f>IF(C3608="","",C3608)</f>
        <v/>
      </c>
    </row>
    <row r="3640" spans="1:28" ht="2.25" customHeight="1" thickTop="1" thickBot="1" x14ac:dyDescent="0.3">
      <c r="A3640" s="81"/>
      <c r="B3640" s="73"/>
      <c r="C3640" s="78"/>
      <c r="D3640" s="78"/>
      <c r="E3640" s="78"/>
      <c r="F3640" s="78"/>
      <c r="G3640" s="78"/>
      <c r="H3640" s="82"/>
      <c r="I3640" s="124"/>
      <c r="J3640" s="124"/>
    </row>
    <row r="3641" spans="1:28" ht="24" customHeight="1" thickTop="1" x14ac:dyDescent="0.25">
      <c r="A3641" s="322" t="s">
        <v>6</v>
      </c>
      <c r="B3641" s="334" t="s">
        <v>52</v>
      </c>
      <c r="C3641" s="334" t="str">
        <f t="shared" ref="C3641:C3643" si="888">IF(ISERROR(VLOOKUP($C$8,fisica,W3641,FALSE)),"",IF(VLOOKUP($C$8,fisica,W3641,FALSE)=0,"",VLOOKUP($C$8,fisica,W3641,FALSE)))</f>
        <v/>
      </c>
      <c r="D3641" s="76" t="str">
        <f t="shared" ref="D3641:H3644" si="889">IF(ISERROR(VLOOKUP($AB3641,fisica,W3641,FALSE)),"",IF(VLOOKUP($AB3641,fisica,W3641,FALSE)=0,"",VLOOKUP($AB3641,fisica,W3641,FALSE)))</f>
        <v/>
      </c>
      <c r="E3641" s="76" t="str">
        <f t="shared" si="889"/>
        <v/>
      </c>
      <c r="F3641" s="76" t="str">
        <f t="shared" si="889"/>
        <v/>
      </c>
      <c r="G3641" s="69" t="str">
        <f t="shared" si="889"/>
        <v/>
      </c>
      <c r="H3641" s="346" t="str">
        <f t="shared" ca="1" si="889"/>
        <v/>
      </c>
      <c r="I3641" s="349"/>
      <c r="J3641" s="350"/>
      <c r="W3641" s="14">
        <v>3</v>
      </c>
      <c r="X3641" s="14">
        <v>9</v>
      </c>
      <c r="Y3641" s="14">
        <v>15</v>
      </c>
      <c r="Z3641" s="14">
        <v>21</v>
      </c>
      <c r="AA3641" s="14">
        <v>31</v>
      </c>
      <c r="AB3641" s="14" t="str">
        <f>IF(C3608="","",C3608)</f>
        <v/>
      </c>
    </row>
    <row r="3642" spans="1:28" ht="18.75" customHeight="1" x14ac:dyDescent="0.25">
      <c r="A3642" s="323"/>
      <c r="B3642" s="335" t="s">
        <v>38</v>
      </c>
      <c r="C3642" s="335" t="str">
        <f t="shared" si="888"/>
        <v/>
      </c>
      <c r="D3642" s="77" t="str">
        <f t="shared" si="889"/>
        <v/>
      </c>
      <c r="E3642" s="77" t="str">
        <f t="shared" si="889"/>
        <v/>
      </c>
      <c r="F3642" s="77" t="str">
        <f t="shared" si="889"/>
        <v/>
      </c>
      <c r="G3642" s="70" t="str">
        <f t="shared" si="889"/>
        <v/>
      </c>
      <c r="H3642" s="347" t="str">
        <f t="shared" si="889"/>
        <v/>
      </c>
      <c r="I3642" s="351"/>
      <c r="J3642" s="352"/>
      <c r="W3642" s="14">
        <v>4</v>
      </c>
      <c r="X3642" s="14">
        <v>10</v>
      </c>
      <c r="Y3642" s="14">
        <v>16</v>
      </c>
      <c r="Z3642" s="14">
        <v>22</v>
      </c>
      <c r="AB3642" s="14" t="str">
        <f>IF(C3608="","",C3608)</f>
        <v/>
      </c>
    </row>
    <row r="3643" spans="1:28" ht="27" customHeight="1" x14ac:dyDescent="0.25">
      <c r="A3643" s="323"/>
      <c r="B3643" s="335" t="s">
        <v>39</v>
      </c>
      <c r="C3643" s="335" t="str">
        <f t="shared" si="888"/>
        <v/>
      </c>
      <c r="D3643" s="77" t="str">
        <f t="shared" si="889"/>
        <v/>
      </c>
      <c r="E3643" s="77" t="str">
        <f t="shared" si="889"/>
        <v/>
      </c>
      <c r="F3643" s="77" t="str">
        <f t="shared" si="889"/>
        <v/>
      </c>
      <c r="G3643" s="70" t="str">
        <f t="shared" si="889"/>
        <v/>
      </c>
      <c r="H3643" s="347" t="str">
        <f t="shared" si="889"/>
        <v/>
      </c>
      <c r="I3643" s="351"/>
      <c r="J3643" s="352"/>
      <c r="W3643" s="14">
        <v>5</v>
      </c>
      <c r="X3643" s="14">
        <v>11</v>
      </c>
      <c r="Y3643" s="14">
        <v>17</v>
      </c>
      <c r="Z3643" s="14">
        <v>23</v>
      </c>
      <c r="AB3643" s="14" t="str">
        <f>IF(C3608="","",C3608)</f>
        <v/>
      </c>
    </row>
    <row r="3644" spans="1:28" ht="16.5" customHeight="1" thickBot="1" x14ac:dyDescent="0.3">
      <c r="A3644" s="324"/>
      <c r="B3644" s="336" t="s">
        <v>188</v>
      </c>
      <c r="C3644" s="336"/>
      <c r="D3644" s="71" t="str">
        <f t="shared" si="889"/>
        <v/>
      </c>
      <c r="E3644" s="71" t="str">
        <f t="shared" si="889"/>
        <v/>
      </c>
      <c r="F3644" s="71" t="str">
        <f t="shared" si="889"/>
        <v/>
      </c>
      <c r="G3644" s="71" t="str">
        <f t="shared" si="889"/>
        <v/>
      </c>
      <c r="H3644" s="348" t="str">
        <f t="shared" si="889"/>
        <v/>
      </c>
      <c r="I3644" s="353"/>
      <c r="J3644" s="354"/>
      <c r="W3644" s="14">
        <v>7</v>
      </c>
      <c r="X3644" s="14">
        <v>13</v>
      </c>
      <c r="Y3644" s="14">
        <v>19</v>
      </c>
      <c r="Z3644" s="14">
        <v>25</v>
      </c>
      <c r="AB3644" s="14" t="str">
        <f>IF(C3608="","",C3608)</f>
        <v/>
      </c>
    </row>
    <row r="3645" spans="1:28" ht="2.25" customHeight="1" thickTop="1" thickBot="1" x14ac:dyDescent="0.3">
      <c r="A3645" s="72"/>
      <c r="B3645" s="73"/>
      <c r="C3645" s="78"/>
      <c r="D3645" s="78"/>
      <c r="E3645" s="78"/>
      <c r="F3645" s="78"/>
      <c r="G3645" s="78"/>
      <c r="H3645" s="82"/>
      <c r="I3645" s="124"/>
      <c r="J3645" s="124"/>
    </row>
    <row r="3646" spans="1:28" ht="36" customHeight="1" thickTop="1" x14ac:dyDescent="0.25">
      <c r="A3646" s="322" t="s">
        <v>11</v>
      </c>
      <c r="B3646" s="334" t="s">
        <v>40</v>
      </c>
      <c r="C3646" s="334" t="str">
        <f t="shared" ref="C3646:C3647" si="890">IF(ISERROR(VLOOKUP($C$8,religion,W3646,FALSE)),"",IF(VLOOKUP($C$8,religion,W3646,FALSE)=0,"",VLOOKUP($C$8,religion,W3646,FALSE)))</f>
        <v/>
      </c>
      <c r="D3646" s="76" t="str">
        <f t="shared" ref="D3646:H3648" si="891">IF(ISERROR(VLOOKUP($AB3646,religion,W3646,FALSE)),"",IF(VLOOKUP($AB3646,religion,W3646,FALSE)=0,"",VLOOKUP($AB3646,religion,W3646,FALSE)))</f>
        <v/>
      </c>
      <c r="E3646" s="76" t="str">
        <f t="shared" si="891"/>
        <v/>
      </c>
      <c r="F3646" s="76" t="str">
        <f t="shared" si="891"/>
        <v/>
      </c>
      <c r="G3646" s="69" t="str">
        <f t="shared" si="891"/>
        <v/>
      </c>
      <c r="H3646" s="343" t="str">
        <f t="shared" ca="1" si="891"/>
        <v/>
      </c>
      <c r="I3646" s="337"/>
      <c r="J3646" s="338"/>
      <c r="W3646" s="14">
        <v>3</v>
      </c>
      <c r="X3646" s="14">
        <v>9</v>
      </c>
      <c r="Y3646" s="14">
        <v>15</v>
      </c>
      <c r="Z3646" s="14">
        <v>21</v>
      </c>
      <c r="AA3646" s="14">
        <v>31</v>
      </c>
      <c r="AB3646" s="14" t="str">
        <f>IF(C3608="","",C3608)</f>
        <v/>
      </c>
    </row>
    <row r="3647" spans="1:28" ht="27" customHeight="1" x14ac:dyDescent="0.25">
      <c r="A3647" s="323"/>
      <c r="B3647" s="335" t="s">
        <v>41</v>
      </c>
      <c r="C3647" s="335" t="str">
        <f t="shared" si="890"/>
        <v/>
      </c>
      <c r="D3647" s="77" t="str">
        <f t="shared" si="891"/>
        <v/>
      </c>
      <c r="E3647" s="77" t="str">
        <f t="shared" si="891"/>
        <v/>
      </c>
      <c r="F3647" s="77" t="str">
        <f t="shared" si="891"/>
        <v/>
      </c>
      <c r="G3647" s="70" t="str">
        <f t="shared" si="891"/>
        <v/>
      </c>
      <c r="H3647" s="344" t="str">
        <f t="shared" si="891"/>
        <v/>
      </c>
      <c r="I3647" s="339"/>
      <c r="J3647" s="340"/>
      <c r="W3647" s="14">
        <v>4</v>
      </c>
      <c r="X3647" s="14">
        <v>10</v>
      </c>
      <c r="Y3647" s="14">
        <v>16</v>
      </c>
      <c r="Z3647" s="14">
        <v>22</v>
      </c>
      <c r="AB3647" s="14" t="str">
        <f>IF(C3608="","",C3608)</f>
        <v/>
      </c>
    </row>
    <row r="3648" spans="1:28" ht="16.5" customHeight="1" thickBot="1" x14ac:dyDescent="0.3">
      <c r="A3648" s="324"/>
      <c r="B3648" s="336" t="s">
        <v>188</v>
      </c>
      <c r="C3648" s="336"/>
      <c r="D3648" s="71" t="str">
        <f t="shared" si="891"/>
        <v/>
      </c>
      <c r="E3648" s="71" t="str">
        <f t="shared" si="891"/>
        <v/>
      </c>
      <c r="F3648" s="71" t="str">
        <f t="shared" si="891"/>
        <v/>
      </c>
      <c r="G3648" s="71" t="str">
        <f t="shared" si="891"/>
        <v/>
      </c>
      <c r="H3648" s="345" t="str">
        <f t="shared" si="891"/>
        <v/>
      </c>
      <c r="I3648" s="341"/>
      <c r="J3648" s="342"/>
      <c r="W3648" s="14">
        <v>7</v>
      </c>
      <c r="X3648" s="14">
        <v>13</v>
      </c>
      <c r="Y3648" s="14">
        <v>19</v>
      </c>
      <c r="Z3648" s="14">
        <v>25</v>
      </c>
      <c r="AB3648" s="14" t="str">
        <f>IF(C3608="","",C3608)</f>
        <v/>
      </c>
    </row>
    <row r="3649" spans="1:28" ht="2.25" customHeight="1" thickTop="1" thickBot="1" x14ac:dyDescent="0.3">
      <c r="A3649" s="72"/>
      <c r="B3649" s="73"/>
      <c r="C3649" s="78"/>
      <c r="D3649" s="78"/>
      <c r="E3649" s="78"/>
      <c r="F3649" s="78"/>
      <c r="G3649" s="78"/>
      <c r="H3649" s="82"/>
      <c r="I3649" s="124"/>
      <c r="J3649" s="124"/>
    </row>
    <row r="3650" spans="1:28" ht="28.5" customHeight="1" thickTop="1" x14ac:dyDescent="0.25">
      <c r="A3650" s="322" t="s">
        <v>10</v>
      </c>
      <c r="B3650" s="334" t="s">
        <v>42</v>
      </c>
      <c r="C3650" s="334" t="str">
        <f t="shared" ref="C3650:C3652" si="892">IF(ISERROR(VLOOKUP($C$8,ciencia,W3650,FALSE)),"",IF(VLOOKUP($C$8,ciencia,W3650,FALSE)=0,"",VLOOKUP($C$8,ciencia,W3650,FALSE)))</f>
        <v/>
      </c>
      <c r="D3650" s="76" t="str">
        <f t="shared" ref="D3650:H3653" si="893">IF(ISERROR(VLOOKUP($AB3650,ciencia,W3650,FALSE)),"",IF(VLOOKUP($AB3650,ciencia,W3650,FALSE)=0,"",VLOOKUP($AB3650,ciencia,W3650,FALSE)))</f>
        <v/>
      </c>
      <c r="E3650" s="76" t="str">
        <f t="shared" si="893"/>
        <v/>
      </c>
      <c r="F3650" s="76" t="str">
        <f t="shared" si="893"/>
        <v/>
      </c>
      <c r="G3650" s="69" t="str">
        <f t="shared" si="893"/>
        <v/>
      </c>
      <c r="H3650" s="346" t="str">
        <f t="shared" ca="1" si="893"/>
        <v/>
      </c>
      <c r="I3650" s="349"/>
      <c r="J3650" s="350"/>
      <c r="W3650" s="14">
        <v>3</v>
      </c>
      <c r="X3650" s="14">
        <v>9</v>
      </c>
      <c r="Y3650" s="14">
        <v>15</v>
      </c>
      <c r="Z3650" s="14">
        <v>21</v>
      </c>
      <c r="AA3650" s="14">
        <v>31</v>
      </c>
      <c r="AB3650" s="14" t="str">
        <f>IF(C3608="","",C3608)</f>
        <v/>
      </c>
    </row>
    <row r="3651" spans="1:28" ht="47.25" customHeight="1" x14ac:dyDescent="0.25">
      <c r="A3651" s="323"/>
      <c r="B3651" s="335" t="s">
        <v>9</v>
      </c>
      <c r="C3651" s="335" t="str">
        <f t="shared" si="892"/>
        <v/>
      </c>
      <c r="D3651" s="77" t="str">
        <f t="shared" si="893"/>
        <v/>
      </c>
      <c r="E3651" s="77" t="str">
        <f t="shared" si="893"/>
        <v/>
      </c>
      <c r="F3651" s="77" t="str">
        <f t="shared" si="893"/>
        <v/>
      </c>
      <c r="G3651" s="70" t="str">
        <f t="shared" si="893"/>
        <v/>
      </c>
      <c r="H3651" s="347" t="str">
        <f t="shared" si="893"/>
        <v/>
      </c>
      <c r="I3651" s="351"/>
      <c r="J3651" s="352"/>
      <c r="W3651" s="14">
        <v>4</v>
      </c>
      <c r="X3651" s="14">
        <v>10</v>
      </c>
      <c r="Y3651" s="14">
        <v>16</v>
      </c>
      <c r="Z3651" s="14">
        <v>22</v>
      </c>
      <c r="AB3651" s="14" t="str">
        <f>IF(C3608="","",C3608)</f>
        <v/>
      </c>
    </row>
    <row r="3652" spans="1:28" ht="36.75" customHeight="1" x14ac:dyDescent="0.25">
      <c r="A3652" s="323"/>
      <c r="B3652" s="335" t="s">
        <v>43</v>
      </c>
      <c r="C3652" s="335" t="str">
        <f t="shared" si="892"/>
        <v/>
      </c>
      <c r="D3652" s="77" t="str">
        <f t="shared" si="893"/>
        <v/>
      </c>
      <c r="E3652" s="77" t="str">
        <f t="shared" si="893"/>
        <v/>
      </c>
      <c r="F3652" s="77" t="str">
        <f t="shared" si="893"/>
        <v/>
      </c>
      <c r="G3652" s="70" t="str">
        <f t="shared" si="893"/>
        <v/>
      </c>
      <c r="H3652" s="347" t="str">
        <f t="shared" si="893"/>
        <v/>
      </c>
      <c r="I3652" s="351"/>
      <c r="J3652" s="352"/>
      <c r="W3652" s="14">
        <v>5</v>
      </c>
      <c r="X3652" s="14">
        <v>11</v>
      </c>
      <c r="Y3652" s="14">
        <v>17</v>
      </c>
      <c r="Z3652" s="14">
        <v>23</v>
      </c>
      <c r="AB3652" s="14" t="str">
        <f>IF(C3608="","",C3608)</f>
        <v/>
      </c>
    </row>
    <row r="3653" spans="1:28" ht="16.5" customHeight="1" thickBot="1" x14ac:dyDescent="0.3">
      <c r="A3653" s="324"/>
      <c r="B3653" s="336" t="s">
        <v>188</v>
      </c>
      <c r="C3653" s="336"/>
      <c r="D3653" s="71" t="str">
        <f t="shared" si="893"/>
        <v/>
      </c>
      <c r="E3653" s="71" t="str">
        <f t="shared" si="893"/>
        <v/>
      </c>
      <c r="F3653" s="71" t="str">
        <f t="shared" si="893"/>
        <v/>
      </c>
      <c r="G3653" s="71" t="str">
        <f t="shared" si="893"/>
        <v/>
      </c>
      <c r="H3653" s="348" t="str">
        <f t="shared" si="893"/>
        <v/>
      </c>
      <c r="I3653" s="353"/>
      <c r="J3653" s="354"/>
      <c r="W3653" s="14">
        <v>7</v>
      </c>
      <c r="X3653" s="14">
        <v>13</v>
      </c>
      <c r="Y3653" s="14">
        <v>19</v>
      </c>
      <c r="Z3653" s="14">
        <v>25</v>
      </c>
      <c r="AB3653" s="14" t="str">
        <f>IF(C3608="","",C3608)</f>
        <v/>
      </c>
    </row>
    <row r="3654" spans="1:28" ht="2.25" customHeight="1" thickTop="1" thickBot="1" x14ac:dyDescent="0.3">
      <c r="A3654" s="72"/>
      <c r="B3654" s="73"/>
      <c r="C3654" s="78"/>
      <c r="D3654" s="78"/>
      <c r="E3654" s="78"/>
      <c r="F3654" s="78"/>
      <c r="G3654" s="78"/>
      <c r="H3654" s="82"/>
      <c r="I3654" s="124"/>
      <c r="J3654" s="124"/>
    </row>
    <row r="3655" spans="1:28" ht="44.25" customHeight="1" thickTop="1" thickBot="1" x14ac:dyDescent="0.3">
      <c r="A3655" s="83" t="s">
        <v>12</v>
      </c>
      <c r="B3655" s="376" t="s">
        <v>44</v>
      </c>
      <c r="C3655" s="377"/>
      <c r="D3655" s="84" t="str">
        <f>IF(ISERROR(VLOOKUP($AB3655,trabajo,W3655,FALSE)),"",IF(VLOOKUP($AB3655,trabajo,W3655,FALSE)=0,"",VLOOKUP($AB3655,trabajo,W3655,FALSE)))</f>
        <v/>
      </c>
      <c r="E3655" s="84" t="str">
        <f>IF(ISERROR(VLOOKUP($AB3655,trabajo,X3655,FALSE)),"",IF(VLOOKUP($AB3655,trabajo,X3655,FALSE)=0,"",VLOOKUP($AB3655,trabajo,X3655,FALSE)))</f>
        <v/>
      </c>
      <c r="F3655" s="84" t="str">
        <f>IF(ISERROR(VLOOKUP($AB3655,trabajo,Y3655,FALSE)),"",IF(VLOOKUP($AB3655,trabajo,Y3655,FALSE)=0,"",VLOOKUP($AB3655,trabajo,Y3655,FALSE)))</f>
        <v/>
      </c>
      <c r="G3655" s="85" t="str">
        <f>IF(ISERROR(VLOOKUP($AB3655,trabajo,Z3655,FALSE)),"",IF(VLOOKUP($AB3655,trabajo,Z3655,FALSE)=0,"",VLOOKUP($AB3655,trabajo,Z3655,FALSE)))</f>
        <v/>
      </c>
      <c r="H3655" s="86" t="str">
        <f ca="1">IF(ISERROR(VLOOKUP($AB3655,trabajo,AA3655,FALSE)),"",IF(VLOOKUP($AB3655,trabajo,AA3655,FALSE)=0,"",VLOOKUP($AB3655,trabajo,AA3655,FALSE)))</f>
        <v/>
      </c>
      <c r="I3655" s="332"/>
      <c r="J3655" s="333"/>
      <c r="W3655" s="14">
        <v>3</v>
      </c>
      <c r="X3655" s="14">
        <v>9</v>
      </c>
      <c r="Y3655" s="14">
        <v>15</v>
      </c>
      <c r="Z3655" s="14">
        <v>21</v>
      </c>
      <c r="AA3655" s="14">
        <v>31</v>
      </c>
      <c r="AB3655" s="14" t="str">
        <f>IF(C3608="","",C3608)</f>
        <v/>
      </c>
    </row>
    <row r="3656" spans="1:28" ht="9.75" customHeight="1" thickTop="1" thickBot="1" x14ac:dyDescent="0.3">
      <c r="A3656" s="87"/>
      <c r="B3656" s="73"/>
      <c r="C3656" s="79"/>
      <c r="D3656" s="79"/>
      <c r="E3656" s="79"/>
      <c r="F3656" s="79"/>
      <c r="G3656" s="79"/>
      <c r="I3656" s="88"/>
      <c r="J3656" s="88"/>
    </row>
    <row r="3657" spans="1:28" ht="18.75" customHeight="1" thickTop="1" x14ac:dyDescent="0.25">
      <c r="A3657" s="389" t="s">
        <v>14</v>
      </c>
      <c r="B3657" s="390"/>
      <c r="C3657" s="391"/>
      <c r="D3657" s="386" t="s">
        <v>53</v>
      </c>
      <c r="E3657" s="387"/>
      <c r="F3657" s="387"/>
      <c r="G3657" s="388"/>
      <c r="H3657" s="384" t="s">
        <v>2</v>
      </c>
      <c r="I3657" s="288" t="s">
        <v>17</v>
      </c>
      <c r="J3657" s="289"/>
    </row>
    <row r="3658" spans="1:28" ht="18.75" customHeight="1" thickBot="1" x14ac:dyDescent="0.3">
      <c r="A3658" s="392"/>
      <c r="B3658" s="393"/>
      <c r="C3658" s="394"/>
      <c r="D3658" s="89">
        <v>1</v>
      </c>
      <c r="E3658" s="89">
        <v>2</v>
      </c>
      <c r="F3658" s="89">
        <v>3</v>
      </c>
      <c r="G3658" s="90">
        <v>4</v>
      </c>
      <c r="H3658" s="385"/>
      <c r="I3658" s="290"/>
      <c r="J3658" s="291"/>
    </row>
    <row r="3659" spans="1:28" ht="22.5" customHeight="1" thickTop="1" x14ac:dyDescent="0.25">
      <c r="A3659" s="378" t="s">
        <v>15</v>
      </c>
      <c r="B3659" s="379"/>
      <c r="C3659" s="380"/>
      <c r="D3659" s="91" t="str">
        <f>IF(ISERROR(VLOOKUP($AB3659,autonomo,W3659,FALSE)),"",IF(VLOOKUP($AB3659,autonomo,W3659,FALSE)=0,"",VLOOKUP($AB3659,autonomo,W3659,FALSE)))</f>
        <v/>
      </c>
      <c r="E3659" s="91" t="str">
        <f>IF(ISERROR(VLOOKUP($AB3659,autonomo,X3659,FALSE)),"",IF(VLOOKUP($AB3659,autonomo,X3659,FALSE)=0,"",VLOOKUP($AB3659,autonomo,X3659,FALSE)))</f>
        <v/>
      </c>
      <c r="F3659" s="91" t="str">
        <f>IF(ISERROR(VLOOKUP($AB3659,autonomo,Y3659,FALSE)),"",IF(VLOOKUP($AB3659,autonomo,Y3659,FALSE)=0,"",VLOOKUP($AB3659,autonomo,Y3659,FALSE)))</f>
        <v/>
      </c>
      <c r="G3659" s="92" t="str">
        <f>IF(ISERROR(VLOOKUP($AB3659,autonomo,Z3659,FALSE)),"",IF(VLOOKUP($AB3659,autonomo,Z3659,FALSE)=0,"",VLOOKUP($AB3659,autonomo,Z3659,FALSE)))</f>
        <v/>
      </c>
      <c r="H3659" s="93" t="str">
        <f ca="1">IF(ISERROR(VLOOKUP($AB3659,autonomo,AA3659,FALSE)),"",IF(VLOOKUP($AB3659,autonomo,AA3659,FALSE)=0,"",VLOOKUP($AB3659,autonomo,AA3659,FALSE)))</f>
        <v/>
      </c>
      <c r="I3659" s="305"/>
      <c r="J3659" s="306"/>
      <c r="W3659" s="14">
        <v>3</v>
      </c>
      <c r="X3659" s="14">
        <v>9</v>
      </c>
      <c r="Y3659" s="14">
        <v>15</v>
      </c>
      <c r="Z3659" s="14">
        <v>21</v>
      </c>
      <c r="AA3659" s="14">
        <v>31</v>
      </c>
      <c r="AB3659" s="14" t="str">
        <f>IF(C3608="","",C3608)</f>
        <v/>
      </c>
    </row>
    <row r="3660" spans="1:28" ht="24" customHeight="1" thickBot="1" x14ac:dyDescent="0.3">
      <c r="A3660" s="381" t="s">
        <v>16</v>
      </c>
      <c r="B3660" s="382"/>
      <c r="C3660" s="383"/>
      <c r="D3660" s="94" t="str">
        <f>IF(ISERROR(VLOOKUP($AB3660,tic,W3660,FALSE)),"",IF(VLOOKUP($AB3660,tic,W3660,FALSE)=0,"",VLOOKUP($AB3660,tic,W3660,FALSE)))</f>
        <v/>
      </c>
      <c r="E3660" s="94" t="str">
        <f>IF(ISERROR(VLOOKUP($AB3660,tic,X3660,FALSE)),"",IF(VLOOKUP($AB3660,tic,X3660,FALSE)=0,"",VLOOKUP($AB3660,tic,X3660,FALSE)))</f>
        <v/>
      </c>
      <c r="F3660" s="94" t="str">
        <f>IF(ISERROR(VLOOKUP($AB3660,tic,Y3660,FALSE)),"",IF(VLOOKUP($AB3660,tic,Y3660,FALSE)=0,"",VLOOKUP($AB3660,tic,Y3660,FALSE)))</f>
        <v/>
      </c>
      <c r="G3660" s="95" t="str">
        <f>IF(ISERROR(VLOOKUP($AB3660,tic,Z3660,FALSE)),"",IF(VLOOKUP($AB3660,tic,Z3660,FALSE)=0,"",VLOOKUP($AB3660,tic,Z3660,FALSE)))</f>
        <v/>
      </c>
      <c r="H3660" s="96" t="str">
        <f ca="1">IF(ISERROR(VLOOKUP($AB3660,tic,AA3660,FALSE)),"",IF(VLOOKUP($AB3660,tic,AA3660,FALSE)=0,"",VLOOKUP($AB3660,tic,AA3660,FALSE)))</f>
        <v/>
      </c>
      <c r="I3660" s="307"/>
      <c r="J3660" s="308"/>
      <c r="W3660" s="14">
        <v>3</v>
      </c>
      <c r="X3660" s="14">
        <v>9</v>
      </c>
      <c r="Y3660" s="14">
        <v>15</v>
      </c>
      <c r="Z3660" s="14">
        <v>21</v>
      </c>
      <c r="AA3660" s="14">
        <v>31</v>
      </c>
      <c r="AB3660" s="14" t="str">
        <f>IF(C3608="","",C3608)</f>
        <v/>
      </c>
    </row>
    <row r="3661" spans="1:28" ht="5.25" customHeight="1" thickTop="1" thickBot="1" x14ac:dyDescent="0.3"/>
    <row r="3662" spans="1:28" ht="17.25" customHeight="1" thickBot="1" x14ac:dyDescent="0.3">
      <c r="A3662" s="233" t="s">
        <v>154</v>
      </c>
      <c r="B3662" s="233"/>
      <c r="C3662" s="246" t="str">
        <f>IF(C3608="","",IF(VLOOKUP(C3608,DATOS!$B$17:$F$61,4,FALSE)=0,"",VLOOKUP(C3608,DATOS!$B$17:$F$61,4,FALSE)&amp;" "&amp;VLOOKUP(C3608,DATOS!$B$17:$F$61,5,FALSE)))</f>
        <v/>
      </c>
      <c r="D3662" s="247"/>
      <c r="E3662" s="248"/>
      <c r="F3662" s="233" t="str">
        <f>"N° Áreas desaprobadas "&amp;DATOS!$B$6&amp;" :"</f>
        <v>N° Áreas desaprobadas 2019 :</v>
      </c>
      <c r="G3662" s="233"/>
      <c r="H3662" s="233"/>
      <c r="I3662" s="233"/>
      <c r="J3662" s="97" t="str">
        <f ca="1">IF(C3608="","",IF((DATOS!$W$14-TODAY())&gt;0,"",VLOOKUP(C3608,anual,18,FALSE)))</f>
        <v/>
      </c>
    </row>
    <row r="3663" spans="1:28" ht="3" customHeight="1" thickBot="1" x14ac:dyDescent="0.3">
      <c r="A3663" s="46"/>
      <c r="B3663" s="46"/>
      <c r="C3663" s="98"/>
      <c r="D3663" s="98"/>
      <c r="E3663" s="98"/>
      <c r="F3663" s="46"/>
      <c r="G3663" s="46"/>
      <c r="H3663" s="46"/>
      <c r="I3663" s="46"/>
    </row>
    <row r="3664" spans="1:28" ht="17.25" customHeight="1" thickBot="1" x14ac:dyDescent="0.3">
      <c r="A3664" s="420" t="str">
        <f>IF(C3608="","",C3608)</f>
        <v/>
      </c>
      <c r="B3664" s="420"/>
      <c r="C3664" s="420"/>
      <c r="F3664" s="233" t="s">
        <v>155</v>
      </c>
      <c r="G3664" s="233"/>
      <c r="H3664" s="233"/>
      <c r="I3664" s="395" t="str">
        <f ca="1">IF(C3608="","",IF((DATOS!$W$14-TODAY())&gt;0,"",VLOOKUP(C3608,anual2,20,FALSE)))</f>
        <v/>
      </c>
      <c r="J3664" s="396"/>
    </row>
    <row r="3665" spans="1:28" ht="15.75" thickBot="1" x14ac:dyDescent="0.3">
      <c r="A3665" s="16" t="s">
        <v>54</v>
      </c>
    </row>
    <row r="3666" spans="1:28" ht="16.5" thickTop="1" thickBot="1" x14ac:dyDescent="0.3">
      <c r="A3666" s="99" t="s">
        <v>55</v>
      </c>
      <c r="B3666" s="100" t="s">
        <v>56</v>
      </c>
      <c r="C3666" s="279" t="s">
        <v>152</v>
      </c>
      <c r="D3666" s="280"/>
      <c r="E3666" s="279" t="s">
        <v>57</v>
      </c>
      <c r="F3666" s="281"/>
      <c r="G3666" s="281"/>
      <c r="H3666" s="281"/>
      <c r="I3666" s="281"/>
      <c r="J3666" s="282"/>
    </row>
    <row r="3667" spans="1:28" ht="20.25" customHeight="1" thickTop="1" x14ac:dyDescent="0.25">
      <c r="A3667" s="101">
        <v>1</v>
      </c>
      <c r="B3667" s="102" t="str">
        <f t="shared" ref="B3667:D3670" si="894">IF(ISERROR(VLOOKUP($AB3667,comportamiento,W3667,FALSE)),"",IF(VLOOKUP($AB3667,comportamiento,W3667,FALSE)=0,"",VLOOKUP($AB3667,comportamiento,W3667,FALSE)))</f>
        <v/>
      </c>
      <c r="C3667" s="273" t="str">
        <f t="shared" ca="1" si="894"/>
        <v/>
      </c>
      <c r="D3667" s="274" t="str">
        <f t="shared" si="894"/>
        <v/>
      </c>
      <c r="E3667" s="283"/>
      <c r="F3667" s="283"/>
      <c r="G3667" s="283"/>
      <c r="H3667" s="283"/>
      <c r="I3667" s="283"/>
      <c r="J3667" s="284"/>
      <c r="W3667" s="14">
        <v>7</v>
      </c>
      <c r="X3667" s="14">
        <v>31</v>
      </c>
      <c r="AB3667" s="14" t="str">
        <f>IF(C3608="","",C3608)</f>
        <v/>
      </c>
    </row>
    <row r="3668" spans="1:28" ht="20.25" customHeight="1" x14ac:dyDescent="0.25">
      <c r="A3668" s="103">
        <v>2</v>
      </c>
      <c r="B3668" s="104" t="str">
        <f t="shared" si="894"/>
        <v/>
      </c>
      <c r="C3668" s="275" t="str">
        <f t="shared" si="894"/>
        <v/>
      </c>
      <c r="D3668" s="276" t="str">
        <f t="shared" si="894"/>
        <v/>
      </c>
      <c r="E3668" s="269"/>
      <c r="F3668" s="269"/>
      <c r="G3668" s="269"/>
      <c r="H3668" s="269"/>
      <c r="I3668" s="269"/>
      <c r="J3668" s="270"/>
      <c r="W3668" s="14">
        <v>13</v>
      </c>
      <c r="AB3668" s="14" t="str">
        <f>IF(C3608="","",C3608)</f>
        <v/>
      </c>
    </row>
    <row r="3669" spans="1:28" ht="20.25" customHeight="1" x14ac:dyDescent="0.25">
      <c r="A3669" s="103">
        <v>3</v>
      </c>
      <c r="B3669" s="104" t="str">
        <f t="shared" si="894"/>
        <v/>
      </c>
      <c r="C3669" s="275" t="str">
        <f t="shared" si="894"/>
        <v/>
      </c>
      <c r="D3669" s="276" t="str">
        <f t="shared" si="894"/>
        <v/>
      </c>
      <c r="E3669" s="269"/>
      <c r="F3669" s="269"/>
      <c r="G3669" s="269"/>
      <c r="H3669" s="269"/>
      <c r="I3669" s="269"/>
      <c r="J3669" s="270"/>
      <c r="W3669" s="14">
        <v>19</v>
      </c>
      <c r="AB3669" s="14" t="str">
        <f>IF(C3608="","",C3608)</f>
        <v/>
      </c>
    </row>
    <row r="3670" spans="1:28" ht="20.25" customHeight="1" thickBot="1" x14ac:dyDescent="0.3">
      <c r="A3670" s="105">
        <v>4</v>
      </c>
      <c r="B3670" s="106" t="str">
        <f t="shared" si="894"/>
        <v/>
      </c>
      <c r="C3670" s="277" t="str">
        <f t="shared" si="894"/>
        <v/>
      </c>
      <c r="D3670" s="278" t="str">
        <f t="shared" si="894"/>
        <v/>
      </c>
      <c r="E3670" s="271"/>
      <c r="F3670" s="271"/>
      <c r="G3670" s="271"/>
      <c r="H3670" s="271"/>
      <c r="I3670" s="271"/>
      <c r="J3670" s="272"/>
      <c r="W3670" s="14">
        <v>25</v>
      </c>
      <c r="AB3670" s="14" t="str">
        <f>IF(C3608="","",C3608)</f>
        <v/>
      </c>
    </row>
    <row r="3671" spans="1:28" ht="6.75" customHeight="1" thickTop="1" thickBot="1" x14ac:dyDescent="0.3">
      <c r="W3671" s="14">
        <v>7</v>
      </c>
    </row>
    <row r="3672" spans="1:28" ht="14.25" customHeight="1" thickTop="1" thickBot="1" x14ac:dyDescent="0.3">
      <c r="B3672" s="358" t="s">
        <v>208</v>
      </c>
      <c r="C3672" s="359"/>
      <c r="D3672" s="359" t="s">
        <v>209</v>
      </c>
      <c r="E3672" s="359"/>
      <c r="F3672" s="360"/>
    </row>
    <row r="3673" spans="1:28" ht="14.25" customHeight="1" thickTop="1" x14ac:dyDescent="0.25">
      <c r="B3673" s="107" t="str">
        <f>IF(DATOS!$B$12="","",IF(DATOS!$B$12="Bimestre","I Bimestre","I Trimestre"))</f>
        <v>I Trimestre</v>
      </c>
      <c r="C3673" s="108" t="str">
        <f>IF(C3608="","",VLOOKUP(C3608,periodo1,20,FALSE)&amp;"°")</f>
        <v/>
      </c>
      <c r="D3673" s="221" t="str">
        <f>IF(C3608="","",VLOOKUP(C3608,periodo1,18,FALSE))</f>
        <v/>
      </c>
      <c r="E3673" s="221"/>
      <c r="F3673" s="361"/>
      <c r="H3673" s="406" t="str">
        <f>"Orden de mérito año escolar "&amp;DATOS!$B$6&amp;":"</f>
        <v>Orden de mérito año escolar 2019:</v>
      </c>
      <c r="I3673" s="407"/>
      <c r="J3673" s="412" t="str">
        <f ca="1">IF(C3608="","",IF((DATOS!$W$14-TODAY())&gt;0,"",VLOOKUP(C3608,anual,20,FALSE)&amp;"°"))</f>
        <v/>
      </c>
    </row>
    <row r="3674" spans="1:28" ht="14.25" customHeight="1" x14ac:dyDescent="0.25">
      <c r="B3674" s="109" t="str">
        <f>IF(DATOS!$B$12="","",IF(DATOS!$B$12="Bimestre","II Bimestre","II Trimestre"))</f>
        <v>II Trimestre</v>
      </c>
      <c r="C3674" s="110" t="str">
        <f ca="1">IF(C3608="","",IF((DATOS!$X$14-TODAY())&gt;0,"",VLOOKUP(C3608,periodo2,20,FALSE)&amp;"°"))</f>
        <v/>
      </c>
      <c r="D3674" s="225" t="str">
        <f>IF(C3608="","",IF(C3674="","",VLOOKUP(C3608,periodo2,18,FALSE)))</f>
        <v/>
      </c>
      <c r="E3674" s="225"/>
      <c r="F3674" s="362"/>
      <c r="H3674" s="408"/>
      <c r="I3674" s="409"/>
      <c r="J3674" s="413"/>
    </row>
    <row r="3675" spans="1:28" ht="14.25" customHeight="1" thickBot="1" x14ac:dyDescent="0.3">
      <c r="A3675" s="111"/>
      <c r="B3675" s="112" t="str">
        <f>IF(DATOS!$B$12="","",IF(DATOS!$B$12="Bimestre","III Bimestre","III Trimestre"))</f>
        <v>III Trimestre</v>
      </c>
      <c r="C3675" s="113" t="str">
        <f ca="1">IF(C3608="","",IF((DATOS!$Y$14-TODAY())&gt;0,"",VLOOKUP(C3608,periodo3,20,FALSE)&amp;"°"))</f>
        <v/>
      </c>
      <c r="D3675" s="363" t="str">
        <f>IF(C3608="","",IF(C3675="","",VLOOKUP(C3608,periodo3,18,FALSE)))</f>
        <v/>
      </c>
      <c r="E3675" s="363"/>
      <c r="F3675" s="364"/>
      <c r="G3675" s="111"/>
      <c r="H3675" s="410"/>
      <c r="I3675" s="411"/>
      <c r="J3675" s="414"/>
    </row>
    <row r="3676" spans="1:28" ht="14.25" customHeight="1" thickTop="1" thickBot="1" x14ac:dyDescent="0.3">
      <c r="B3676" s="114" t="str">
        <f>IF(DATOS!$B$12="","",IF(DATOS!$B$12="Bimestre","IV Bimestre",""))</f>
        <v/>
      </c>
      <c r="C3676" s="115" t="str">
        <f ca="1">IF(C3608="","",IF((DATOS!$W$14-TODAY())&gt;0,"",VLOOKUP(C3608,periodo4,20,FALSE)&amp;"°"))</f>
        <v/>
      </c>
      <c r="D3676" s="214" t="str">
        <f>IF(C3608="","",IF(C3676="","",VLOOKUP(C3608,periodo4,18,FALSE)))</f>
        <v/>
      </c>
      <c r="E3676" s="214"/>
      <c r="F3676" s="405"/>
    </row>
    <row r="3677" spans="1:28" ht="16.5" thickTop="1" thickBot="1" x14ac:dyDescent="0.3">
      <c r="A3677" s="16" t="s">
        <v>192</v>
      </c>
    </row>
    <row r="3678" spans="1:28" ht="15.75" thickTop="1" x14ac:dyDescent="0.25">
      <c r="A3678" s="397" t="s">
        <v>55</v>
      </c>
      <c r="B3678" s="399" t="s">
        <v>193</v>
      </c>
      <c r="C3678" s="288"/>
      <c r="D3678" s="288"/>
      <c r="E3678" s="289"/>
      <c r="F3678" s="399" t="s">
        <v>194</v>
      </c>
      <c r="G3678" s="288"/>
      <c r="H3678" s="288"/>
      <c r="I3678" s="289"/>
    </row>
    <row r="3679" spans="1:28" x14ac:dyDescent="0.25">
      <c r="A3679" s="398"/>
      <c r="B3679" s="116" t="s">
        <v>195</v>
      </c>
      <c r="C3679" s="400" t="s">
        <v>196</v>
      </c>
      <c r="D3679" s="400"/>
      <c r="E3679" s="401"/>
      <c r="F3679" s="402" t="s">
        <v>195</v>
      </c>
      <c r="G3679" s="400"/>
      <c r="H3679" s="400"/>
      <c r="I3679" s="117" t="s">
        <v>196</v>
      </c>
    </row>
    <row r="3680" spans="1:28" x14ac:dyDescent="0.25">
      <c r="A3680" s="118">
        <v>1</v>
      </c>
      <c r="B3680" s="145"/>
      <c r="C3680" s="403"/>
      <c r="D3680" s="366"/>
      <c r="E3680" s="404"/>
      <c r="F3680" s="365"/>
      <c r="G3680" s="366"/>
      <c r="H3680" s="367"/>
      <c r="I3680" s="127"/>
    </row>
    <row r="3681" spans="1:10" x14ac:dyDescent="0.25">
      <c r="A3681" s="118">
        <v>2</v>
      </c>
      <c r="B3681" s="145"/>
      <c r="C3681" s="403"/>
      <c r="D3681" s="366"/>
      <c r="E3681" s="404"/>
      <c r="F3681" s="365"/>
      <c r="G3681" s="366"/>
      <c r="H3681" s="367"/>
      <c r="I3681" s="127"/>
    </row>
    <row r="3682" spans="1:10" x14ac:dyDescent="0.25">
      <c r="A3682" s="118">
        <v>3</v>
      </c>
      <c r="B3682" s="145"/>
      <c r="C3682" s="403"/>
      <c r="D3682" s="366"/>
      <c r="E3682" s="404"/>
      <c r="F3682" s="365"/>
      <c r="G3682" s="366"/>
      <c r="H3682" s="367"/>
      <c r="I3682" s="127"/>
    </row>
    <row r="3683" spans="1:10" ht="15.75" thickBot="1" x14ac:dyDescent="0.3">
      <c r="A3683" s="119">
        <v>4</v>
      </c>
      <c r="B3683" s="144"/>
      <c r="C3683" s="368"/>
      <c r="D3683" s="369"/>
      <c r="E3683" s="370"/>
      <c r="F3683" s="371"/>
      <c r="G3683" s="369"/>
      <c r="H3683" s="372"/>
      <c r="I3683" s="130"/>
    </row>
    <row r="3684" spans="1:10" ht="16.5" thickTop="1" thickBot="1" x14ac:dyDescent="0.3">
      <c r="A3684" s="120" t="s">
        <v>197</v>
      </c>
      <c r="B3684" s="121" t="str">
        <f>IF(C3608="","",IF(SUM(B3680:B3683)=0,"",SUM(B3680:B3683)))</f>
        <v/>
      </c>
      <c r="C3684" s="373" t="str">
        <f>IF(C3608="","",IF(SUM(C3680:C3683)=0,"",SUM(C3680:C3683)))</f>
        <v/>
      </c>
      <c r="D3684" s="373" t="str">
        <f t="shared" ref="D3684" si="895">IF(E3608="","",IF(SUM(D3680:D3683)=0,"",SUM(D3680:D3683)))</f>
        <v/>
      </c>
      <c r="E3684" s="374" t="str">
        <f t="shared" ref="E3684" si="896">IF(F3608="","",IF(SUM(E3680:E3683)=0,"",SUM(E3680:E3683)))</f>
        <v/>
      </c>
      <c r="F3684" s="375" t="str">
        <f>IF(C3608="","",IF(SUM(F3680:F3683)=0,"",SUM(F3680:F3683)))</f>
        <v/>
      </c>
      <c r="G3684" s="373" t="str">
        <f t="shared" ref="G3684" si="897">IF(H3608="","",IF(SUM(G3680:G3683)=0,"",SUM(G3680:G3683)))</f>
        <v/>
      </c>
      <c r="H3684" s="373" t="str">
        <f t="shared" ref="H3684" si="898">IF(I3608="","",IF(SUM(H3680:H3683)=0,"",SUM(H3680:H3683)))</f>
        <v/>
      </c>
      <c r="I3684" s="122" t="str">
        <f>IF(C3608="","",IF(SUM(I3680:I3683)=0,"",SUM(I3680:I3683)))</f>
        <v/>
      </c>
    </row>
    <row r="3685" spans="1:10" ht="15.75" thickTop="1" x14ac:dyDescent="0.25"/>
    <row r="3688" spans="1:10" x14ac:dyDescent="0.25">
      <c r="A3688" s="416"/>
      <c r="B3688" s="416"/>
      <c r="G3688" s="123"/>
      <c r="H3688" s="123"/>
      <c r="I3688" s="123"/>
      <c r="J3688" s="123"/>
    </row>
    <row r="3689" spans="1:10" x14ac:dyDescent="0.25">
      <c r="A3689" s="415" t="str">
        <f>IF(DATOS!$F$9="","",DATOS!$F$9)</f>
        <v/>
      </c>
      <c r="B3689" s="415"/>
      <c r="G3689" s="415" t="str">
        <f>IF(DATOS!$F$10="","",DATOS!$F$10)</f>
        <v/>
      </c>
      <c r="H3689" s="415"/>
      <c r="I3689" s="415"/>
      <c r="J3689" s="415"/>
    </row>
    <row r="3690" spans="1:10" x14ac:dyDescent="0.25">
      <c r="A3690" s="415" t="s">
        <v>143</v>
      </c>
      <c r="B3690" s="415"/>
      <c r="G3690" s="415" t="s">
        <v>142</v>
      </c>
      <c r="H3690" s="415"/>
      <c r="I3690" s="415"/>
      <c r="J3690" s="415"/>
    </row>
    <row r="3691" spans="1:10" ht="17.25" x14ac:dyDescent="0.3">
      <c r="A3691" s="285" t="str">
        <f>"INFORME DE PROGRESO DEL APRENDIZAJE DEL ESTUDIANTE - "&amp;DATOS!$B$6</f>
        <v>INFORME DE PROGRESO DEL APRENDIZAJE DEL ESTUDIANTE - 2019</v>
      </c>
      <c r="B3691" s="285"/>
      <c r="C3691" s="285"/>
      <c r="D3691" s="285"/>
      <c r="E3691" s="285"/>
      <c r="F3691" s="285"/>
      <c r="G3691" s="285"/>
      <c r="H3691" s="285"/>
      <c r="I3691" s="285"/>
      <c r="J3691" s="285"/>
    </row>
    <row r="3692" spans="1:10" ht="4.5" customHeight="1" thickBot="1" x14ac:dyDescent="0.3"/>
    <row r="3693" spans="1:10" ht="15.75" thickTop="1" x14ac:dyDescent="0.25">
      <c r="A3693" s="292"/>
      <c r="B3693" s="62" t="s">
        <v>45</v>
      </c>
      <c r="C3693" s="314" t="str">
        <f>IF(DATOS!$B$4="","",DATOS!$B$4)</f>
        <v>Apurímac</v>
      </c>
      <c r="D3693" s="314"/>
      <c r="E3693" s="314"/>
      <c r="F3693" s="314"/>
      <c r="G3693" s="313" t="s">
        <v>47</v>
      </c>
      <c r="H3693" s="313"/>
      <c r="I3693" s="63" t="str">
        <f>IF(DATOS!$B$5="","",DATOS!$B$5)</f>
        <v/>
      </c>
      <c r="J3693" s="295" t="s">
        <v>520</v>
      </c>
    </row>
    <row r="3694" spans="1:10" x14ac:dyDescent="0.25">
      <c r="A3694" s="293"/>
      <c r="B3694" s="64" t="s">
        <v>46</v>
      </c>
      <c r="C3694" s="311" t="str">
        <f>IF(DATOS!$B$7="","",UPPER(DATOS!$B$7))</f>
        <v/>
      </c>
      <c r="D3694" s="311"/>
      <c r="E3694" s="311"/>
      <c r="F3694" s="311"/>
      <c r="G3694" s="311"/>
      <c r="H3694" s="311"/>
      <c r="I3694" s="312"/>
      <c r="J3694" s="296"/>
    </row>
    <row r="3695" spans="1:10" x14ac:dyDescent="0.25">
      <c r="A3695" s="293"/>
      <c r="B3695" s="64" t="s">
        <v>49</v>
      </c>
      <c r="C3695" s="315" t="str">
        <f>IF(DATOS!$B$8="","",DATOS!$B$8)</f>
        <v/>
      </c>
      <c r="D3695" s="315"/>
      <c r="E3695" s="315"/>
      <c r="F3695" s="315"/>
      <c r="G3695" s="286" t="s">
        <v>100</v>
      </c>
      <c r="H3695" s="287"/>
      <c r="I3695" s="65" t="str">
        <f>IF(DATOS!$B$9="","",DATOS!$B$9)</f>
        <v/>
      </c>
      <c r="J3695" s="296"/>
    </row>
    <row r="3696" spans="1:10" x14ac:dyDescent="0.25">
      <c r="A3696" s="293"/>
      <c r="B3696" s="64" t="s">
        <v>60</v>
      </c>
      <c r="C3696" s="311" t="str">
        <f>IF(DATOS!$B$10="","",DATOS!$B$10)</f>
        <v/>
      </c>
      <c r="D3696" s="311"/>
      <c r="E3696" s="311"/>
      <c r="F3696" s="311"/>
      <c r="G3696" s="317" t="s">
        <v>50</v>
      </c>
      <c r="H3696" s="317"/>
      <c r="I3696" s="65" t="str">
        <f>IF(DATOS!$B$11="","",DATOS!$B$11)</f>
        <v/>
      </c>
      <c r="J3696" s="296"/>
    </row>
    <row r="3697" spans="1:32" x14ac:dyDescent="0.25">
      <c r="A3697" s="293"/>
      <c r="B3697" s="64" t="s">
        <v>59</v>
      </c>
      <c r="C3697" s="316" t="str">
        <f>IF(ISERROR(VLOOKUP(C3698,DATOS!$B$17:$C$61,2,FALSE)),"No encontrado",IF(VLOOKUP(C3698,DATOS!$B$17:$C$61,2,FALSE)=0,"No encontrado",VLOOKUP(C3698,DATOS!$B$17:$C$61,2,FALSE)))</f>
        <v>No encontrado</v>
      </c>
      <c r="D3697" s="316"/>
      <c r="E3697" s="316"/>
      <c r="F3697" s="316"/>
      <c r="G3697" s="298"/>
      <c r="H3697" s="299"/>
      <c r="I3697" s="300"/>
      <c r="J3697" s="296"/>
    </row>
    <row r="3698" spans="1:32" ht="28.5" customHeight="1" thickBot="1" x14ac:dyDescent="0.3">
      <c r="A3698" s="294"/>
      <c r="B3698" s="66" t="s">
        <v>58</v>
      </c>
      <c r="C3698" s="309" t="str">
        <f>IF(INDEX(alumnos,AE3698,AF3698)=0,"",INDEX(alumnos,AE3698,AF3698))</f>
        <v/>
      </c>
      <c r="D3698" s="309"/>
      <c r="E3698" s="309"/>
      <c r="F3698" s="309"/>
      <c r="G3698" s="309"/>
      <c r="H3698" s="309"/>
      <c r="I3698" s="310"/>
      <c r="J3698" s="297"/>
      <c r="AE3698" s="14">
        <f>AE3608+1</f>
        <v>42</v>
      </c>
      <c r="AF3698" s="14">
        <v>2</v>
      </c>
    </row>
    <row r="3699" spans="1:32" ht="5.25" customHeight="1" thickTop="1" thickBot="1" x14ac:dyDescent="0.3"/>
    <row r="3700" spans="1:32" ht="27" customHeight="1" thickTop="1" x14ac:dyDescent="0.25">
      <c r="A3700" s="318" t="s">
        <v>0</v>
      </c>
      <c r="B3700" s="328" t="s">
        <v>1</v>
      </c>
      <c r="C3700" s="329"/>
      <c r="D3700" s="325" t="s">
        <v>139</v>
      </c>
      <c r="E3700" s="326"/>
      <c r="F3700" s="326"/>
      <c r="G3700" s="327"/>
      <c r="H3700" s="320" t="s">
        <v>2</v>
      </c>
      <c r="I3700" s="301" t="s">
        <v>3</v>
      </c>
      <c r="J3700" s="302"/>
      <c r="K3700" s="67"/>
    </row>
    <row r="3701" spans="1:32" ht="15" customHeight="1" thickBot="1" x14ac:dyDescent="0.3">
      <c r="A3701" s="319"/>
      <c r="B3701" s="330"/>
      <c r="C3701" s="331"/>
      <c r="D3701" s="68">
        <v>1</v>
      </c>
      <c r="E3701" s="68">
        <v>2</v>
      </c>
      <c r="F3701" s="68">
        <v>3</v>
      </c>
      <c r="G3701" s="68">
        <v>4</v>
      </c>
      <c r="H3701" s="321"/>
      <c r="I3701" s="303"/>
      <c r="J3701" s="304"/>
      <c r="K3701" s="67"/>
    </row>
    <row r="3702" spans="1:32" ht="17.25" customHeight="1" thickTop="1" x14ac:dyDescent="0.25">
      <c r="A3702" s="322" t="s">
        <v>8</v>
      </c>
      <c r="B3702" s="334" t="s">
        <v>26</v>
      </c>
      <c r="C3702" s="334"/>
      <c r="D3702" s="69" t="str">
        <f t="shared" ref="D3702:H3706" si="899">IF(ISERROR(VLOOKUP($AB3702,matematica,W3702,FALSE)),"",IF(VLOOKUP($AB3702,matematica,W3702,FALSE)=0,"",VLOOKUP($AB3702,matematica,W3702,FALSE)))</f>
        <v/>
      </c>
      <c r="E3702" s="69" t="str">
        <f t="shared" si="899"/>
        <v/>
      </c>
      <c r="F3702" s="69" t="str">
        <f t="shared" si="899"/>
        <v/>
      </c>
      <c r="G3702" s="69" t="str">
        <f t="shared" si="899"/>
        <v/>
      </c>
      <c r="H3702" s="343" t="str">
        <f t="shared" ca="1" si="899"/>
        <v/>
      </c>
      <c r="I3702" s="337"/>
      <c r="J3702" s="338"/>
      <c r="W3702" s="14">
        <v>3</v>
      </c>
      <c r="X3702" s="14">
        <v>9</v>
      </c>
      <c r="Y3702" s="14">
        <v>15</v>
      </c>
      <c r="Z3702" s="14">
        <v>21</v>
      </c>
      <c r="AA3702" s="14">
        <v>31</v>
      </c>
      <c r="AB3702" s="14" t="str">
        <f>IF(C3698="","",C3698)</f>
        <v/>
      </c>
    </row>
    <row r="3703" spans="1:32" ht="27.75" customHeight="1" x14ac:dyDescent="0.25">
      <c r="A3703" s="323"/>
      <c r="B3703" s="335" t="s">
        <v>27</v>
      </c>
      <c r="C3703" s="335"/>
      <c r="D3703" s="70" t="str">
        <f t="shared" si="899"/>
        <v/>
      </c>
      <c r="E3703" s="70" t="str">
        <f t="shared" si="899"/>
        <v/>
      </c>
      <c r="F3703" s="70" t="str">
        <f t="shared" si="899"/>
        <v/>
      </c>
      <c r="G3703" s="70" t="str">
        <f t="shared" si="899"/>
        <v/>
      </c>
      <c r="H3703" s="344" t="str">
        <f t="shared" si="899"/>
        <v/>
      </c>
      <c r="I3703" s="339"/>
      <c r="J3703" s="340"/>
      <c r="M3703" s="14" t="str">
        <f>IF(INDEX(alumnos,35,2)=0,"",INDEX(alumnos,35,2))</f>
        <v/>
      </c>
      <c r="W3703" s="14">
        <v>4</v>
      </c>
      <c r="X3703" s="14">
        <v>10</v>
      </c>
      <c r="Y3703" s="14">
        <v>16</v>
      </c>
      <c r="Z3703" s="14">
        <v>22</v>
      </c>
      <c r="AB3703" s="14" t="str">
        <f>IF(C3698="","",C3698)</f>
        <v/>
      </c>
    </row>
    <row r="3704" spans="1:32" ht="26.25" customHeight="1" x14ac:dyDescent="0.25">
      <c r="A3704" s="323"/>
      <c r="B3704" s="335" t="s">
        <v>28</v>
      </c>
      <c r="C3704" s="335"/>
      <c r="D3704" s="70" t="str">
        <f t="shared" si="899"/>
        <v/>
      </c>
      <c r="E3704" s="70" t="str">
        <f t="shared" si="899"/>
        <v/>
      </c>
      <c r="F3704" s="70" t="str">
        <f t="shared" si="899"/>
        <v/>
      </c>
      <c r="G3704" s="70" t="str">
        <f t="shared" si="899"/>
        <v/>
      </c>
      <c r="H3704" s="344" t="str">
        <f t="shared" si="899"/>
        <v/>
      </c>
      <c r="I3704" s="339"/>
      <c r="J3704" s="340"/>
      <c r="W3704" s="14">
        <v>5</v>
      </c>
      <c r="X3704" s="14">
        <v>11</v>
      </c>
      <c r="Y3704" s="14">
        <v>17</v>
      </c>
      <c r="Z3704" s="14">
        <v>23</v>
      </c>
      <c r="AB3704" s="14" t="str">
        <f>IF(C3698="","",C3698)</f>
        <v/>
      </c>
    </row>
    <row r="3705" spans="1:32" ht="24.75" customHeight="1" x14ac:dyDescent="0.25">
      <c r="A3705" s="323"/>
      <c r="B3705" s="335" t="s">
        <v>29</v>
      </c>
      <c r="C3705" s="335"/>
      <c r="D3705" s="70" t="str">
        <f t="shared" si="899"/>
        <v/>
      </c>
      <c r="E3705" s="70" t="str">
        <f t="shared" si="899"/>
        <v/>
      </c>
      <c r="F3705" s="70" t="str">
        <f t="shared" si="899"/>
        <v/>
      </c>
      <c r="G3705" s="70" t="str">
        <f t="shared" si="899"/>
        <v/>
      </c>
      <c r="H3705" s="344" t="str">
        <f t="shared" si="899"/>
        <v/>
      </c>
      <c r="I3705" s="339"/>
      <c r="J3705" s="340"/>
      <c r="W3705" s="14">
        <v>6</v>
      </c>
      <c r="X3705" s="14">
        <v>12</v>
      </c>
      <c r="Y3705" s="14">
        <v>18</v>
      </c>
      <c r="Z3705" s="14">
        <v>24</v>
      </c>
      <c r="AB3705" s="14" t="str">
        <f>IF(C3698="","",C3698)</f>
        <v/>
      </c>
    </row>
    <row r="3706" spans="1:32" ht="16.5" customHeight="1" thickBot="1" x14ac:dyDescent="0.3">
      <c r="A3706" s="324"/>
      <c r="B3706" s="336" t="s">
        <v>188</v>
      </c>
      <c r="C3706" s="336"/>
      <c r="D3706" s="71" t="str">
        <f t="shared" si="899"/>
        <v/>
      </c>
      <c r="E3706" s="71" t="str">
        <f t="shared" si="899"/>
        <v/>
      </c>
      <c r="F3706" s="71" t="str">
        <f t="shared" si="899"/>
        <v/>
      </c>
      <c r="G3706" s="71" t="str">
        <f t="shared" si="899"/>
        <v/>
      </c>
      <c r="H3706" s="345" t="str">
        <f t="shared" si="899"/>
        <v/>
      </c>
      <c r="I3706" s="341"/>
      <c r="J3706" s="342"/>
      <c r="W3706" s="14">
        <v>7</v>
      </c>
      <c r="X3706" s="14">
        <v>13</v>
      </c>
      <c r="Y3706" s="14">
        <v>19</v>
      </c>
      <c r="Z3706" s="14">
        <v>25</v>
      </c>
      <c r="AB3706" s="14" t="str">
        <f>IF(C3698="","",C3698)</f>
        <v/>
      </c>
    </row>
    <row r="3707" spans="1:32" ht="1.5" customHeight="1" thickTop="1" thickBot="1" x14ac:dyDescent="0.3">
      <c r="A3707" s="72"/>
      <c r="B3707" s="73"/>
      <c r="C3707" s="74"/>
      <c r="D3707" s="74"/>
      <c r="E3707" s="74"/>
      <c r="F3707" s="74"/>
      <c r="G3707" s="74"/>
      <c r="H3707" s="75"/>
      <c r="I3707" s="124"/>
      <c r="J3707" s="124"/>
    </row>
    <row r="3708" spans="1:32" ht="28.5" customHeight="1" thickTop="1" x14ac:dyDescent="0.25">
      <c r="A3708" s="322" t="s">
        <v>151</v>
      </c>
      <c r="B3708" s="334" t="s">
        <v>191</v>
      </c>
      <c r="C3708" s="334" t="str">
        <f t="shared" ref="C3708:C3710" si="900">IF(ISERROR(VLOOKUP($C$8,comunicacion,W3708,FALSE)),"",IF(VLOOKUP($C$8,comunicacion,W3708,FALSE)=0,"",VLOOKUP($C$8,comunicacion,W3708,FALSE)))</f>
        <v/>
      </c>
      <c r="D3708" s="76" t="str">
        <f t="shared" ref="D3708:H3711" si="901">IF(ISERROR(VLOOKUP($AB3708,comunicacion,W3708,FALSE)),"",IF(VLOOKUP($AB3708,comunicacion,W3708,FALSE)=0,"",VLOOKUP($AB3708,comunicacion,W3708,FALSE)))</f>
        <v/>
      </c>
      <c r="E3708" s="76" t="str">
        <f t="shared" si="901"/>
        <v/>
      </c>
      <c r="F3708" s="76" t="str">
        <f t="shared" si="901"/>
        <v/>
      </c>
      <c r="G3708" s="69" t="str">
        <f t="shared" si="901"/>
        <v/>
      </c>
      <c r="H3708" s="346" t="str">
        <f t="shared" ca="1" si="901"/>
        <v/>
      </c>
      <c r="I3708" s="349"/>
      <c r="J3708" s="350"/>
      <c r="W3708" s="14">
        <v>3</v>
      </c>
      <c r="X3708" s="14">
        <v>9</v>
      </c>
      <c r="Y3708" s="14">
        <v>15</v>
      </c>
      <c r="Z3708" s="14">
        <v>21</v>
      </c>
      <c r="AA3708" s="14">
        <v>31</v>
      </c>
      <c r="AB3708" s="14" t="str">
        <f>IF(C3698="","",C3698)</f>
        <v/>
      </c>
    </row>
    <row r="3709" spans="1:32" ht="28.5" customHeight="1" x14ac:dyDescent="0.25">
      <c r="A3709" s="323"/>
      <c r="B3709" s="335" t="s">
        <v>190</v>
      </c>
      <c r="C3709" s="335" t="str">
        <f t="shared" si="900"/>
        <v/>
      </c>
      <c r="D3709" s="77" t="str">
        <f t="shared" si="901"/>
        <v/>
      </c>
      <c r="E3709" s="77" t="str">
        <f t="shared" si="901"/>
        <v/>
      </c>
      <c r="F3709" s="77" t="str">
        <f t="shared" si="901"/>
        <v/>
      </c>
      <c r="G3709" s="70" t="str">
        <f t="shared" si="901"/>
        <v/>
      </c>
      <c r="H3709" s="347" t="str">
        <f t="shared" si="901"/>
        <v/>
      </c>
      <c r="I3709" s="351"/>
      <c r="J3709" s="352"/>
      <c r="W3709" s="14">
        <v>4</v>
      </c>
      <c r="X3709" s="14">
        <v>10</v>
      </c>
      <c r="Y3709" s="14">
        <v>16</v>
      </c>
      <c r="Z3709" s="14">
        <v>22</v>
      </c>
      <c r="AB3709" s="14" t="str">
        <f>IF(C3698="","",C3698)</f>
        <v/>
      </c>
    </row>
    <row r="3710" spans="1:32" ht="28.5" customHeight="1" x14ac:dyDescent="0.25">
      <c r="A3710" s="323"/>
      <c r="B3710" s="335" t="s">
        <v>189</v>
      </c>
      <c r="C3710" s="335" t="str">
        <f t="shared" si="900"/>
        <v/>
      </c>
      <c r="D3710" s="77" t="str">
        <f t="shared" si="901"/>
        <v/>
      </c>
      <c r="E3710" s="77" t="str">
        <f t="shared" si="901"/>
        <v/>
      </c>
      <c r="F3710" s="77" t="str">
        <f t="shared" si="901"/>
        <v/>
      </c>
      <c r="G3710" s="70" t="str">
        <f t="shared" si="901"/>
        <v/>
      </c>
      <c r="H3710" s="347" t="str">
        <f t="shared" si="901"/>
        <v/>
      </c>
      <c r="I3710" s="351"/>
      <c r="J3710" s="352"/>
      <c r="W3710" s="14">
        <v>5</v>
      </c>
      <c r="X3710" s="14">
        <v>11</v>
      </c>
      <c r="Y3710" s="14">
        <v>17</v>
      </c>
      <c r="Z3710" s="14">
        <v>23</v>
      </c>
      <c r="AB3710" s="14" t="str">
        <f>IF(C3698="","",C3698)</f>
        <v/>
      </c>
    </row>
    <row r="3711" spans="1:32" ht="16.5" customHeight="1" thickBot="1" x14ac:dyDescent="0.3">
      <c r="A3711" s="324"/>
      <c r="B3711" s="336" t="s">
        <v>188</v>
      </c>
      <c r="C3711" s="336"/>
      <c r="D3711" s="71" t="str">
        <f t="shared" si="901"/>
        <v/>
      </c>
      <c r="E3711" s="71" t="str">
        <f t="shared" si="901"/>
        <v/>
      </c>
      <c r="F3711" s="71" t="str">
        <f t="shared" si="901"/>
        <v/>
      </c>
      <c r="G3711" s="71" t="str">
        <f t="shared" si="901"/>
        <v/>
      </c>
      <c r="H3711" s="348" t="str">
        <f t="shared" si="901"/>
        <v/>
      </c>
      <c r="I3711" s="353"/>
      <c r="J3711" s="354"/>
      <c r="W3711" s="14">
        <v>7</v>
      </c>
      <c r="X3711" s="14">
        <v>13</v>
      </c>
      <c r="Y3711" s="14">
        <v>19</v>
      </c>
      <c r="Z3711" s="14">
        <v>25</v>
      </c>
      <c r="AB3711" s="14" t="str">
        <f>IF(C3698="","",C3698)</f>
        <v/>
      </c>
    </row>
    <row r="3712" spans="1:32" ht="2.25" customHeight="1" thickTop="1" thickBot="1" x14ac:dyDescent="0.3">
      <c r="A3712" s="72"/>
      <c r="B3712" s="73"/>
      <c r="C3712" s="78"/>
      <c r="D3712" s="78"/>
      <c r="E3712" s="78"/>
      <c r="F3712" s="78"/>
      <c r="G3712" s="78"/>
      <c r="H3712" s="75"/>
      <c r="I3712" s="124"/>
      <c r="J3712" s="124"/>
    </row>
    <row r="3713" spans="1:28" ht="28.5" customHeight="1" thickTop="1" x14ac:dyDescent="0.25">
      <c r="A3713" s="322" t="s">
        <v>150</v>
      </c>
      <c r="B3713" s="334" t="s">
        <v>30</v>
      </c>
      <c r="C3713" s="334" t="str">
        <f t="shared" ref="C3713:C3715" si="902">IF(ISERROR(VLOOKUP($C$8,ingles,W3713,FALSE)),"",IF(VLOOKUP($C$8,ingles,W3713,FALSE)=0,"",VLOOKUP($C$8,ingles,W3713,FALSE)))</f>
        <v/>
      </c>
      <c r="D3713" s="76" t="str">
        <f t="shared" ref="D3713:H3716" si="903">IF(ISERROR(VLOOKUP($AB3713,ingles,W3713,FALSE)),"",IF(VLOOKUP($AB3713,ingles,W3713,FALSE)=0,"",VLOOKUP($AB3713,ingles,W3713,FALSE)))</f>
        <v/>
      </c>
      <c r="E3713" s="76" t="str">
        <f t="shared" si="903"/>
        <v/>
      </c>
      <c r="F3713" s="76" t="str">
        <f t="shared" si="903"/>
        <v/>
      </c>
      <c r="G3713" s="69" t="str">
        <f t="shared" si="903"/>
        <v/>
      </c>
      <c r="H3713" s="346" t="str">
        <f t="shared" ca="1" si="903"/>
        <v/>
      </c>
      <c r="I3713" s="349"/>
      <c r="J3713" s="350"/>
      <c r="W3713" s="14">
        <v>3</v>
      </c>
      <c r="X3713" s="14">
        <v>9</v>
      </c>
      <c r="Y3713" s="14">
        <v>15</v>
      </c>
      <c r="Z3713" s="14">
        <v>21</v>
      </c>
      <c r="AA3713" s="14">
        <v>31</v>
      </c>
      <c r="AB3713" s="14" t="str">
        <f>IF(C3698="","",C3698)</f>
        <v/>
      </c>
    </row>
    <row r="3714" spans="1:28" ht="28.5" customHeight="1" x14ac:dyDescent="0.25">
      <c r="A3714" s="323"/>
      <c r="B3714" s="335" t="s">
        <v>31</v>
      </c>
      <c r="C3714" s="335" t="str">
        <f t="shared" si="902"/>
        <v/>
      </c>
      <c r="D3714" s="77" t="str">
        <f t="shared" si="903"/>
        <v/>
      </c>
      <c r="E3714" s="77" t="str">
        <f t="shared" si="903"/>
        <v/>
      </c>
      <c r="F3714" s="77" t="str">
        <f t="shared" si="903"/>
        <v/>
      </c>
      <c r="G3714" s="70" t="str">
        <f t="shared" si="903"/>
        <v/>
      </c>
      <c r="H3714" s="347" t="str">
        <f t="shared" si="903"/>
        <v/>
      </c>
      <c r="I3714" s="351"/>
      <c r="J3714" s="352"/>
      <c r="W3714" s="14">
        <v>4</v>
      </c>
      <c r="X3714" s="14">
        <v>10</v>
      </c>
      <c r="Y3714" s="14">
        <v>16</v>
      </c>
      <c r="Z3714" s="14">
        <v>22</v>
      </c>
      <c r="AB3714" s="14" t="str">
        <f>IF(C3698="","",C3698)</f>
        <v/>
      </c>
    </row>
    <row r="3715" spans="1:28" ht="28.5" customHeight="1" x14ac:dyDescent="0.25">
      <c r="A3715" s="323"/>
      <c r="B3715" s="335" t="s">
        <v>32</v>
      </c>
      <c r="C3715" s="335" t="str">
        <f t="shared" si="902"/>
        <v/>
      </c>
      <c r="D3715" s="77" t="str">
        <f t="shared" si="903"/>
        <v/>
      </c>
      <c r="E3715" s="77" t="str">
        <f t="shared" si="903"/>
        <v/>
      </c>
      <c r="F3715" s="77" t="str">
        <f t="shared" si="903"/>
        <v/>
      </c>
      <c r="G3715" s="70" t="str">
        <f t="shared" si="903"/>
        <v/>
      </c>
      <c r="H3715" s="347" t="str">
        <f t="shared" si="903"/>
        <v/>
      </c>
      <c r="I3715" s="351"/>
      <c r="J3715" s="352"/>
      <c r="W3715" s="14">
        <v>5</v>
      </c>
      <c r="X3715" s="14">
        <v>11</v>
      </c>
      <c r="Y3715" s="14">
        <v>17</v>
      </c>
      <c r="Z3715" s="14">
        <v>23</v>
      </c>
      <c r="AB3715" s="14" t="str">
        <f>IF(C3698="","",C3698)</f>
        <v/>
      </c>
    </row>
    <row r="3716" spans="1:28" ht="16.5" customHeight="1" thickBot="1" x14ac:dyDescent="0.3">
      <c r="A3716" s="324"/>
      <c r="B3716" s="336" t="s">
        <v>188</v>
      </c>
      <c r="C3716" s="336"/>
      <c r="D3716" s="71" t="str">
        <f t="shared" si="903"/>
        <v/>
      </c>
      <c r="E3716" s="71" t="str">
        <f t="shared" si="903"/>
        <v/>
      </c>
      <c r="F3716" s="71" t="str">
        <f t="shared" si="903"/>
        <v/>
      </c>
      <c r="G3716" s="71" t="str">
        <f t="shared" si="903"/>
        <v/>
      </c>
      <c r="H3716" s="348" t="str">
        <f t="shared" si="903"/>
        <v/>
      </c>
      <c r="I3716" s="353"/>
      <c r="J3716" s="354"/>
      <c r="W3716" s="14">
        <v>7</v>
      </c>
      <c r="X3716" s="14">
        <v>13</v>
      </c>
      <c r="Y3716" s="14">
        <v>19</v>
      </c>
      <c r="Z3716" s="14">
        <v>25</v>
      </c>
      <c r="AB3716" s="14" t="str">
        <f>IF(C3698="","",C3698)</f>
        <v/>
      </c>
    </row>
    <row r="3717" spans="1:28" ht="2.25" customHeight="1" thickTop="1" thickBot="1" x14ac:dyDescent="0.3">
      <c r="A3717" s="72"/>
      <c r="B3717" s="73"/>
      <c r="C3717" s="78"/>
      <c r="D3717" s="78"/>
      <c r="E3717" s="78"/>
      <c r="F3717" s="78"/>
      <c r="G3717" s="78"/>
      <c r="H3717" s="75"/>
      <c r="I3717" s="124"/>
      <c r="J3717" s="124"/>
    </row>
    <row r="3718" spans="1:28" ht="27" customHeight="1" thickTop="1" x14ac:dyDescent="0.25">
      <c r="A3718" s="322" t="s">
        <v>7</v>
      </c>
      <c r="B3718" s="334" t="s">
        <v>33</v>
      </c>
      <c r="C3718" s="334" t="str">
        <f t="shared" ref="C3718" si="904">IF(ISERROR(VLOOKUP($C$8,arte,W3718,FALSE)),"",IF(VLOOKUP($C$8,arte,W3718,FALSE)=0,"",VLOOKUP($C$8,arte,W3718,FALSE)))</f>
        <v/>
      </c>
      <c r="D3718" s="76" t="str">
        <f t="shared" ref="D3718:H3720" si="905">IF(ISERROR(VLOOKUP($AB3718,arte,W3718,FALSE)),"",IF(VLOOKUP($AB3718,arte,W3718,FALSE)=0,"",VLOOKUP($AB3718,arte,W3718,FALSE)))</f>
        <v/>
      </c>
      <c r="E3718" s="76" t="str">
        <f t="shared" si="905"/>
        <v/>
      </c>
      <c r="F3718" s="76" t="str">
        <f t="shared" si="905"/>
        <v/>
      </c>
      <c r="G3718" s="69" t="str">
        <f t="shared" si="905"/>
        <v/>
      </c>
      <c r="H3718" s="343" t="str">
        <f t="shared" ca="1" si="905"/>
        <v/>
      </c>
      <c r="I3718" s="337"/>
      <c r="J3718" s="338"/>
      <c r="W3718" s="14">
        <v>3</v>
      </c>
      <c r="X3718" s="14">
        <v>9</v>
      </c>
      <c r="Y3718" s="14">
        <v>15</v>
      </c>
      <c r="Z3718" s="14">
        <v>21</v>
      </c>
      <c r="AA3718" s="14">
        <v>31</v>
      </c>
      <c r="AB3718" s="14" t="str">
        <f>IF(C3698="","",C3698)</f>
        <v/>
      </c>
    </row>
    <row r="3719" spans="1:28" ht="27" customHeight="1" x14ac:dyDescent="0.25">
      <c r="A3719" s="323"/>
      <c r="B3719" s="335" t="s">
        <v>34</v>
      </c>
      <c r="C3719" s="335" t="str">
        <f>IF(ISERROR(VLOOKUP($C$8,arte,W3719,FALSE)),"",IF(VLOOKUP($C$8,arte,W3719,FALSE)=0,"",VLOOKUP($C$8,arte,W3719,FALSE)))</f>
        <v/>
      </c>
      <c r="D3719" s="77" t="str">
        <f t="shared" si="905"/>
        <v/>
      </c>
      <c r="E3719" s="77" t="str">
        <f t="shared" si="905"/>
        <v/>
      </c>
      <c r="F3719" s="77" t="str">
        <f t="shared" si="905"/>
        <v/>
      </c>
      <c r="G3719" s="70" t="str">
        <f t="shared" si="905"/>
        <v/>
      </c>
      <c r="H3719" s="344" t="str">
        <f t="shared" si="905"/>
        <v/>
      </c>
      <c r="I3719" s="339"/>
      <c r="J3719" s="340"/>
      <c r="W3719" s="14">
        <v>4</v>
      </c>
      <c r="X3719" s="14">
        <v>10</v>
      </c>
      <c r="Y3719" s="14">
        <v>16</v>
      </c>
      <c r="Z3719" s="14">
        <v>22</v>
      </c>
      <c r="AB3719" s="14" t="str">
        <f>IF(C3698="","",C3698)</f>
        <v/>
      </c>
    </row>
    <row r="3720" spans="1:28" ht="16.5" customHeight="1" thickBot="1" x14ac:dyDescent="0.3">
      <c r="A3720" s="324"/>
      <c r="B3720" s="336" t="s">
        <v>188</v>
      </c>
      <c r="C3720" s="336"/>
      <c r="D3720" s="71" t="str">
        <f t="shared" si="905"/>
        <v/>
      </c>
      <c r="E3720" s="71" t="str">
        <f t="shared" si="905"/>
        <v/>
      </c>
      <c r="F3720" s="71" t="str">
        <f t="shared" si="905"/>
        <v/>
      </c>
      <c r="G3720" s="71" t="str">
        <f t="shared" si="905"/>
        <v/>
      </c>
      <c r="H3720" s="345" t="str">
        <f t="shared" si="905"/>
        <v/>
      </c>
      <c r="I3720" s="341"/>
      <c r="J3720" s="342"/>
      <c r="W3720" s="14">
        <v>7</v>
      </c>
      <c r="X3720" s="14">
        <v>13</v>
      </c>
      <c r="Y3720" s="14">
        <v>19</v>
      </c>
      <c r="Z3720" s="14">
        <v>25</v>
      </c>
      <c r="AB3720" s="14" t="str">
        <f>IF(C3698="","",C3698)</f>
        <v/>
      </c>
    </row>
    <row r="3721" spans="1:28" ht="2.25" customHeight="1" thickTop="1" thickBot="1" x14ac:dyDescent="0.3">
      <c r="A3721" s="72"/>
      <c r="B3721" s="73"/>
      <c r="C3721" s="79"/>
      <c r="D3721" s="74"/>
      <c r="E3721" s="74"/>
      <c r="F3721" s="74"/>
      <c r="G3721" s="74"/>
      <c r="H3721" s="80" t="str">
        <f>IF(ISERROR(VLOOKUP($C$8,ingles,AA3721,FALSE)),"",IF(VLOOKUP($C$8,ingles,AA3721,FALSE)=0,"",VLOOKUP($C$8,ingles,AA3721,FALSE)))</f>
        <v/>
      </c>
      <c r="I3721" s="124"/>
      <c r="J3721" s="124"/>
    </row>
    <row r="3722" spans="1:28" ht="21" customHeight="1" thickTop="1" x14ac:dyDescent="0.25">
      <c r="A3722" s="322" t="s">
        <v>5</v>
      </c>
      <c r="B3722" s="334" t="s">
        <v>35</v>
      </c>
      <c r="C3722" s="334" t="str">
        <f t="shared" ref="C3722:C3724" si="906">IF(ISERROR(VLOOKUP($C$8,sociales,W3722,FALSE)),"",IF(VLOOKUP($C$8,sociales,W3722,FALSE)=0,"",VLOOKUP($C$8,sociales,W3722,FALSE)))</f>
        <v/>
      </c>
      <c r="D3722" s="76" t="str">
        <f t="shared" ref="D3722:H3725" si="907">IF(ISERROR(VLOOKUP($AB3722,sociales,W3722,FALSE)),"",IF(VLOOKUP($AB3722,sociales,W3722,FALSE)=0,"",VLOOKUP($AB3722,sociales,W3722,FALSE)))</f>
        <v/>
      </c>
      <c r="E3722" s="76" t="str">
        <f t="shared" si="907"/>
        <v/>
      </c>
      <c r="F3722" s="76" t="str">
        <f t="shared" si="907"/>
        <v/>
      </c>
      <c r="G3722" s="69" t="str">
        <f t="shared" si="907"/>
        <v/>
      </c>
      <c r="H3722" s="346" t="str">
        <f t="shared" ca="1" si="907"/>
        <v/>
      </c>
      <c r="I3722" s="349"/>
      <c r="J3722" s="350"/>
      <c r="W3722" s="14">
        <v>3</v>
      </c>
      <c r="X3722" s="14">
        <v>9</v>
      </c>
      <c r="Y3722" s="14">
        <v>15</v>
      </c>
      <c r="Z3722" s="14">
        <v>21</v>
      </c>
      <c r="AA3722" s="14">
        <v>31</v>
      </c>
      <c r="AB3722" s="14" t="str">
        <f>IF(C3698="","",C3698)</f>
        <v/>
      </c>
    </row>
    <row r="3723" spans="1:28" ht="27" customHeight="1" x14ac:dyDescent="0.25">
      <c r="A3723" s="323"/>
      <c r="B3723" s="335" t="s">
        <v>36</v>
      </c>
      <c r="C3723" s="335" t="str">
        <f t="shared" si="906"/>
        <v/>
      </c>
      <c r="D3723" s="77" t="str">
        <f t="shared" si="907"/>
        <v/>
      </c>
      <c r="E3723" s="77" t="str">
        <f t="shared" si="907"/>
        <v/>
      </c>
      <c r="F3723" s="77" t="str">
        <f t="shared" si="907"/>
        <v/>
      </c>
      <c r="G3723" s="70" t="str">
        <f t="shared" si="907"/>
        <v/>
      </c>
      <c r="H3723" s="347" t="str">
        <f t="shared" si="907"/>
        <v/>
      </c>
      <c r="I3723" s="351"/>
      <c r="J3723" s="352"/>
      <c r="W3723" s="14">
        <v>4</v>
      </c>
      <c r="X3723" s="14">
        <v>10</v>
      </c>
      <c r="Y3723" s="14">
        <v>16</v>
      </c>
      <c r="Z3723" s="14">
        <v>22</v>
      </c>
      <c r="AB3723" s="14" t="str">
        <f>IF(C3698="","",C3698)</f>
        <v/>
      </c>
    </row>
    <row r="3724" spans="1:28" ht="27" customHeight="1" x14ac:dyDescent="0.25">
      <c r="A3724" s="323"/>
      <c r="B3724" s="335" t="s">
        <v>37</v>
      </c>
      <c r="C3724" s="335" t="str">
        <f t="shared" si="906"/>
        <v/>
      </c>
      <c r="D3724" s="77" t="str">
        <f t="shared" si="907"/>
        <v/>
      </c>
      <c r="E3724" s="77" t="str">
        <f t="shared" si="907"/>
        <v/>
      </c>
      <c r="F3724" s="77" t="str">
        <f t="shared" si="907"/>
        <v/>
      </c>
      <c r="G3724" s="70" t="str">
        <f t="shared" si="907"/>
        <v/>
      </c>
      <c r="H3724" s="347" t="str">
        <f t="shared" si="907"/>
        <v/>
      </c>
      <c r="I3724" s="351"/>
      <c r="J3724" s="352"/>
      <c r="W3724" s="14">
        <v>5</v>
      </c>
      <c r="X3724" s="14">
        <v>11</v>
      </c>
      <c r="Y3724" s="14">
        <v>17</v>
      </c>
      <c r="Z3724" s="14">
        <v>23</v>
      </c>
      <c r="AB3724" s="14" t="str">
        <f>IF(C3698="","",C3698)</f>
        <v/>
      </c>
    </row>
    <row r="3725" spans="1:28" ht="16.5" customHeight="1" thickBot="1" x14ac:dyDescent="0.3">
      <c r="A3725" s="324"/>
      <c r="B3725" s="336" t="s">
        <v>188</v>
      </c>
      <c r="C3725" s="336"/>
      <c r="D3725" s="71" t="str">
        <f t="shared" si="907"/>
        <v/>
      </c>
      <c r="E3725" s="71" t="str">
        <f t="shared" si="907"/>
        <v/>
      </c>
      <c r="F3725" s="71" t="str">
        <f t="shared" si="907"/>
        <v/>
      </c>
      <c r="G3725" s="71" t="str">
        <f t="shared" si="907"/>
        <v/>
      </c>
      <c r="H3725" s="348" t="str">
        <f t="shared" si="907"/>
        <v/>
      </c>
      <c r="I3725" s="353"/>
      <c r="J3725" s="354"/>
      <c r="W3725" s="14">
        <v>7</v>
      </c>
      <c r="X3725" s="14">
        <v>13</v>
      </c>
      <c r="Y3725" s="14">
        <v>19</v>
      </c>
      <c r="Z3725" s="14">
        <v>25</v>
      </c>
      <c r="AB3725" s="14" t="str">
        <f>IF(C3698="","",C3698)</f>
        <v/>
      </c>
    </row>
    <row r="3726" spans="1:28" ht="2.25" customHeight="1" thickTop="1" thickBot="1" x14ac:dyDescent="0.3">
      <c r="A3726" s="72"/>
      <c r="B3726" s="73"/>
      <c r="C3726" s="78"/>
      <c r="D3726" s="78"/>
      <c r="E3726" s="78"/>
      <c r="F3726" s="78"/>
      <c r="G3726" s="78"/>
      <c r="H3726" s="75"/>
      <c r="I3726" s="124"/>
      <c r="J3726" s="124"/>
    </row>
    <row r="3727" spans="1:28" ht="16.5" customHeight="1" thickTop="1" x14ac:dyDescent="0.25">
      <c r="A3727" s="355" t="s">
        <v>4</v>
      </c>
      <c r="B3727" s="334" t="s">
        <v>24</v>
      </c>
      <c r="C3727" s="334" t="str">
        <f t="shared" ref="C3727:C3728" si="908">IF(ISERROR(VLOOKUP($C$8,desarrollo,W3727,FALSE)),"",IF(VLOOKUP($C$8,desarrollo,W3727,FALSE)=0,"",VLOOKUP($C$8,desarrollo,W3727,FALSE)))</f>
        <v/>
      </c>
      <c r="D3727" s="76" t="str">
        <f t="shared" ref="D3727:H3729" si="909">IF(ISERROR(VLOOKUP($AB3727,desarrollo,W3727,FALSE)),"",IF(VLOOKUP($AB3727,desarrollo,W3727,FALSE)=0,"",VLOOKUP($AB3727,desarrollo,W3727,FALSE)))</f>
        <v/>
      </c>
      <c r="E3727" s="76" t="str">
        <f t="shared" si="909"/>
        <v/>
      </c>
      <c r="F3727" s="76" t="str">
        <f t="shared" si="909"/>
        <v/>
      </c>
      <c r="G3727" s="69" t="str">
        <f t="shared" si="909"/>
        <v/>
      </c>
      <c r="H3727" s="343" t="str">
        <f t="shared" ca="1" si="909"/>
        <v/>
      </c>
      <c r="I3727" s="337"/>
      <c r="J3727" s="338"/>
      <c r="W3727" s="14">
        <v>3</v>
      </c>
      <c r="X3727" s="14">
        <v>9</v>
      </c>
      <c r="Y3727" s="14">
        <v>15</v>
      </c>
      <c r="Z3727" s="14">
        <v>21</v>
      </c>
      <c r="AA3727" s="14">
        <v>31</v>
      </c>
      <c r="AB3727" s="14" t="str">
        <f>IF(C3698="","",C3698)</f>
        <v/>
      </c>
    </row>
    <row r="3728" spans="1:28" ht="27" customHeight="1" x14ac:dyDescent="0.25">
      <c r="A3728" s="356"/>
      <c r="B3728" s="335" t="s">
        <v>25</v>
      </c>
      <c r="C3728" s="335" t="str">
        <f t="shared" si="908"/>
        <v/>
      </c>
      <c r="D3728" s="77" t="str">
        <f t="shared" si="909"/>
        <v/>
      </c>
      <c r="E3728" s="77" t="str">
        <f t="shared" si="909"/>
        <v/>
      </c>
      <c r="F3728" s="77" t="str">
        <f t="shared" si="909"/>
        <v/>
      </c>
      <c r="G3728" s="70" t="str">
        <f t="shared" si="909"/>
        <v/>
      </c>
      <c r="H3728" s="344" t="str">
        <f t="shared" si="909"/>
        <v/>
      </c>
      <c r="I3728" s="339"/>
      <c r="J3728" s="340"/>
      <c r="W3728" s="14">
        <v>4</v>
      </c>
      <c r="X3728" s="14">
        <v>10</v>
      </c>
      <c r="Y3728" s="14">
        <v>16</v>
      </c>
      <c r="Z3728" s="14">
        <v>22</v>
      </c>
      <c r="AB3728" s="14" t="str">
        <f>IF(C3698="","",C3698)</f>
        <v/>
      </c>
    </row>
    <row r="3729" spans="1:28" ht="16.5" customHeight="1" thickBot="1" x14ac:dyDescent="0.3">
      <c r="A3729" s="357"/>
      <c r="B3729" s="336" t="s">
        <v>188</v>
      </c>
      <c r="C3729" s="336"/>
      <c r="D3729" s="71" t="str">
        <f t="shared" si="909"/>
        <v/>
      </c>
      <c r="E3729" s="71" t="str">
        <f t="shared" si="909"/>
        <v/>
      </c>
      <c r="F3729" s="71" t="str">
        <f t="shared" si="909"/>
        <v/>
      </c>
      <c r="G3729" s="71" t="str">
        <f t="shared" si="909"/>
        <v/>
      </c>
      <c r="H3729" s="345" t="str">
        <f t="shared" si="909"/>
        <v/>
      </c>
      <c r="I3729" s="341"/>
      <c r="J3729" s="342"/>
      <c r="W3729" s="14">
        <v>7</v>
      </c>
      <c r="X3729" s="14">
        <v>13</v>
      </c>
      <c r="Y3729" s="14">
        <v>19</v>
      </c>
      <c r="Z3729" s="14">
        <v>25</v>
      </c>
      <c r="AB3729" s="14" t="str">
        <f>IF(C3698="","",C3698)</f>
        <v/>
      </c>
    </row>
    <row r="3730" spans="1:28" ht="2.25" customHeight="1" thickTop="1" thickBot="1" x14ac:dyDescent="0.3">
      <c r="A3730" s="81"/>
      <c r="B3730" s="73"/>
      <c r="C3730" s="78"/>
      <c r="D3730" s="78"/>
      <c r="E3730" s="78"/>
      <c r="F3730" s="78"/>
      <c r="G3730" s="78"/>
      <c r="H3730" s="82"/>
      <c r="I3730" s="124"/>
      <c r="J3730" s="124"/>
    </row>
    <row r="3731" spans="1:28" ht="24" customHeight="1" thickTop="1" x14ac:dyDescent="0.25">
      <c r="A3731" s="322" t="s">
        <v>6</v>
      </c>
      <c r="B3731" s="334" t="s">
        <v>52</v>
      </c>
      <c r="C3731" s="334" t="str">
        <f t="shared" ref="C3731:C3733" si="910">IF(ISERROR(VLOOKUP($C$8,fisica,W3731,FALSE)),"",IF(VLOOKUP($C$8,fisica,W3731,FALSE)=0,"",VLOOKUP($C$8,fisica,W3731,FALSE)))</f>
        <v/>
      </c>
      <c r="D3731" s="76" t="str">
        <f t="shared" ref="D3731:H3734" si="911">IF(ISERROR(VLOOKUP($AB3731,fisica,W3731,FALSE)),"",IF(VLOOKUP($AB3731,fisica,W3731,FALSE)=0,"",VLOOKUP($AB3731,fisica,W3731,FALSE)))</f>
        <v/>
      </c>
      <c r="E3731" s="76" t="str">
        <f t="shared" si="911"/>
        <v/>
      </c>
      <c r="F3731" s="76" t="str">
        <f t="shared" si="911"/>
        <v/>
      </c>
      <c r="G3731" s="69" t="str">
        <f t="shared" si="911"/>
        <v/>
      </c>
      <c r="H3731" s="346" t="str">
        <f t="shared" ca="1" si="911"/>
        <v/>
      </c>
      <c r="I3731" s="349"/>
      <c r="J3731" s="350"/>
      <c r="W3731" s="14">
        <v>3</v>
      </c>
      <c r="X3731" s="14">
        <v>9</v>
      </c>
      <c r="Y3731" s="14">
        <v>15</v>
      </c>
      <c r="Z3731" s="14">
        <v>21</v>
      </c>
      <c r="AA3731" s="14">
        <v>31</v>
      </c>
      <c r="AB3731" s="14" t="str">
        <f>IF(C3698="","",C3698)</f>
        <v/>
      </c>
    </row>
    <row r="3732" spans="1:28" ht="18.75" customHeight="1" x14ac:dyDescent="0.25">
      <c r="A3732" s="323"/>
      <c r="B3732" s="335" t="s">
        <v>38</v>
      </c>
      <c r="C3732" s="335" t="str">
        <f t="shared" si="910"/>
        <v/>
      </c>
      <c r="D3732" s="77" t="str">
        <f t="shared" si="911"/>
        <v/>
      </c>
      <c r="E3732" s="77" t="str">
        <f t="shared" si="911"/>
        <v/>
      </c>
      <c r="F3732" s="77" t="str">
        <f t="shared" si="911"/>
        <v/>
      </c>
      <c r="G3732" s="70" t="str">
        <f t="shared" si="911"/>
        <v/>
      </c>
      <c r="H3732" s="347" t="str">
        <f t="shared" si="911"/>
        <v/>
      </c>
      <c r="I3732" s="351"/>
      <c r="J3732" s="352"/>
      <c r="W3732" s="14">
        <v>4</v>
      </c>
      <c r="X3732" s="14">
        <v>10</v>
      </c>
      <c r="Y3732" s="14">
        <v>16</v>
      </c>
      <c r="Z3732" s="14">
        <v>22</v>
      </c>
      <c r="AB3732" s="14" t="str">
        <f>IF(C3698="","",C3698)</f>
        <v/>
      </c>
    </row>
    <row r="3733" spans="1:28" ht="27" customHeight="1" x14ac:dyDescent="0.25">
      <c r="A3733" s="323"/>
      <c r="B3733" s="335" t="s">
        <v>39</v>
      </c>
      <c r="C3733" s="335" t="str">
        <f t="shared" si="910"/>
        <v/>
      </c>
      <c r="D3733" s="77" t="str">
        <f t="shared" si="911"/>
        <v/>
      </c>
      <c r="E3733" s="77" t="str">
        <f t="shared" si="911"/>
        <v/>
      </c>
      <c r="F3733" s="77" t="str">
        <f t="shared" si="911"/>
        <v/>
      </c>
      <c r="G3733" s="70" t="str">
        <f t="shared" si="911"/>
        <v/>
      </c>
      <c r="H3733" s="347" t="str">
        <f t="shared" si="911"/>
        <v/>
      </c>
      <c r="I3733" s="351"/>
      <c r="J3733" s="352"/>
      <c r="W3733" s="14">
        <v>5</v>
      </c>
      <c r="X3733" s="14">
        <v>11</v>
      </c>
      <c r="Y3733" s="14">
        <v>17</v>
      </c>
      <c r="Z3733" s="14">
        <v>23</v>
      </c>
      <c r="AB3733" s="14" t="str">
        <f>IF(C3698="","",C3698)</f>
        <v/>
      </c>
    </row>
    <row r="3734" spans="1:28" ht="16.5" customHeight="1" thickBot="1" x14ac:dyDescent="0.3">
      <c r="A3734" s="324"/>
      <c r="B3734" s="336" t="s">
        <v>188</v>
      </c>
      <c r="C3734" s="336"/>
      <c r="D3734" s="71" t="str">
        <f t="shared" si="911"/>
        <v/>
      </c>
      <c r="E3734" s="71" t="str">
        <f t="shared" si="911"/>
        <v/>
      </c>
      <c r="F3734" s="71" t="str">
        <f t="shared" si="911"/>
        <v/>
      </c>
      <c r="G3734" s="71" t="str">
        <f t="shared" si="911"/>
        <v/>
      </c>
      <c r="H3734" s="348" t="str">
        <f t="shared" si="911"/>
        <v/>
      </c>
      <c r="I3734" s="353"/>
      <c r="J3734" s="354"/>
      <c r="W3734" s="14">
        <v>7</v>
      </c>
      <c r="X3734" s="14">
        <v>13</v>
      </c>
      <c r="Y3734" s="14">
        <v>19</v>
      </c>
      <c r="Z3734" s="14">
        <v>25</v>
      </c>
      <c r="AB3734" s="14" t="str">
        <f>IF(C3698="","",C3698)</f>
        <v/>
      </c>
    </row>
    <row r="3735" spans="1:28" ht="2.25" customHeight="1" thickTop="1" thickBot="1" x14ac:dyDescent="0.3">
      <c r="A3735" s="72"/>
      <c r="B3735" s="73"/>
      <c r="C3735" s="78"/>
      <c r="D3735" s="78"/>
      <c r="E3735" s="78"/>
      <c r="F3735" s="78"/>
      <c r="G3735" s="78"/>
      <c r="H3735" s="82"/>
      <c r="I3735" s="124"/>
      <c r="J3735" s="124"/>
    </row>
    <row r="3736" spans="1:28" ht="36" customHeight="1" thickTop="1" x14ac:dyDescent="0.25">
      <c r="A3736" s="322" t="s">
        <v>11</v>
      </c>
      <c r="B3736" s="334" t="s">
        <v>40</v>
      </c>
      <c r="C3736" s="334" t="str">
        <f t="shared" ref="C3736:C3737" si="912">IF(ISERROR(VLOOKUP($C$8,religion,W3736,FALSE)),"",IF(VLOOKUP($C$8,religion,W3736,FALSE)=0,"",VLOOKUP($C$8,religion,W3736,FALSE)))</f>
        <v/>
      </c>
      <c r="D3736" s="76" t="str">
        <f t="shared" ref="D3736:H3738" si="913">IF(ISERROR(VLOOKUP($AB3736,religion,W3736,FALSE)),"",IF(VLOOKUP($AB3736,religion,W3736,FALSE)=0,"",VLOOKUP($AB3736,religion,W3736,FALSE)))</f>
        <v/>
      </c>
      <c r="E3736" s="76" t="str">
        <f t="shared" si="913"/>
        <v/>
      </c>
      <c r="F3736" s="76" t="str">
        <f t="shared" si="913"/>
        <v/>
      </c>
      <c r="G3736" s="69" t="str">
        <f t="shared" si="913"/>
        <v/>
      </c>
      <c r="H3736" s="343" t="str">
        <f t="shared" ca="1" si="913"/>
        <v/>
      </c>
      <c r="I3736" s="337"/>
      <c r="J3736" s="338"/>
      <c r="W3736" s="14">
        <v>3</v>
      </c>
      <c r="X3736" s="14">
        <v>9</v>
      </c>
      <c r="Y3736" s="14">
        <v>15</v>
      </c>
      <c r="Z3736" s="14">
        <v>21</v>
      </c>
      <c r="AA3736" s="14">
        <v>31</v>
      </c>
      <c r="AB3736" s="14" t="str">
        <f>IF(C3698="","",C3698)</f>
        <v/>
      </c>
    </row>
    <row r="3737" spans="1:28" ht="27" customHeight="1" x14ac:dyDescent="0.25">
      <c r="A3737" s="323"/>
      <c r="B3737" s="335" t="s">
        <v>41</v>
      </c>
      <c r="C3737" s="335" t="str">
        <f t="shared" si="912"/>
        <v/>
      </c>
      <c r="D3737" s="77" t="str">
        <f t="shared" si="913"/>
        <v/>
      </c>
      <c r="E3737" s="77" t="str">
        <f t="shared" si="913"/>
        <v/>
      </c>
      <c r="F3737" s="77" t="str">
        <f t="shared" si="913"/>
        <v/>
      </c>
      <c r="G3737" s="70" t="str">
        <f t="shared" si="913"/>
        <v/>
      </c>
      <c r="H3737" s="344" t="str">
        <f t="shared" si="913"/>
        <v/>
      </c>
      <c r="I3737" s="339"/>
      <c r="J3737" s="340"/>
      <c r="W3737" s="14">
        <v>4</v>
      </c>
      <c r="X3737" s="14">
        <v>10</v>
      </c>
      <c r="Y3737" s="14">
        <v>16</v>
      </c>
      <c r="Z3737" s="14">
        <v>22</v>
      </c>
      <c r="AB3737" s="14" t="str">
        <f>IF(C3698="","",C3698)</f>
        <v/>
      </c>
    </row>
    <row r="3738" spans="1:28" ht="16.5" customHeight="1" thickBot="1" x14ac:dyDescent="0.3">
      <c r="A3738" s="324"/>
      <c r="B3738" s="336" t="s">
        <v>188</v>
      </c>
      <c r="C3738" s="336"/>
      <c r="D3738" s="71" t="str">
        <f t="shared" si="913"/>
        <v/>
      </c>
      <c r="E3738" s="71" t="str">
        <f t="shared" si="913"/>
        <v/>
      </c>
      <c r="F3738" s="71" t="str">
        <f t="shared" si="913"/>
        <v/>
      </c>
      <c r="G3738" s="71" t="str">
        <f t="shared" si="913"/>
        <v/>
      </c>
      <c r="H3738" s="345" t="str">
        <f t="shared" si="913"/>
        <v/>
      </c>
      <c r="I3738" s="341"/>
      <c r="J3738" s="342"/>
      <c r="W3738" s="14">
        <v>7</v>
      </c>
      <c r="X3738" s="14">
        <v>13</v>
      </c>
      <c r="Y3738" s="14">
        <v>19</v>
      </c>
      <c r="Z3738" s="14">
        <v>25</v>
      </c>
      <c r="AB3738" s="14" t="str">
        <f>IF(C3698="","",C3698)</f>
        <v/>
      </c>
    </row>
    <row r="3739" spans="1:28" ht="2.25" customHeight="1" thickTop="1" thickBot="1" x14ac:dyDescent="0.3">
      <c r="A3739" s="72"/>
      <c r="B3739" s="73"/>
      <c r="C3739" s="78"/>
      <c r="D3739" s="78"/>
      <c r="E3739" s="78"/>
      <c r="F3739" s="78"/>
      <c r="G3739" s="78"/>
      <c r="H3739" s="82"/>
      <c r="I3739" s="124"/>
      <c r="J3739" s="124"/>
    </row>
    <row r="3740" spans="1:28" ht="28.5" customHeight="1" thickTop="1" x14ac:dyDescent="0.25">
      <c r="A3740" s="322" t="s">
        <v>10</v>
      </c>
      <c r="B3740" s="334" t="s">
        <v>42</v>
      </c>
      <c r="C3740" s="334" t="str">
        <f t="shared" ref="C3740:C3742" si="914">IF(ISERROR(VLOOKUP($C$8,ciencia,W3740,FALSE)),"",IF(VLOOKUP($C$8,ciencia,W3740,FALSE)=0,"",VLOOKUP($C$8,ciencia,W3740,FALSE)))</f>
        <v/>
      </c>
      <c r="D3740" s="76" t="str">
        <f t="shared" ref="D3740:H3743" si="915">IF(ISERROR(VLOOKUP($AB3740,ciencia,W3740,FALSE)),"",IF(VLOOKUP($AB3740,ciencia,W3740,FALSE)=0,"",VLOOKUP($AB3740,ciencia,W3740,FALSE)))</f>
        <v/>
      </c>
      <c r="E3740" s="76" t="str">
        <f t="shared" si="915"/>
        <v/>
      </c>
      <c r="F3740" s="76" t="str">
        <f t="shared" si="915"/>
        <v/>
      </c>
      <c r="G3740" s="69" t="str">
        <f t="shared" si="915"/>
        <v/>
      </c>
      <c r="H3740" s="346" t="str">
        <f t="shared" ca="1" si="915"/>
        <v/>
      </c>
      <c r="I3740" s="349"/>
      <c r="J3740" s="350"/>
      <c r="W3740" s="14">
        <v>3</v>
      </c>
      <c r="X3740" s="14">
        <v>9</v>
      </c>
      <c r="Y3740" s="14">
        <v>15</v>
      </c>
      <c r="Z3740" s="14">
        <v>21</v>
      </c>
      <c r="AA3740" s="14">
        <v>31</v>
      </c>
      <c r="AB3740" s="14" t="str">
        <f>IF(C3698="","",C3698)</f>
        <v/>
      </c>
    </row>
    <row r="3741" spans="1:28" ht="47.25" customHeight="1" x14ac:dyDescent="0.25">
      <c r="A3741" s="323"/>
      <c r="B3741" s="335" t="s">
        <v>9</v>
      </c>
      <c r="C3741" s="335" t="str">
        <f t="shared" si="914"/>
        <v/>
      </c>
      <c r="D3741" s="77" t="str">
        <f t="shared" si="915"/>
        <v/>
      </c>
      <c r="E3741" s="77" t="str">
        <f t="shared" si="915"/>
        <v/>
      </c>
      <c r="F3741" s="77" t="str">
        <f t="shared" si="915"/>
        <v/>
      </c>
      <c r="G3741" s="70" t="str">
        <f t="shared" si="915"/>
        <v/>
      </c>
      <c r="H3741" s="347" t="str">
        <f t="shared" si="915"/>
        <v/>
      </c>
      <c r="I3741" s="351"/>
      <c r="J3741" s="352"/>
      <c r="W3741" s="14">
        <v>4</v>
      </c>
      <c r="X3741" s="14">
        <v>10</v>
      </c>
      <c r="Y3741" s="14">
        <v>16</v>
      </c>
      <c r="Z3741" s="14">
        <v>22</v>
      </c>
      <c r="AB3741" s="14" t="str">
        <f>IF(C3698="","",C3698)</f>
        <v/>
      </c>
    </row>
    <row r="3742" spans="1:28" ht="36.75" customHeight="1" x14ac:dyDescent="0.25">
      <c r="A3742" s="323"/>
      <c r="B3742" s="335" t="s">
        <v>43</v>
      </c>
      <c r="C3742" s="335" t="str">
        <f t="shared" si="914"/>
        <v/>
      </c>
      <c r="D3742" s="77" t="str">
        <f t="shared" si="915"/>
        <v/>
      </c>
      <c r="E3742" s="77" t="str">
        <f t="shared" si="915"/>
        <v/>
      </c>
      <c r="F3742" s="77" t="str">
        <f t="shared" si="915"/>
        <v/>
      </c>
      <c r="G3742" s="70" t="str">
        <f t="shared" si="915"/>
        <v/>
      </c>
      <c r="H3742" s="347" t="str">
        <f t="shared" si="915"/>
        <v/>
      </c>
      <c r="I3742" s="351"/>
      <c r="J3742" s="352"/>
      <c r="W3742" s="14">
        <v>5</v>
      </c>
      <c r="X3742" s="14">
        <v>11</v>
      </c>
      <c r="Y3742" s="14">
        <v>17</v>
      </c>
      <c r="Z3742" s="14">
        <v>23</v>
      </c>
      <c r="AB3742" s="14" t="str">
        <f>IF(C3698="","",C3698)</f>
        <v/>
      </c>
    </row>
    <row r="3743" spans="1:28" ht="16.5" customHeight="1" thickBot="1" x14ac:dyDescent="0.3">
      <c r="A3743" s="324"/>
      <c r="B3743" s="336" t="s">
        <v>188</v>
      </c>
      <c r="C3743" s="336"/>
      <c r="D3743" s="71" t="str">
        <f t="shared" si="915"/>
        <v/>
      </c>
      <c r="E3743" s="71" t="str">
        <f t="shared" si="915"/>
        <v/>
      </c>
      <c r="F3743" s="71" t="str">
        <f t="shared" si="915"/>
        <v/>
      </c>
      <c r="G3743" s="71" t="str">
        <f t="shared" si="915"/>
        <v/>
      </c>
      <c r="H3743" s="348" t="str">
        <f t="shared" si="915"/>
        <v/>
      </c>
      <c r="I3743" s="353"/>
      <c r="J3743" s="354"/>
      <c r="W3743" s="14">
        <v>7</v>
      </c>
      <c r="X3743" s="14">
        <v>13</v>
      </c>
      <c r="Y3743" s="14">
        <v>19</v>
      </c>
      <c r="Z3743" s="14">
        <v>25</v>
      </c>
      <c r="AB3743" s="14" t="str">
        <f>IF(C3698="","",C3698)</f>
        <v/>
      </c>
    </row>
    <row r="3744" spans="1:28" ht="2.25" customHeight="1" thickTop="1" thickBot="1" x14ac:dyDescent="0.3">
      <c r="A3744" s="72"/>
      <c r="B3744" s="73"/>
      <c r="C3744" s="78"/>
      <c r="D3744" s="78"/>
      <c r="E3744" s="78"/>
      <c r="F3744" s="78"/>
      <c r="G3744" s="78"/>
      <c r="H3744" s="82"/>
      <c r="I3744" s="124"/>
      <c r="J3744" s="124"/>
    </row>
    <row r="3745" spans="1:28" ht="44.25" customHeight="1" thickTop="1" thickBot="1" x14ac:dyDescent="0.3">
      <c r="A3745" s="83" t="s">
        <v>12</v>
      </c>
      <c r="B3745" s="376" t="s">
        <v>44</v>
      </c>
      <c r="C3745" s="377"/>
      <c r="D3745" s="84" t="str">
        <f>IF(ISERROR(VLOOKUP($AB3745,trabajo,W3745,FALSE)),"",IF(VLOOKUP($AB3745,trabajo,W3745,FALSE)=0,"",VLOOKUP($AB3745,trabajo,W3745,FALSE)))</f>
        <v/>
      </c>
      <c r="E3745" s="84" t="str">
        <f>IF(ISERROR(VLOOKUP($AB3745,trabajo,X3745,FALSE)),"",IF(VLOOKUP($AB3745,trabajo,X3745,FALSE)=0,"",VLOOKUP($AB3745,trabajo,X3745,FALSE)))</f>
        <v/>
      </c>
      <c r="F3745" s="84" t="str">
        <f>IF(ISERROR(VLOOKUP($AB3745,trabajo,Y3745,FALSE)),"",IF(VLOOKUP($AB3745,trabajo,Y3745,FALSE)=0,"",VLOOKUP($AB3745,trabajo,Y3745,FALSE)))</f>
        <v/>
      </c>
      <c r="G3745" s="85" t="str">
        <f>IF(ISERROR(VLOOKUP($AB3745,trabajo,Z3745,FALSE)),"",IF(VLOOKUP($AB3745,trabajo,Z3745,FALSE)=0,"",VLOOKUP($AB3745,trabajo,Z3745,FALSE)))</f>
        <v/>
      </c>
      <c r="H3745" s="86" t="str">
        <f ca="1">IF(ISERROR(VLOOKUP($AB3745,trabajo,AA3745,FALSE)),"",IF(VLOOKUP($AB3745,trabajo,AA3745,FALSE)=0,"",VLOOKUP($AB3745,trabajo,AA3745,FALSE)))</f>
        <v/>
      </c>
      <c r="I3745" s="332"/>
      <c r="J3745" s="333"/>
      <c r="W3745" s="14">
        <v>3</v>
      </c>
      <c r="X3745" s="14">
        <v>9</v>
      </c>
      <c r="Y3745" s="14">
        <v>15</v>
      </c>
      <c r="Z3745" s="14">
        <v>21</v>
      </c>
      <c r="AA3745" s="14">
        <v>31</v>
      </c>
      <c r="AB3745" s="14" t="str">
        <f>IF(C3698="","",C3698)</f>
        <v/>
      </c>
    </row>
    <row r="3746" spans="1:28" ht="9.75" customHeight="1" thickTop="1" thickBot="1" x14ac:dyDescent="0.3">
      <c r="A3746" s="87"/>
      <c r="B3746" s="73"/>
      <c r="C3746" s="79"/>
      <c r="D3746" s="79"/>
      <c r="E3746" s="79"/>
      <c r="F3746" s="79"/>
      <c r="G3746" s="79"/>
      <c r="I3746" s="88"/>
      <c r="J3746" s="88"/>
    </row>
    <row r="3747" spans="1:28" ht="18.75" customHeight="1" thickTop="1" x14ac:dyDescent="0.25">
      <c r="A3747" s="389" t="s">
        <v>14</v>
      </c>
      <c r="B3747" s="390"/>
      <c r="C3747" s="391"/>
      <c r="D3747" s="386" t="s">
        <v>53</v>
      </c>
      <c r="E3747" s="387"/>
      <c r="F3747" s="387"/>
      <c r="G3747" s="388"/>
      <c r="H3747" s="384" t="s">
        <v>2</v>
      </c>
      <c r="I3747" s="288" t="s">
        <v>17</v>
      </c>
      <c r="J3747" s="289"/>
    </row>
    <row r="3748" spans="1:28" ht="18.75" customHeight="1" thickBot="1" x14ac:dyDescent="0.3">
      <c r="A3748" s="392"/>
      <c r="B3748" s="393"/>
      <c r="C3748" s="394"/>
      <c r="D3748" s="89">
        <v>1</v>
      </c>
      <c r="E3748" s="89">
        <v>2</v>
      </c>
      <c r="F3748" s="89">
        <v>3</v>
      </c>
      <c r="G3748" s="90">
        <v>4</v>
      </c>
      <c r="H3748" s="385"/>
      <c r="I3748" s="290"/>
      <c r="J3748" s="291"/>
    </row>
    <row r="3749" spans="1:28" ht="22.5" customHeight="1" thickTop="1" x14ac:dyDescent="0.25">
      <c r="A3749" s="378" t="s">
        <v>15</v>
      </c>
      <c r="B3749" s="379"/>
      <c r="C3749" s="380"/>
      <c r="D3749" s="91" t="str">
        <f>IF(ISERROR(VLOOKUP($AB3749,autonomo,W3749,FALSE)),"",IF(VLOOKUP($AB3749,autonomo,W3749,FALSE)=0,"",VLOOKUP($AB3749,autonomo,W3749,FALSE)))</f>
        <v/>
      </c>
      <c r="E3749" s="91" t="str">
        <f>IF(ISERROR(VLOOKUP($AB3749,autonomo,X3749,FALSE)),"",IF(VLOOKUP($AB3749,autonomo,X3749,FALSE)=0,"",VLOOKUP($AB3749,autonomo,X3749,FALSE)))</f>
        <v/>
      </c>
      <c r="F3749" s="91" t="str">
        <f>IF(ISERROR(VLOOKUP($AB3749,autonomo,Y3749,FALSE)),"",IF(VLOOKUP($AB3749,autonomo,Y3749,FALSE)=0,"",VLOOKUP($AB3749,autonomo,Y3749,FALSE)))</f>
        <v/>
      </c>
      <c r="G3749" s="92" t="str">
        <f>IF(ISERROR(VLOOKUP($AB3749,autonomo,Z3749,FALSE)),"",IF(VLOOKUP($AB3749,autonomo,Z3749,FALSE)=0,"",VLOOKUP($AB3749,autonomo,Z3749,FALSE)))</f>
        <v/>
      </c>
      <c r="H3749" s="93" t="str">
        <f ca="1">IF(ISERROR(VLOOKUP($AB3749,autonomo,AA3749,FALSE)),"",IF(VLOOKUP($AB3749,autonomo,AA3749,FALSE)=0,"",VLOOKUP($AB3749,autonomo,AA3749,FALSE)))</f>
        <v/>
      </c>
      <c r="I3749" s="305"/>
      <c r="J3749" s="306"/>
      <c r="W3749" s="14">
        <v>3</v>
      </c>
      <c r="X3749" s="14">
        <v>9</v>
      </c>
      <c r="Y3749" s="14">
        <v>15</v>
      </c>
      <c r="Z3749" s="14">
        <v>21</v>
      </c>
      <c r="AA3749" s="14">
        <v>31</v>
      </c>
      <c r="AB3749" s="14" t="str">
        <f>IF(C3698="","",C3698)</f>
        <v/>
      </c>
    </row>
    <row r="3750" spans="1:28" ht="24" customHeight="1" thickBot="1" x14ac:dyDescent="0.3">
      <c r="A3750" s="381" t="s">
        <v>16</v>
      </c>
      <c r="B3750" s="382"/>
      <c r="C3750" s="383"/>
      <c r="D3750" s="94" t="str">
        <f>IF(ISERROR(VLOOKUP($AB3750,tic,W3750,FALSE)),"",IF(VLOOKUP($AB3750,tic,W3750,FALSE)=0,"",VLOOKUP($AB3750,tic,W3750,FALSE)))</f>
        <v/>
      </c>
      <c r="E3750" s="94" t="str">
        <f>IF(ISERROR(VLOOKUP($AB3750,tic,X3750,FALSE)),"",IF(VLOOKUP($AB3750,tic,X3750,FALSE)=0,"",VLOOKUP($AB3750,tic,X3750,FALSE)))</f>
        <v/>
      </c>
      <c r="F3750" s="94" t="str">
        <f>IF(ISERROR(VLOOKUP($AB3750,tic,Y3750,FALSE)),"",IF(VLOOKUP($AB3750,tic,Y3750,FALSE)=0,"",VLOOKUP($AB3750,tic,Y3750,FALSE)))</f>
        <v/>
      </c>
      <c r="G3750" s="95" t="str">
        <f>IF(ISERROR(VLOOKUP($AB3750,tic,Z3750,FALSE)),"",IF(VLOOKUP($AB3750,tic,Z3750,FALSE)=0,"",VLOOKUP($AB3750,tic,Z3750,FALSE)))</f>
        <v/>
      </c>
      <c r="H3750" s="96" t="str">
        <f ca="1">IF(ISERROR(VLOOKUP($AB3750,tic,AA3750,FALSE)),"",IF(VLOOKUP($AB3750,tic,AA3750,FALSE)=0,"",VLOOKUP($AB3750,tic,AA3750,FALSE)))</f>
        <v/>
      </c>
      <c r="I3750" s="307"/>
      <c r="J3750" s="308"/>
      <c r="W3750" s="14">
        <v>3</v>
      </c>
      <c r="X3750" s="14">
        <v>9</v>
      </c>
      <c r="Y3750" s="14">
        <v>15</v>
      </c>
      <c r="Z3750" s="14">
        <v>21</v>
      </c>
      <c r="AA3750" s="14">
        <v>31</v>
      </c>
      <c r="AB3750" s="14" t="str">
        <f>IF(C3698="","",C3698)</f>
        <v/>
      </c>
    </row>
    <row r="3751" spans="1:28" ht="5.25" customHeight="1" thickTop="1" thickBot="1" x14ac:dyDescent="0.3"/>
    <row r="3752" spans="1:28" ht="17.25" customHeight="1" thickBot="1" x14ac:dyDescent="0.3">
      <c r="A3752" s="233" t="s">
        <v>154</v>
      </c>
      <c r="B3752" s="233"/>
      <c r="C3752" s="246" t="str">
        <f>IF(C3698="","",IF(VLOOKUP(C3698,DATOS!$B$17:$F$61,4,FALSE)=0,"",VLOOKUP(C3698,DATOS!$B$17:$F$61,4,FALSE)&amp;" "&amp;VLOOKUP(C3698,DATOS!$B$17:$F$61,5,FALSE)))</f>
        <v/>
      </c>
      <c r="D3752" s="247"/>
      <c r="E3752" s="248"/>
      <c r="F3752" s="233" t="str">
        <f>"N° Áreas desaprobadas "&amp;DATOS!$B$6&amp;" :"</f>
        <v>N° Áreas desaprobadas 2019 :</v>
      </c>
      <c r="G3752" s="233"/>
      <c r="H3752" s="233"/>
      <c r="I3752" s="233"/>
      <c r="J3752" s="97" t="str">
        <f ca="1">IF(C3698="","",IF((DATOS!$W$14-TODAY())&gt;0,"",VLOOKUP(C3698,anual,18,FALSE)))</f>
        <v/>
      </c>
    </row>
    <row r="3753" spans="1:28" ht="3" customHeight="1" thickBot="1" x14ac:dyDescent="0.3">
      <c r="A3753" s="46"/>
      <c r="B3753" s="46"/>
      <c r="C3753" s="98"/>
      <c r="D3753" s="98"/>
      <c r="E3753" s="98"/>
      <c r="F3753" s="46"/>
      <c r="G3753" s="46"/>
      <c r="H3753" s="46"/>
      <c r="I3753" s="46"/>
    </row>
    <row r="3754" spans="1:28" ht="17.25" customHeight="1" thickBot="1" x14ac:dyDescent="0.3">
      <c r="A3754" s="420" t="str">
        <f>IF(C3698="","",C3698)</f>
        <v/>
      </c>
      <c r="B3754" s="420"/>
      <c r="C3754" s="420"/>
      <c r="F3754" s="233" t="s">
        <v>155</v>
      </c>
      <c r="G3754" s="233"/>
      <c r="H3754" s="233"/>
      <c r="I3754" s="395" t="str">
        <f ca="1">IF(C3698="","",IF((DATOS!$W$14-TODAY())&gt;0,"",VLOOKUP(C3698,anual2,20,FALSE)))</f>
        <v/>
      </c>
      <c r="J3754" s="396"/>
    </row>
    <row r="3755" spans="1:28" ht="15.75" thickBot="1" x14ac:dyDescent="0.3">
      <c r="A3755" s="16" t="s">
        <v>54</v>
      </c>
    </row>
    <row r="3756" spans="1:28" ht="16.5" thickTop="1" thickBot="1" x14ac:dyDescent="0.3">
      <c r="A3756" s="99" t="s">
        <v>55</v>
      </c>
      <c r="B3756" s="100" t="s">
        <v>56</v>
      </c>
      <c r="C3756" s="279" t="s">
        <v>152</v>
      </c>
      <c r="D3756" s="280"/>
      <c r="E3756" s="279" t="s">
        <v>57</v>
      </c>
      <c r="F3756" s="281"/>
      <c r="G3756" s="281"/>
      <c r="H3756" s="281"/>
      <c r="I3756" s="281"/>
      <c r="J3756" s="282"/>
    </row>
    <row r="3757" spans="1:28" ht="20.25" customHeight="1" thickTop="1" x14ac:dyDescent="0.25">
      <c r="A3757" s="101">
        <v>1</v>
      </c>
      <c r="B3757" s="102" t="str">
        <f t="shared" ref="B3757:D3760" si="916">IF(ISERROR(VLOOKUP($AB3757,comportamiento,W3757,FALSE)),"",IF(VLOOKUP($AB3757,comportamiento,W3757,FALSE)=0,"",VLOOKUP($AB3757,comportamiento,W3757,FALSE)))</f>
        <v/>
      </c>
      <c r="C3757" s="273" t="str">
        <f t="shared" ca="1" si="916"/>
        <v/>
      </c>
      <c r="D3757" s="274" t="str">
        <f t="shared" si="916"/>
        <v/>
      </c>
      <c r="E3757" s="283"/>
      <c r="F3757" s="283"/>
      <c r="G3757" s="283"/>
      <c r="H3757" s="283"/>
      <c r="I3757" s="283"/>
      <c r="J3757" s="284"/>
      <c r="W3757" s="14">
        <v>7</v>
      </c>
      <c r="X3757" s="14">
        <v>31</v>
      </c>
      <c r="AB3757" s="14" t="str">
        <f>IF(C3698="","",C3698)</f>
        <v/>
      </c>
    </row>
    <row r="3758" spans="1:28" ht="20.25" customHeight="1" x14ac:dyDescent="0.25">
      <c r="A3758" s="103">
        <v>2</v>
      </c>
      <c r="B3758" s="104" t="str">
        <f t="shared" si="916"/>
        <v/>
      </c>
      <c r="C3758" s="275" t="str">
        <f t="shared" si="916"/>
        <v/>
      </c>
      <c r="D3758" s="276" t="str">
        <f t="shared" si="916"/>
        <v/>
      </c>
      <c r="E3758" s="269"/>
      <c r="F3758" s="269"/>
      <c r="G3758" s="269"/>
      <c r="H3758" s="269"/>
      <c r="I3758" s="269"/>
      <c r="J3758" s="270"/>
      <c r="W3758" s="14">
        <v>13</v>
      </c>
      <c r="AB3758" s="14" t="str">
        <f>IF(C3698="","",C3698)</f>
        <v/>
      </c>
    </row>
    <row r="3759" spans="1:28" ht="20.25" customHeight="1" x14ac:dyDescent="0.25">
      <c r="A3759" s="103">
        <v>3</v>
      </c>
      <c r="B3759" s="104" t="str">
        <f t="shared" si="916"/>
        <v/>
      </c>
      <c r="C3759" s="275" t="str">
        <f t="shared" si="916"/>
        <v/>
      </c>
      <c r="D3759" s="276" t="str">
        <f t="shared" si="916"/>
        <v/>
      </c>
      <c r="E3759" s="269"/>
      <c r="F3759" s="269"/>
      <c r="G3759" s="269"/>
      <c r="H3759" s="269"/>
      <c r="I3759" s="269"/>
      <c r="J3759" s="270"/>
      <c r="W3759" s="14">
        <v>19</v>
      </c>
      <c r="AB3759" s="14" t="str">
        <f>IF(C3698="","",C3698)</f>
        <v/>
      </c>
    </row>
    <row r="3760" spans="1:28" ht="20.25" customHeight="1" thickBot="1" x14ac:dyDescent="0.3">
      <c r="A3760" s="105">
        <v>4</v>
      </c>
      <c r="B3760" s="106" t="str">
        <f t="shared" si="916"/>
        <v/>
      </c>
      <c r="C3760" s="277" t="str">
        <f t="shared" si="916"/>
        <v/>
      </c>
      <c r="D3760" s="278" t="str">
        <f t="shared" si="916"/>
        <v/>
      </c>
      <c r="E3760" s="271"/>
      <c r="F3760" s="271"/>
      <c r="G3760" s="271"/>
      <c r="H3760" s="271"/>
      <c r="I3760" s="271"/>
      <c r="J3760" s="272"/>
      <c r="W3760" s="14">
        <v>25</v>
      </c>
      <c r="AB3760" s="14" t="str">
        <f>IF(C3698="","",C3698)</f>
        <v/>
      </c>
    </row>
    <row r="3761" spans="1:23" ht="6.75" customHeight="1" thickTop="1" thickBot="1" x14ac:dyDescent="0.3">
      <c r="W3761" s="14">
        <v>7</v>
      </c>
    </row>
    <row r="3762" spans="1:23" ht="14.25" customHeight="1" thickTop="1" thickBot="1" x14ac:dyDescent="0.3">
      <c r="B3762" s="358" t="s">
        <v>208</v>
      </c>
      <c r="C3762" s="359"/>
      <c r="D3762" s="359" t="s">
        <v>209</v>
      </c>
      <c r="E3762" s="359"/>
      <c r="F3762" s="360"/>
    </row>
    <row r="3763" spans="1:23" ht="14.25" customHeight="1" thickTop="1" x14ac:dyDescent="0.25">
      <c r="B3763" s="107" t="str">
        <f>IF(DATOS!$B$12="","",IF(DATOS!$B$12="Bimestre","I Bimestre","I Trimestre"))</f>
        <v>I Trimestre</v>
      </c>
      <c r="C3763" s="108" t="str">
        <f>IF(C3698="","",VLOOKUP(C3698,periodo1,20,FALSE)&amp;"°")</f>
        <v/>
      </c>
      <c r="D3763" s="221" t="str">
        <f>IF(C3698="","",VLOOKUP(C3698,periodo1,18,FALSE))</f>
        <v/>
      </c>
      <c r="E3763" s="221"/>
      <c r="F3763" s="361"/>
      <c r="H3763" s="406" t="str">
        <f>"Orden de mérito año escolar "&amp;DATOS!$B$6&amp;":"</f>
        <v>Orden de mérito año escolar 2019:</v>
      </c>
      <c r="I3763" s="407"/>
      <c r="J3763" s="412" t="str">
        <f ca="1">IF(C3698="","",IF((DATOS!$W$14-TODAY())&gt;0,"",VLOOKUP(C3698,anual,20,FALSE)&amp;"°"))</f>
        <v/>
      </c>
    </row>
    <row r="3764" spans="1:23" ht="14.25" customHeight="1" x14ac:dyDescent="0.25">
      <c r="B3764" s="109" t="str">
        <f>IF(DATOS!$B$12="","",IF(DATOS!$B$12="Bimestre","II Bimestre","II Trimestre"))</f>
        <v>II Trimestre</v>
      </c>
      <c r="C3764" s="110" t="str">
        <f ca="1">IF(C3698="","",IF((DATOS!$X$14-TODAY())&gt;0,"",VLOOKUP(C3698,periodo2,20,FALSE)&amp;"°"))</f>
        <v/>
      </c>
      <c r="D3764" s="225" t="str">
        <f>IF(C3698="","",IF(C3764="","",VLOOKUP(C3698,periodo2,18,FALSE)))</f>
        <v/>
      </c>
      <c r="E3764" s="225"/>
      <c r="F3764" s="362"/>
      <c r="H3764" s="408"/>
      <c r="I3764" s="409"/>
      <c r="J3764" s="413"/>
    </row>
    <row r="3765" spans="1:23" ht="14.25" customHeight="1" thickBot="1" x14ac:dyDescent="0.3">
      <c r="A3765" s="111"/>
      <c r="B3765" s="112" t="str">
        <f>IF(DATOS!$B$12="","",IF(DATOS!$B$12="Bimestre","III Bimestre","III Trimestre"))</f>
        <v>III Trimestre</v>
      </c>
      <c r="C3765" s="113" t="str">
        <f ca="1">IF(C3698="","",IF((DATOS!$Y$14-TODAY())&gt;0,"",VLOOKUP(C3698,periodo3,20,FALSE)&amp;"°"))</f>
        <v/>
      </c>
      <c r="D3765" s="363" t="str">
        <f>IF(C3698="","",IF(C3765="","",VLOOKUP(C3698,periodo3,18,FALSE)))</f>
        <v/>
      </c>
      <c r="E3765" s="363"/>
      <c r="F3765" s="364"/>
      <c r="G3765" s="111"/>
      <c r="H3765" s="410"/>
      <c r="I3765" s="411"/>
      <c r="J3765" s="414"/>
    </row>
    <row r="3766" spans="1:23" ht="14.25" customHeight="1" thickTop="1" thickBot="1" x14ac:dyDescent="0.3">
      <c r="B3766" s="114" t="str">
        <f>IF(DATOS!$B$12="","",IF(DATOS!$B$12="Bimestre","IV Bimestre",""))</f>
        <v/>
      </c>
      <c r="C3766" s="115" t="str">
        <f ca="1">IF(C3698="","",IF((DATOS!$W$14-TODAY())&gt;0,"",VLOOKUP(C3698,periodo4,20,FALSE)&amp;"°"))</f>
        <v/>
      </c>
      <c r="D3766" s="214" t="str">
        <f>IF(C3698="","",IF(C3766="","",VLOOKUP(C3698,periodo4,18,FALSE)))</f>
        <v/>
      </c>
      <c r="E3766" s="214"/>
      <c r="F3766" s="405"/>
    </row>
    <row r="3767" spans="1:23" ht="16.5" thickTop="1" thickBot="1" x14ac:dyDescent="0.3">
      <c r="A3767" s="16" t="s">
        <v>192</v>
      </c>
    </row>
    <row r="3768" spans="1:23" ht="15.75" thickTop="1" x14ac:dyDescent="0.25">
      <c r="A3768" s="397" t="s">
        <v>55</v>
      </c>
      <c r="B3768" s="399" t="s">
        <v>193</v>
      </c>
      <c r="C3768" s="288"/>
      <c r="D3768" s="288"/>
      <c r="E3768" s="289"/>
      <c r="F3768" s="399" t="s">
        <v>194</v>
      </c>
      <c r="G3768" s="288"/>
      <c r="H3768" s="288"/>
      <c r="I3768" s="289"/>
    </row>
    <row r="3769" spans="1:23" x14ac:dyDescent="0.25">
      <c r="A3769" s="398"/>
      <c r="B3769" s="116" t="s">
        <v>195</v>
      </c>
      <c r="C3769" s="400" t="s">
        <v>196</v>
      </c>
      <c r="D3769" s="400"/>
      <c r="E3769" s="401"/>
      <c r="F3769" s="402" t="s">
        <v>195</v>
      </c>
      <c r="G3769" s="400"/>
      <c r="H3769" s="400"/>
      <c r="I3769" s="117" t="s">
        <v>196</v>
      </c>
    </row>
    <row r="3770" spans="1:23" x14ac:dyDescent="0.25">
      <c r="A3770" s="118">
        <v>1</v>
      </c>
      <c r="B3770" s="145"/>
      <c r="C3770" s="403"/>
      <c r="D3770" s="366"/>
      <c r="E3770" s="404"/>
      <c r="F3770" s="365"/>
      <c r="G3770" s="366"/>
      <c r="H3770" s="367"/>
      <c r="I3770" s="127"/>
    </row>
    <row r="3771" spans="1:23" x14ac:dyDescent="0.25">
      <c r="A3771" s="118">
        <v>2</v>
      </c>
      <c r="B3771" s="145"/>
      <c r="C3771" s="403"/>
      <c r="D3771" s="366"/>
      <c r="E3771" s="404"/>
      <c r="F3771" s="365"/>
      <c r="G3771" s="366"/>
      <c r="H3771" s="367"/>
      <c r="I3771" s="127"/>
    </row>
    <row r="3772" spans="1:23" x14ac:dyDescent="0.25">
      <c r="A3772" s="118">
        <v>3</v>
      </c>
      <c r="B3772" s="145"/>
      <c r="C3772" s="403"/>
      <c r="D3772" s="366"/>
      <c r="E3772" s="404"/>
      <c r="F3772" s="365"/>
      <c r="G3772" s="366"/>
      <c r="H3772" s="367"/>
      <c r="I3772" s="127"/>
    </row>
    <row r="3773" spans="1:23" ht="15.75" thickBot="1" x14ac:dyDescent="0.3">
      <c r="A3773" s="119">
        <v>4</v>
      </c>
      <c r="B3773" s="144"/>
      <c r="C3773" s="368"/>
      <c r="D3773" s="369"/>
      <c r="E3773" s="370"/>
      <c r="F3773" s="371"/>
      <c r="G3773" s="369"/>
      <c r="H3773" s="372"/>
      <c r="I3773" s="130"/>
    </row>
    <row r="3774" spans="1:23" ht="16.5" thickTop="1" thickBot="1" x14ac:dyDescent="0.3">
      <c r="A3774" s="120" t="s">
        <v>197</v>
      </c>
      <c r="B3774" s="121" t="str">
        <f>IF(C3698="","",IF(SUM(B3770:B3773)=0,"",SUM(B3770:B3773)))</f>
        <v/>
      </c>
      <c r="C3774" s="373" t="str">
        <f>IF(C3698="","",IF(SUM(C3770:C3773)=0,"",SUM(C3770:C3773)))</f>
        <v/>
      </c>
      <c r="D3774" s="373" t="str">
        <f t="shared" ref="D3774" si="917">IF(E3698="","",IF(SUM(D3770:D3773)=0,"",SUM(D3770:D3773)))</f>
        <v/>
      </c>
      <c r="E3774" s="374" t="str">
        <f t="shared" ref="E3774" si="918">IF(F3698="","",IF(SUM(E3770:E3773)=0,"",SUM(E3770:E3773)))</f>
        <v/>
      </c>
      <c r="F3774" s="375" t="str">
        <f>IF(C3698="","",IF(SUM(F3770:F3773)=0,"",SUM(F3770:F3773)))</f>
        <v/>
      </c>
      <c r="G3774" s="373" t="str">
        <f t="shared" ref="G3774" si="919">IF(H3698="","",IF(SUM(G3770:G3773)=0,"",SUM(G3770:G3773)))</f>
        <v/>
      </c>
      <c r="H3774" s="373" t="str">
        <f t="shared" ref="H3774" si="920">IF(I3698="","",IF(SUM(H3770:H3773)=0,"",SUM(H3770:H3773)))</f>
        <v/>
      </c>
      <c r="I3774" s="122" t="str">
        <f>IF(C3698="","",IF(SUM(I3770:I3773)=0,"",SUM(I3770:I3773)))</f>
        <v/>
      </c>
    </row>
    <row r="3775" spans="1:23" ht="15.75" thickTop="1" x14ac:dyDescent="0.25"/>
    <row r="3778" spans="1:32" x14ac:dyDescent="0.25">
      <c r="A3778" s="416"/>
      <c r="B3778" s="416"/>
      <c r="G3778" s="123"/>
      <c r="H3778" s="123"/>
      <c r="I3778" s="123"/>
      <c r="J3778" s="123"/>
    </row>
    <row r="3779" spans="1:32" x14ac:dyDescent="0.25">
      <c r="A3779" s="415" t="str">
        <f>IF(DATOS!$F$9="","",DATOS!$F$9)</f>
        <v/>
      </c>
      <c r="B3779" s="415"/>
      <c r="G3779" s="415" t="str">
        <f>IF(DATOS!$F$10="","",DATOS!$F$10)</f>
        <v/>
      </c>
      <c r="H3779" s="415"/>
      <c r="I3779" s="415"/>
      <c r="J3779" s="415"/>
    </row>
    <row r="3780" spans="1:32" x14ac:dyDescent="0.25">
      <c r="A3780" s="415" t="s">
        <v>143</v>
      </c>
      <c r="B3780" s="415"/>
      <c r="G3780" s="415" t="s">
        <v>142</v>
      </c>
      <c r="H3780" s="415"/>
      <c r="I3780" s="415"/>
      <c r="J3780" s="415"/>
    </row>
    <row r="3781" spans="1:32" ht="17.25" x14ac:dyDescent="0.3">
      <c r="A3781" s="285" t="str">
        <f>"INFORME DE PROGRESO DEL APRENDIZAJE DEL ESTUDIANTE - "&amp;DATOS!$B$6</f>
        <v>INFORME DE PROGRESO DEL APRENDIZAJE DEL ESTUDIANTE - 2019</v>
      </c>
      <c r="B3781" s="285"/>
      <c r="C3781" s="285"/>
      <c r="D3781" s="285"/>
      <c r="E3781" s="285"/>
      <c r="F3781" s="285"/>
      <c r="G3781" s="285"/>
      <c r="H3781" s="285"/>
      <c r="I3781" s="285"/>
      <c r="J3781" s="285"/>
    </row>
    <row r="3782" spans="1:32" ht="4.5" customHeight="1" thickBot="1" x14ac:dyDescent="0.3"/>
    <row r="3783" spans="1:32" ht="15.75" thickTop="1" x14ac:dyDescent="0.25">
      <c r="A3783" s="292"/>
      <c r="B3783" s="62" t="s">
        <v>45</v>
      </c>
      <c r="C3783" s="314" t="str">
        <f>IF(DATOS!$B$4="","",DATOS!$B$4)</f>
        <v>Apurímac</v>
      </c>
      <c r="D3783" s="314"/>
      <c r="E3783" s="314"/>
      <c r="F3783" s="314"/>
      <c r="G3783" s="313" t="s">
        <v>47</v>
      </c>
      <c r="H3783" s="313"/>
      <c r="I3783" s="63" t="str">
        <f>IF(DATOS!$B$5="","",DATOS!$B$5)</f>
        <v/>
      </c>
      <c r="J3783" s="295" t="s">
        <v>520</v>
      </c>
    </row>
    <row r="3784" spans="1:32" x14ac:dyDescent="0.25">
      <c r="A3784" s="293"/>
      <c r="B3784" s="64" t="s">
        <v>46</v>
      </c>
      <c r="C3784" s="311" t="str">
        <f>IF(DATOS!$B$7="","",UPPER(DATOS!$B$7))</f>
        <v/>
      </c>
      <c r="D3784" s="311"/>
      <c r="E3784" s="311"/>
      <c r="F3784" s="311"/>
      <c r="G3784" s="311"/>
      <c r="H3784" s="311"/>
      <c r="I3784" s="312"/>
      <c r="J3784" s="296"/>
    </row>
    <row r="3785" spans="1:32" x14ac:dyDescent="0.25">
      <c r="A3785" s="293"/>
      <c r="B3785" s="64" t="s">
        <v>49</v>
      </c>
      <c r="C3785" s="315" t="str">
        <f>IF(DATOS!$B$8="","",DATOS!$B$8)</f>
        <v/>
      </c>
      <c r="D3785" s="315"/>
      <c r="E3785" s="315"/>
      <c r="F3785" s="315"/>
      <c r="G3785" s="286" t="s">
        <v>100</v>
      </c>
      <c r="H3785" s="287"/>
      <c r="I3785" s="65" t="str">
        <f>IF(DATOS!$B$9="","",DATOS!$B$9)</f>
        <v/>
      </c>
      <c r="J3785" s="296"/>
    </row>
    <row r="3786" spans="1:32" x14ac:dyDescent="0.25">
      <c r="A3786" s="293"/>
      <c r="B3786" s="64" t="s">
        <v>60</v>
      </c>
      <c r="C3786" s="311" t="str">
        <f>IF(DATOS!$B$10="","",DATOS!$B$10)</f>
        <v/>
      </c>
      <c r="D3786" s="311"/>
      <c r="E3786" s="311"/>
      <c r="F3786" s="311"/>
      <c r="G3786" s="317" t="s">
        <v>50</v>
      </c>
      <c r="H3786" s="317"/>
      <c r="I3786" s="65" t="str">
        <f>IF(DATOS!$B$11="","",DATOS!$B$11)</f>
        <v/>
      </c>
      <c r="J3786" s="296"/>
    </row>
    <row r="3787" spans="1:32" x14ac:dyDescent="0.25">
      <c r="A3787" s="293"/>
      <c r="B3787" s="64" t="s">
        <v>59</v>
      </c>
      <c r="C3787" s="316" t="str">
        <f>IF(ISERROR(VLOOKUP(C3788,DATOS!$B$17:$C$61,2,FALSE)),"No encontrado",IF(VLOOKUP(C3788,DATOS!$B$17:$C$61,2,FALSE)=0,"No encontrado",VLOOKUP(C3788,DATOS!$B$17:$C$61,2,FALSE)))</f>
        <v>No encontrado</v>
      </c>
      <c r="D3787" s="316"/>
      <c r="E3787" s="316"/>
      <c r="F3787" s="316"/>
      <c r="G3787" s="298"/>
      <c r="H3787" s="299"/>
      <c r="I3787" s="300"/>
      <c r="J3787" s="296"/>
    </row>
    <row r="3788" spans="1:32" ht="28.5" customHeight="1" thickBot="1" x14ac:dyDescent="0.3">
      <c r="A3788" s="294"/>
      <c r="B3788" s="66" t="s">
        <v>58</v>
      </c>
      <c r="C3788" s="309" t="str">
        <f>IF(INDEX(alumnos,AE3788,AF3788)=0,"",INDEX(alumnos,AE3788,AF3788))</f>
        <v/>
      </c>
      <c r="D3788" s="309"/>
      <c r="E3788" s="309"/>
      <c r="F3788" s="309"/>
      <c r="G3788" s="309"/>
      <c r="H3788" s="309"/>
      <c r="I3788" s="310"/>
      <c r="J3788" s="297"/>
      <c r="AE3788" s="14">
        <f>AE3698+1</f>
        <v>43</v>
      </c>
      <c r="AF3788" s="14">
        <v>2</v>
      </c>
    </row>
    <row r="3789" spans="1:32" ht="5.25" customHeight="1" thickTop="1" thickBot="1" x14ac:dyDescent="0.3"/>
    <row r="3790" spans="1:32" ht="27" customHeight="1" thickTop="1" x14ac:dyDescent="0.25">
      <c r="A3790" s="318" t="s">
        <v>0</v>
      </c>
      <c r="B3790" s="328" t="s">
        <v>1</v>
      </c>
      <c r="C3790" s="329"/>
      <c r="D3790" s="325" t="s">
        <v>139</v>
      </c>
      <c r="E3790" s="326"/>
      <c r="F3790" s="326"/>
      <c r="G3790" s="327"/>
      <c r="H3790" s="320" t="s">
        <v>2</v>
      </c>
      <c r="I3790" s="301" t="s">
        <v>3</v>
      </c>
      <c r="J3790" s="302"/>
      <c r="K3790" s="67"/>
    </row>
    <row r="3791" spans="1:32" ht="15" customHeight="1" thickBot="1" x14ac:dyDescent="0.3">
      <c r="A3791" s="319"/>
      <c r="B3791" s="330"/>
      <c r="C3791" s="331"/>
      <c r="D3791" s="68">
        <v>1</v>
      </c>
      <c r="E3791" s="68">
        <v>2</v>
      </c>
      <c r="F3791" s="68">
        <v>3</v>
      </c>
      <c r="G3791" s="68">
        <v>4</v>
      </c>
      <c r="H3791" s="321"/>
      <c r="I3791" s="303"/>
      <c r="J3791" s="304"/>
      <c r="K3791" s="67"/>
    </row>
    <row r="3792" spans="1:32" ht="17.25" customHeight="1" thickTop="1" x14ac:dyDescent="0.25">
      <c r="A3792" s="322" t="s">
        <v>8</v>
      </c>
      <c r="B3792" s="334" t="s">
        <v>26</v>
      </c>
      <c r="C3792" s="334"/>
      <c r="D3792" s="69" t="str">
        <f t="shared" ref="D3792:H3796" si="921">IF(ISERROR(VLOOKUP($AB3792,matematica,W3792,FALSE)),"",IF(VLOOKUP($AB3792,matematica,W3792,FALSE)=0,"",VLOOKUP($AB3792,matematica,W3792,FALSE)))</f>
        <v/>
      </c>
      <c r="E3792" s="69" t="str">
        <f t="shared" si="921"/>
        <v/>
      </c>
      <c r="F3792" s="69" t="str">
        <f t="shared" si="921"/>
        <v/>
      </c>
      <c r="G3792" s="69" t="str">
        <f t="shared" si="921"/>
        <v/>
      </c>
      <c r="H3792" s="343" t="str">
        <f t="shared" ca="1" si="921"/>
        <v/>
      </c>
      <c r="I3792" s="337"/>
      <c r="J3792" s="338"/>
      <c r="W3792" s="14">
        <v>3</v>
      </c>
      <c r="X3792" s="14">
        <v>9</v>
      </c>
      <c r="Y3792" s="14">
        <v>15</v>
      </c>
      <c r="Z3792" s="14">
        <v>21</v>
      </c>
      <c r="AA3792" s="14">
        <v>31</v>
      </c>
      <c r="AB3792" s="14" t="str">
        <f>IF(C3788="","",C3788)</f>
        <v/>
      </c>
    </row>
    <row r="3793" spans="1:28" ht="27.75" customHeight="1" x14ac:dyDescent="0.25">
      <c r="A3793" s="323"/>
      <c r="B3793" s="335" t="s">
        <v>27</v>
      </c>
      <c r="C3793" s="335"/>
      <c r="D3793" s="70" t="str">
        <f t="shared" si="921"/>
        <v/>
      </c>
      <c r="E3793" s="70" t="str">
        <f t="shared" si="921"/>
        <v/>
      </c>
      <c r="F3793" s="70" t="str">
        <f t="shared" si="921"/>
        <v/>
      </c>
      <c r="G3793" s="70" t="str">
        <f t="shared" si="921"/>
        <v/>
      </c>
      <c r="H3793" s="344" t="str">
        <f t="shared" si="921"/>
        <v/>
      </c>
      <c r="I3793" s="339"/>
      <c r="J3793" s="340"/>
      <c r="M3793" s="14" t="str">
        <f>IF(INDEX(alumnos,35,2)=0,"",INDEX(alumnos,35,2))</f>
        <v/>
      </c>
      <c r="W3793" s="14">
        <v>4</v>
      </c>
      <c r="X3793" s="14">
        <v>10</v>
      </c>
      <c r="Y3793" s="14">
        <v>16</v>
      </c>
      <c r="Z3793" s="14">
        <v>22</v>
      </c>
      <c r="AB3793" s="14" t="str">
        <f>IF(C3788="","",C3788)</f>
        <v/>
      </c>
    </row>
    <row r="3794" spans="1:28" ht="26.25" customHeight="1" x14ac:dyDescent="0.25">
      <c r="A3794" s="323"/>
      <c r="B3794" s="335" t="s">
        <v>28</v>
      </c>
      <c r="C3794" s="335"/>
      <c r="D3794" s="70" t="str">
        <f t="shared" si="921"/>
        <v/>
      </c>
      <c r="E3794" s="70" t="str">
        <f t="shared" si="921"/>
        <v/>
      </c>
      <c r="F3794" s="70" t="str">
        <f t="shared" si="921"/>
        <v/>
      </c>
      <c r="G3794" s="70" t="str">
        <f t="shared" si="921"/>
        <v/>
      </c>
      <c r="H3794" s="344" t="str">
        <f t="shared" si="921"/>
        <v/>
      </c>
      <c r="I3794" s="339"/>
      <c r="J3794" s="340"/>
      <c r="W3794" s="14">
        <v>5</v>
      </c>
      <c r="X3794" s="14">
        <v>11</v>
      </c>
      <c r="Y3794" s="14">
        <v>17</v>
      </c>
      <c r="Z3794" s="14">
        <v>23</v>
      </c>
      <c r="AB3794" s="14" t="str">
        <f>IF(C3788="","",C3788)</f>
        <v/>
      </c>
    </row>
    <row r="3795" spans="1:28" ht="24.75" customHeight="1" x14ac:dyDescent="0.25">
      <c r="A3795" s="323"/>
      <c r="B3795" s="335" t="s">
        <v>29</v>
      </c>
      <c r="C3795" s="335"/>
      <c r="D3795" s="70" t="str">
        <f t="shared" si="921"/>
        <v/>
      </c>
      <c r="E3795" s="70" t="str">
        <f t="shared" si="921"/>
        <v/>
      </c>
      <c r="F3795" s="70" t="str">
        <f t="shared" si="921"/>
        <v/>
      </c>
      <c r="G3795" s="70" t="str">
        <f t="shared" si="921"/>
        <v/>
      </c>
      <c r="H3795" s="344" t="str">
        <f t="shared" si="921"/>
        <v/>
      </c>
      <c r="I3795" s="339"/>
      <c r="J3795" s="340"/>
      <c r="W3795" s="14">
        <v>6</v>
      </c>
      <c r="X3795" s="14">
        <v>12</v>
      </c>
      <c r="Y3795" s="14">
        <v>18</v>
      </c>
      <c r="Z3795" s="14">
        <v>24</v>
      </c>
      <c r="AB3795" s="14" t="str">
        <f>IF(C3788="","",C3788)</f>
        <v/>
      </c>
    </row>
    <row r="3796" spans="1:28" ht="16.5" customHeight="1" thickBot="1" x14ac:dyDescent="0.3">
      <c r="A3796" s="324"/>
      <c r="B3796" s="336" t="s">
        <v>188</v>
      </c>
      <c r="C3796" s="336"/>
      <c r="D3796" s="71" t="str">
        <f t="shared" si="921"/>
        <v/>
      </c>
      <c r="E3796" s="71" t="str">
        <f t="shared" si="921"/>
        <v/>
      </c>
      <c r="F3796" s="71" t="str">
        <f t="shared" si="921"/>
        <v/>
      </c>
      <c r="G3796" s="71" t="str">
        <f t="shared" si="921"/>
        <v/>
      </c>
      <c r="H3796" s="345" t="str">
        <f t="shared" si="921"/>
        <v/>
      </c>
      <c r="I3796" s="341"/>
      <c r="J3796" s="342"/>
      <c r="W3796" s="14">
        <v>7</v>
      </c>
      <c r="X3796" s="14">
        <v>13</v>
      </c>
      <c r="Y3796" s="14">
        <v>19</v>
      </c>
      <c r="Z3796" s="14">
        <v>25</v>
      </c>
      <c r="AB3796" s="14" t="str">
        <f>IF(C3788="","",C3788)</f>
        <v/>
      </c>
    </row>
    <row r="3797" spans="1:28" ht="1.5" customHeight="1" thickTop="1" thickBot="1" x14ac:dyDescent="0.3">
      <c r="A3797" s="72"/>
      <c r="B3797" s="73"/>
      <c r="C3797" s="74"/>
      <c r="D3797" s="74"/>
      <c r="E3797" s="74"/>
      <c r="F3797" s="74"/>
      <c r="G3797" s="74"/>
      <c r="H3797" s="75"/>
      <c r="I3797" s="124"/>
      <c r="J3797" s="124"/>
    </row>
    <row r="3798" spans="1:28" ht="28.5" customHeight="1" thickTop="1" x14ac:dyDescent="0.25">
      <c r="A3798" s="322" t="s">
        <v>151</v>
      </c>
      <c r="B3798" s="334" t="s">
        <v>191</v>
      </c>
      <c r="C3798" s="334" t="str">
        <f t="shared" ref="C3798:C3800" si="922">IF(ISERROR(VLOOKUP($C$8,comunicacion,W3798,FALSE)),"",IF(VLOOKUP($C$8,comunicacion,W3798,FALSE)=0,"",VLOOKUP($C$8,comunicacion,W3798,FALSE)))</f>
        <v/>
      </c>
      <c r="D3798" s="76" t="str">
        <f t="shared" ref="D3798:H3801" si="923">IF(ISERROR(VLOOKUP($AB3798,comunicacion,W3798,FALSE)),"",IF(VLOOKUP($AB3798,comunicacion,W3798,FALSE)=0,"",VLOOKUP($AB3798,comunicacion,W3798,FALSE)))</f>
        <v/>
      </c>
      <c r="E3798" s="76" t="str">
        <f t="shared" si="923"/>
        <v/>
      </c>
      <c r="F3798" s="76" t="str">
        <f t="shared" si="923"/>
        <v/>
      </c>
      <c r="G3798" s="69" t="str">
        <f t="shared" si="923"/>
        <v/>
      </c>
      <c r="H3798" s="346" t="str">
        <f t="shared" ca="1" si="923"/>
        <v/>
      </c>
      <c r="I3798" s="349"/>
      <c r="J3798" s="350"/>
      <c r="W3798" s="14">
        <v>3</v>
      </c>
      <c r="X3798" s="14">
        <v>9</v>
      </c>
      <c r="Y3798" s="14">
        <v>15</v>
      </c>
      <c r="Z3798" s="14">
        <v>21</v>
      </c>
      <c r="AA3798" s="14">
        <v>31</v>
      </c>
      <c r="AB3798" s="14" t="str">
        <f>IF(C3788="","",C3788)</f>
        <v/>
      </c>
    </row>
    <row r="3799" spans="1:28" ht="28.5" customHeight="1" x14ac:dyDescent="0.25">
      <c r="A3799" s="323"/>
      <c r="B3799" s="335" t="s">
        <v>190</v>
      </c>
      <c r="C3799" s="335" t="str">
        <f t="shared" si="922"/>
        <v/>
      </c>
      <c r="D3799" s="77" t="str">
        <f t="shared" si="923"/>
        <v/>
      </c>
      <c r="E3799" s="77" t="str">
        <f t="shared" si="923"/>
        <v/>
      </c>
      <c r="F3799" s="77" t="str">
        <f t="shared" si="923"/>
        <v/>
      </c>
      <c r="G3799" s="70" t="str">
        <f t="shared" si="923"/>
        <v/>
      </c>
      <c r="H3799" s="347" t="str">
        <f t="shared" si="923"/>
        <v/>
      </c>
      <c r="I3799" s="351"/>
      <c r="J3799" s="352"/>
      <c r="W3799" s="14">
        <v>4</v>
      </c>
      <c r="X3799" s="14">
        <v>10</v>
      </c>
      <c r="Y3799" s="14">
        <v>16</v>
      </c>
      <c r="Z3799" s="14">
        <v>22</v>
      </c>
      <c r="AB3799" s="14" t="str">
        <f>IF(C3788="","",C3788)</f>
        <v/>
      </c>
    </row>
    <row r="3800" spans="1:28" ht="28.5" customHeight="1" x14ac:dyDescent="0.25">
      <c r="A3800" s="323"/>
      <c r="B3800" s="335" t="s">
        <v>189</v>
      </c>
      <c r="C3800" s="335" t="str">
        <f t="shared" si="922"/>
        <v/>
      </c>
      <c r="D3800" s="77" t="str">
        <f t="shared" si="923"/>
        <v/>
      </c>
      <c r="E3800" s="77" t="str">
        <f t="shared" si="923"/>
        <v/>
      </c>
      <c r="F3800" s="77" t="str">
        <f t="shared" si="923"/>
        <v/>
      </c>
      <c r="G3800" s="70" t="str">
        <f t="shared" si="923"/>
        <v/>
      </c>
      <c r="H3800" s="347" t="str">
        <f t="shared" si="923"/>
        <v/>
      </c>
      <c r="I3800" s="351"/>
      <c r="J3800" s="352"/>
      <c r="W3800" s="14">
        <v>5</v>
      </c>
      <c r="X3800" s="14">
        <v>11</v>
      </c>
      <c r="Y3800" s="14">
        <v>17</v>
      </c>
      <c r="Z3800" s="14">
        <v>23</v>
      </c>
      <c r="AB3800" s="14" t="str">
        <f>IF(C3788="","",C3788)</f>
        <v/>
      </c>
    </row>
    <row r="3801" spans="1:28" ht="16.5" customHeight="1" thickBot="1" x14ac:dyDescent="0.3">
      <c r="A3801" s="324"/>
      <c r="B3801" s="336" t="s">
        <v>188</v>
      </c>
      <c r="C3801" s="336"/>
      <c r="D3801" s="71" t="str">
        <f t="shared" si="923"/>
        <v/>
      </c>
      <c r="E3801" s="71" t="str">
        <f t="shared" si="923"/>
        <v/>
      </c>
      <c r="F3801" s="71" t="str">
        <f t="shared" si="923"/>
        <v/>
      </c>
      <c r="G3801" s="71" t="str">
        <f t="shared" si="923"/>
        <v/>
      </c>
      <c r="H3801" s="348" t="str">
        <f t="shared" si="923"/>
        <v/>
      </c>
      <c r="I3801" s="353"/>
      <c r="J3801" s="354"/>
      <c r="W3801" s="14">
        <v>7</v>
      </c>
      <c r="X3801" s="14">
        <v>13</v>
      </c>
      <c r="Y3801" s="14">
        <v>19</v>
      </c>
      <c r="Z3801" s="14">
        <v>25</v>
      </c>
      <c r="AB3801" s="14" t="str">
        <f>IF(C3788="","",C3788)</f>
        <v/>
      </c>
    </row>
    <row r="3802" spans="1:28" ht="2.25" customHeight="1" thickTop="1" thickBot="1" x14ac:dyDescent="0.3">
      <c r="A3802" s="72"/>
      <c r="B3802" s="73"/>
      <c r="C3802" s="78"/>
      <c r="D3802" s="78"/>
      <c r="E3802" s="78"/>
      <c r="F3802" s="78"/>
      <c r="G3802" s="78"/>
      <c r="H3802" s="75"/>
      <c r="I3802" s="124"/>
      <c r="J3802" s="124"/>
    </row>
    <row r="3803" spans="1:28" ht="28.5" customHeight="1" thickTop="1" x14ac:dyDescent="0.25">
      <c r="A3803" s="322" t="s">
        <v>150</v>
      </c>
      <c r="B3803" s="334" t="s">
        <v>30</v>
      </c>
      <c r="C3803" s="334" t="str">
        <f t="shared" ref="C3803:C3805" si="924">IF(ISERROR(VLOOKUP($C$8,ingles,W3803,FALSE)),"",IF(VLOOKUP($C$8,ingles,W3803,FALSE)=0,"",VLOOKUP($C$8,ingles,W3803,FALSE)))</f>
        <v/>
      </c>
      <c r="D3803" s="76" t="str">
        <f t="shared" ref="D3803:H3806" si="925">IF(ISERROR(VLOOKUP($AB3803,ingles,W3803,FALSE)),"",IF(VLOOKUP($AB3803,ingles,W3803,FALSE)=0,"",VLOOKUP($AB3803,ingles,W3803,FALSE)))</f>
        <v/>
      </c>
      <c r="E3803" s="76" t="str">
        <f t="shared" si="925"/>
        <v/>
      </c>
      <c r="F3803" s="76" t="str">
        <f t="shared" si="925"/>
        <v/>
      </c>
      <c r="G3803" s="69" t="str">
        <f t="shared" si="925"/>
        <v/>
      </c>
      <c r="H3803" s="346" t="str">
        <f t="shared" ca="1" si="925"/>
        <v/>
      </c>
      <c r="I3803" s="349"/>
      <c r="J3803" s="350"/>
      <c r="W3803" s="14">
        <v>3</v>
      </c>
      <c r="X3803" s="14">
        <v>9</v>
      </c>
      <c r="Y3803" s="14">
        <v>15</v>
      </c>
      <c r="Z3803" s="14">
        <v>21</v>
      </c>
      <c r="AA3803" s="14">
        <v>31</v>
      </c>
      <c r="AB3803" s="14" t="str">
        <f>IF(C3788="","",C3788)</f>
        <v/>
      </c>
    </row>
    <row r="3804" spans="1:28" ht="28.5" customHeight="1" x14ac:dyDescent="0.25">
      <c r="A3804" s="323"/>
      <c r="B3804" s="335" t="s">
        <v>31</v>
      </c>
      <c r="C3804" s="335" t="str">
        <f t="shared" si="924"/>
        <v/>
      </c>
      <c r="D3804" s="77" t="str">
        <f t="shared" si="925"/>
        <v/>
      </c>
      <c r="E3804" s="77" t="str">
        <f t="shared" si="925"/>
        <v/>
      </c>
      <c r="F3804" s="77" t="str">
        <f t="shared" si="925"/>
        <v/>
      </c>
      <c r="G3804" s="70" t="str">
        <f t="shared" si="925"/>
        <v/>
      </c>
      <c r="H3804" s="347" t="str">
        <f t="shared" si="925"/>
        <v/>
      </c>
      <c r="I3804" s="351"/>
      <c r="J3804" s="352"/>
      <c r="W3804" s="14">
        <v>4</v>
      </c>
      <c r="X3804" s="14">
        <v>10</v>
      </c>
      <c r="Y3804" s="14">
        <v>16</v>
      </c>
      <c r="Z3804" s="14">
        <v>22</v>
      </c>
      <c r="AB3804" s="14" t="str">
        <f>IF(C3788="","",C3788)</f>
        <v/>
      </c>
    </row>
    <row r="3805" spans="1:28" ht="28.5" customHeight="1" x14ac:dyDescent="0.25">
      <c r="A3805" s="323"/>
      <c r="B3805" s="335" t="s">
        <v>32</v>
      </c>
      <c r="C3805" s="335" t="str">
        <f t="shared" si="924"/>
        <v/>
      </c>
      <c r="D3805" s="77" t="str">
        <f t="shared" si="925"/>
        <v/>
      </c>
      <c r="E3805" s="77" t="str">
        <f t="shared" si="925"/>
        <v/>
      </c>
      <c r="F3805" s="77" t="str">
        <f t="shared" si="925"/>
        <v/>
      </c>
      <c r="G3805" s="70" t="str">
        <f t="shared" si="925"/>
        <v/>
      </c>
      <c r="H3805" s="347" t="str">
        <f t="shared" si="925"/>
        <v/>
      </c>
      <c r="I3805" s="351"/>
      <c r="J3805" s="352"/>
      <c r="W3805" s="14">
        <v>5</v>
      </c>
      <c r="X3805" s="14">
        <v>11</v>
      </c>
      <c r="Y3805" s="14">
        <v>17</v>
      </c>
      <c r="Z3805" s="14">
        <v>23</v>
      </c>
      <c r="AB3805" s="14" t="str">
        <f>IF(C3788="","",C3788)</f>
        <v/>
      </c>
    </row>
    <row r="3806" spans="1:28" ht="16.5" customHeight="1" thickBot="1" x14ac:dyDescent="0.3">
      <c r="A3806" s="324"/>
      <c r="B3806" s="336" t="s">
        <v>188</v>
      </c>
      <c r="C3806" s="336"/>
      <c r="D3806" s="71" t="str">
        <f t="shared" si="925"/>
        <v/>
      </c>
      <c r="E3806" s="71" t="str">
        <f t="shared" si="925"/>
        <v/>
      </c>
      <c r="F3806" s="71" t="str">
        <f t="shared" si="925"/>
        <v/>
      </c>
      <c r="G3806" s="71" t="str">
        <f t="shared" si="925"/>
        <v/>
      </c>
      <c r="H3806" s="348" t="str">
        <f t="shared" si="925"/>
        <v/>
      </c>
      <c r="I3806" s="353"/>
      <c r="J3806" s="354"/>
      <c r="W3806" s="14">
        <v>7</v>
      </c>
      <c r="X3806" s="14">
        <v>13</v>
      </c>
      <c r="Y3806" s="14">
        <v>19</v>
      </c>
      <c r="Z3806" s="14">
        <v>25</v>
      </c>
      <c r="AB3806" s="14" t="str">
        <f>IF(C3788="","",C3788)</f>
        <v/>
      </c>
    </row>
    <row r="3807" spans="1:28" ht="2.25" customHeight="1" thickTop="1" thickBot="1" x14ac:dyDescent="0.3">
      <c r="A3807" s="72"/>
      <c r="B3807" s="73"/>
      <c r="C3807" s="78"/>
      <c r="D3807" s="78"/>
      <c r="E3807" s="78"/>
      <c r="F3807" s="78"/>
      <c r="G3807" s="78"/>
      <c r="H3807" s="75"/>
      <c r="I3807" s="124"/>
      <c r="J3807" s="124"/>
    </row>
    <row r="3808" spans="1:28" ht="27" customHeight="1" thickTop="1" x14ac:dyDescent="0.25">
      <c r="A3808" s="322" t="s">
        <v>7</v>
      </c>
      <c r="B3808" s="334" t="s">
        <v>33</v>
      </c>
      <c r="C3808" s="334" t="str">
        <f t="shared" ref="C3808" si="926">IF(ISERROR(VLOOKUP($C$8,arte,W3808,FALSE)),"",IF(VLOOKUP($C$8,arte,W3808,FALSE)=0,"",VLOOKUP($C$8,arte,W3808,FALSE)))</f>
        <v/>
      </c>
      <c r="D3808" s="76" t="str">
        <f t="shared" ref="D3808:H3810" si="927">IF(ISERROR(VLOOKUP($AB3808,arte,W3808,FALSE)),"",IF(VLOOKUP($AB3808,arte,W3808,FALSE)=0,"",VLOOKUP($AB3808,arte,W3808,FALSE)))</f>
        <v/>
      </c>
      <c r="E3808" s="76" t="str">
        <f t="shared" si="927"/>
        <v/>
      </c>
      <c r="F3808" s="76" t="str">
        <f t="shared" si="927"/>
        <v/>
      </c>
      <c r="G3808" s="69" t="str">
        <f t="shared" si="927"/>
        <v/>
      </c>
      <c r="H3808" s="343" t="str">
        <f t="shared" ca="1" si="927"/>
        <v/>
      </c>
      <c r="I3808" s="337"/>
      <c r="J3808" s="338"/>
      <c r="W3808" s="14">
        <v>3</v>
      </c>
      <c r="X3808" s="14">
        <v>9</v>
      </c>
      <c r="Y3808" s="14">
        <v>15</v>
      </c>
      <c r="Z3808" s="14">
        <v>21</v>
      </c>
      <c r="AA3808" s="14">
        <v>31</v>
      </c>
      <c r="AB3808" s="14" t="str">
        <f>IF(C3788="","",C3788)</f>
        <v/>
      </c>
    </row>
    <row r="3809" spans="1:28" ht="27" customHeight="1" x14ac:dyDescent="0.25">
      <c r="A3809" s="323"/>
      <c r="B3809" s="335" t="s">
        <v>34</v>
      </c>
      <c r="C3809" s="335" t="str">
        <f>IF(ISERROR(VLOOKUP($C$8,arte,W3809,FALSE)),"",IF(VLOOKUP($C$8,arte,W3809,FALSE)=0,"",VLOOKUP($C$8,arte,W3809,FALSE)))</f>
        <v/>
      </c>
      <c r="D3809" s="77" t="str">
        <f t="shared" si="927"/>
        <v/>
      </c>
      <c r="E3809" s="77" t="str">
        <f t="shared" si="927"/>
        <v/>
      </c>
      <c r="F3809" s="77" t="str">
        <f t="shared" si="927"/>
        <v/>
      </c>
      <c r="G3809" s="70" t="str">
        <f t="shared" si="927"/>
        <v/>
      </c>
      <c r="H3809" s="344" t="str">
        <f t="shared" si="927"/>
        <v/>
      </c>
      <c r="I3809" s="339"/>
      <c r="J3809" s="340"/>
      <c r="W3809" s="14">
        <v>4</v>
      </c>
      <c r="X3809" s="14">
        <v>10</v>
      </c>
      <c r="Y3809" s="14">
        <v>16</v>
      </c>
      <c r="Z3809" s="14">
        <v>22</v>
      </c>
      <c r="AB3809" s="14" t="str">
        <f>IF(C3788="","",C3788)</f>
        <v/>
      </c>
    </row>
    <row r="3810" spans="1:28" ht="16.5" customHeight="1" thickBot="1" x14ac:dyDescent="0.3">
      <c r="A3810" s="324"/>
      <c r="B3810" s="336" t="s">
        <v>188</v>
      </c>
      <c r="C3810" s="336"/>
      <c r="D3810" s="71" t="str">
        <f t="shared" si="927"/>
        <v/>
      </c>
      <c r="E3810" s="71" t="str">
        <f t="shared" si="927"/>
        <v/>
      </c>
      <c r="F3810" s="71" t="str">
        <f t="shared" si="927"/>
        <v/>
      </c>
      <c r="G3810" s="71" t="str">
        <f t="shared" si="927"/>
        <v/>
      </c>
      <c r="H3810" s="345" t="str">
        <f t="shared" si="927"/>
        <v/>
      </c>
      <c r="I3810" s="341"/>
      <c r="J3810" s="342"/>
      <c r="W3810" s="14">
        <v>7</v>
      </c>
      <c r="X3810" s="14">
        <v>13</v>
      </c>
      <c r="Y3810" s="14">
        <v>19</v>
      </c>
      <c r="Z3810" s="14">
        <v>25</v>
      </c>
      <c r="AB3810" s="14" t="str">
        <f>IF(C3788="","",C3788)</f>
        <v/>
      </c>
    </row>
    <row r="3811" spans="1:28" ht="2.25" customHeight="1" thickTop="1" thickBot="1" x14ac:dyDescent="0.3">
      <c r="A3811" s="72"/>
      <c r="B3811" s="73"/>
      <c r="C3811" s="79"/>
      <c r="D3811" s="74"/>
      <c r="E3811" s="74"/>
      <c r="F3811" s="74"/>
      <c r="G3811" s="74"/>
      <c r="H3811" s="80" t="str">
        <f>IF(ISERROR(VLOOKUP($C$8,ingles,AA3811,FALSE)),"",IF(VLOOKUP($C$8,ingles,AA3811,FALSE)=0,"",VLOOKUP($C$8,ingles,AA3811,FALSE)))</f>
        <v/>
      </c>
      <c r="I3811" s="124"/>
      <c r="J3811" s="124"/>
    </row>
    <row r="3812" spans="1:28" ht="21" customHeight="1" thickTop="1" x14ac:dyDescent="0.25">
      <c r="A3812" s="322" t="s">
        <v>5</v>
      </c>
      <c r="B3812" s="334" t="s">
        <v>35</v>
      </c>
      <c r="C3812" s="334" t="str">
        <f t="shared" ref="C3812:C3814" si="928">IF(ISERROR(VLOOKUP($C$8,sociales,W3812,FALSE)),"",IF(VLOOKUP($C$8,sociales,W3812,FALSE)=0,"",VLOOKUP($C$8,sociales,W3812,FALSE)))</f>
        <v/>
      </c>
      <c r="D3812" s="76" t="str">
        <f t="shared" ref="D3812:H3815" si="929">IF(ISERROR(VLOOKUP($AB3812,sociales,W3812,FALSE)),"",IF(VLOOKUP($AB3812,sociales,W3812,FALSE)=0,"",VLOOKUP($AB3812,sociales,W3812,FALSE)))</f>
        <v/>
      </c>
      <c r="E3812" s="76" t="str">
        <f t="shared" si="929"/>
        <v/>
      </c>
      <c r="F3812" s="76" t="str">
        <f t="shared" si="929"/>
        <v/>
      </c>
      <c r="G3812" s="69" t="str">
        <f t="shared" si="929"/>
        <v/>
      </c>
      <c r="H3812" s="346" t="str">
        <f t="shared" ca="1" si="929"/>
        <v/>
      </c>
      <c r="I3812" s="349"/>
      <c r="J3812" s="350"/>
      <c r="W3812" s="14">
        <v>3</v>
      </c>
      <c r="X3812" s="14">
        <v>9</v>
      </c>
      <c r="Y3812" s="14">
        <v>15</v>
      </c>
      <c r="Z3812" s="14">
        <v>21</v>
      </c>
      <c r="AA3812" s="14">
        <v>31</v>
      </c>
      <c r="AB3812" s="14" t="str">
        <f>IF(C3788="","",C3788)</f>
        <v/>
      </c>
    </row>
    <row r="3813" spans="1:28" ht="27" customHeight="1" x14ac:dyDescent="0.25">
      <c r="A3813" s="323"/>
      <c r="B3813" s="335" t="s">
        <v>36</v>
      </c>
      <c r="C3813" s="335" t="str">
        <f t="shared" si="928"/>
        <v/>
      </c>
      <c r="D3813" s="77" t="str">
        <f t="shared" si="929"/>
        <v/>
      </c>
      <c r="E3813" s="77" t="str">
        <f t="shared" si="929"/>
        <v/>
      </c>
      <c r="F3813" s="77" t="str">
        <f t="shared" si="929"/>
        <v/>
      </c>
      <c r="G3813" s="70" t="str">
        <f t="shared" si="929"/>
        <v/>
      </c>
      <c r="H3813" s="347" t="str">
        <f t="shared" si="929"/>
        <v/>
      </c>
      <c r="I3813" s="351"/>
      <c r="J3813" s="352"/>
      <c r="W3813" s="14">
        <v>4</v>
      </c>
      <c r="X3813" s="14">
        <v>10</v>
      </c>
      <c r="Y3813" s="14">
        <v>16</v>
      </c>
      <c r="Z3813" s="14">
        <v>22</v>
      </c>
      <c r="AB3813" s="14" t="str">
        <f>IF(C3788="","",C3788)</f>
        <v/>
      </c>
    </row>
    <row r="3814" spans="1:28" ht="27" customHeight="1" x14ac:dyDescent="0.25">
      <c r="A3814" s="323"/>
      <c r="B3814" s="335" t="s">
        <v>37</v>
      </c>
      <c r="C3814" s="335" t="str">
        <f t="shared" si="928"/>
        <v/>
      </c>
      <c r="D3814" s="77" t="str">
        <f t="shared" si="929"/>
        <v/>
      </c>
      <c r="E3814" s="77" t="str">
        <f t="shared" si="929"/>
        <v/>
      </c>
      <c r="F3814" s="77" t="str">
        <f t="shared" si="929"/>
        <v/>
      </c>
      <c r="G3814" s="70" t="str">
        <f t="shared" si="929"/>
        <v/>
      </c>
      <c r="H3814" s="347" t="str">
        <f t="shared" si="929"/>
        <v/>
      </c>
      <c r="I3814" s="351"/>
      <c r="J3814" s="352"/>
      <c r="W3814" s="14">
        <v>5</v>
      </c>
      <c r="X3814" s="14">
        <v>11</v>
      </c>
      <c r="Y3814" s="14">
        <v>17</v>
      </c>
      <c r="Z3814" s="14">
        <v>23</v>
      </c>
      <c r="AB3814" s="14" t="str">
        <f>IF(C3788="","",C3788)</f>
        <v/>
      </c>
    </row>
    <row r="3815" spans="1:28" ht="16.5" customHeight="1" thickBot="1" x14ac:dyDescent="0.3">
      <c r="A3815" s="324"/>
      <c r="B3815" s="336" t="s">
        <v>188</v>
      </c>
      <c r="C3815" s="336"/>
      <c r="D3815" s="71" t="str">
        <f t="shared" si="929"/>
        <v/>
      </c>
      <c r="E3815" s="71" t="str">
        <f t="shared" si="929"/>
        <v/>
      </c>
      <c r="F3815" s="71" t="str">
        <f t="shared" si="929"/>
        <v/>
      </c>
      <c r="G3815" s="71" t="str">
        <f t="shared" si="929"/>
        <v/>
      </c>
      <c r="H3815" s="348" t="str">
        <f t="shared" si="929"/>
        <v/>
      </c>
      <c r="I3815" s="353"/>
      <c r="J3815" s="354"/>
      <c r="W3815" s="14">
        <v>7</v>
      </c>
      <c r="X3815" s="14">
        <v>13</v>
      </c>
      <c r="Y3815" s="14">
        <v>19</v>
      </c>
      <c r="Z3815" s="14">
        <v>25</v>
      </c>
      <c r="AB3815" s="14" t="str">
        <f>IF(C3788="","",C3788)</f>
        <v/>
      </c>
    </row>
    <row r="3816" spans="1:28" ht="2.25" customHeight="1" thickTop="1" thickBot="1" x14ac:dyDescent="0.3">
      <c r="A3816" s="72"/>
      <c r="B3816" s="73"/>
      <c r="C3816" s="78"/>
      <c r="D3816" s="78"/>
      <c r="E3816" s="78"/>
      <c r="F3816" s="78"/>
      <c r="G3816" s="78"/>
      <c r="H3816" s="75"/>
      <c r="I3816" s="124"/>
      <c r="J3816" s="124"/>
    </row>
    <row r="3817" spans="1:28" ht="16.5" customHeight="1" thickTop="1" x14ac:dyDescent="0.25">
      <c r="A3817" s="355" t="s">
        <v>4</v>
      </c>
      <c r="B3817" s="334" t="s">
        <v>24</v>
      </c>
      <c r="C3817" s="334" t="str">
        <f t="shared" ref="C3817:C3818" si="930">IF(ISERROR(VLOOKUP($C$8,desarrollo,W3817,FALSE)),"",IF(VLOOKUP($C$8,desarrollo,W3817,FALSE)=0,"",VLOOKUP($C$8,desarrollo,W3817,FALSE)))</f>
        <v/>
      </c>
      <c r="D3817" s="76" t="str">
        <f t="shared" ref="D3817:H3819" si="931">IF(ISERROR(VLOOKUP($AB3817,desarrollo,W3817,FALSE)),"",IF(VLOOKUP($AB3817,desarrollo,W3817,FALSE)=0,"",VLOOKUP($AB3817,desarrollo,W3817,FALSE)))</f>
        <v/>
      </c>
      <c r="E3817" s="76" t="str">
        <f t="shared" si="931"/>
        <v/>
      </c>
      <c r="F3817" s="76" t="str">
        <f t="shared" si="931"/>
        <v/>
      </c>
      <c r="G3817" s="69" t="str">
        <f t="shared" si="931"/>
        <v/>
      </c>
      <c r="H3817" s="343" t="str">
        <f t="shared" ca="1" si="931"/>
        <v/>
      </c>
      <c r="I3817" s="337"/>
      <c r="J3817" s="338"/>
      <c r="W3817" s="14">
        <v>3</v>
      </c>
      <c r="X3817" s="14">
        <v>9</v>
      </c>
      <c r="Y3817" s="14">
        <v>15</v>
      </c>
      <c r="Z3817" s="14">
        <v>21</v>
      </c>
      <c r="AA3817" s="14">
        <v>31</v>
      </c>
      <c r="AB3817" s="14" t="str">
        <f>IF(C3788="","",C3788)</f>
        <v/>
      </c>
    </row>
    <row r="3818" spans="1:28" ht="27" customHeight="1" x14ac:dyDescent="0.25">
      <c r="A3818" s="356"/>
      <c r="B3818" s="335" t="s">
        <v>25</v>
      </c>
      <c r="C3818" s="335" t="str">
        <f t="shared" si="930"/>
        <v/>
      </c>
      <c r="D3818" s="77" t="str">
        <f t="shared" si="931"/>
        <v/>
      </c>
      <c r="E3818" s="77" t="str">
        <f t="shared" si="931"/>
        <v/>
      </c>
      <c r="F3818" s="77" t="str">
        <f t="shared" si="931"/>
        <v/>
      </c>
      <c r="G3818" s="70" t="str">
        <f t="shared" si="931"/>
        <v/>
      </c>
      <c r="H3818" s="344" t="str">
        <f t="shared" si="931"/>
        <v/>
      </c>
      <c r="I3818" s="339"/>
      <c r="J3818" s="340"/>
      <c r="W3818" s="14">
        <v>4</v>
      </c>
      <c r="X3818" s="14">
        <v>10</v>
      </c>
      <c r="Y3818" s="14">
        <v>16</v>
      </c>
      <c r="Z3818" s="14">
        <v>22</v>
      </c>
      <c r="AB3818" s="14" t="str">
        <f>IF(C3788="","",C3788)</f>
        <v/>
      </c>
    </row>
    <row r="3819" spans="1:28" ht="16.5" customHeight="1" thickBot="1" x14ac:dyDescent="0.3">
      <c r="A3819" s="357"/>
      <c r="B3819" s="336" t="s">
        <v>188</v>
      </c>
      <c r="C3819" s="336"/>
      <c r="D3819" s="71" t="str">
        <f t="shared" si="931"/>
        <v/>
      </c>
      <c r="E3819" s="71" t="str">
        <f t="shared" si="931"/>
        <v/>
      </c>
      <c r="F3819" s="71" t="str">
        <f t="shared" si="931"/>
        <v/>
      </c>
      <c r="G3819" s="71" t="str">
        <f t="shared" si="931"/>
        <v/>
      </c>
      <c r="H3819" s="345" t="str">
        <f t="shared" si="931"/>
        <v/>
      </c>
      <c r="I3819" s="341"/>
      <c r="J3819" s="342"/>
      <c r="W3819" s="14">
        <v>7</v>
      </c>
      <c r="X3819" s="14">
        <v>13</v>
      </c>
      <c r="Y3819" s="14">
        <v>19</v>
      </c>
      <c r="Z3819" s="14">
        <v>25</v>
      </c>
      <c r="AB3819" s="14" t="str">
        <f>IF(C3788="","",C3788)</f>
        <v/>
      </c>
    </row>
    <row r="3820" spans="1:28" ht="2.25" customHeight="1" thickTop="1" thickBot="1" x14ac:dyDescent="0.3">
      <c r="A3820" s="81"/>
      <c r="B3820" s="73"/>
      <c r="C3820" s="78"/>
      <c r="D3820" s="78"/>
      <c r="E3820" s="78"/>
      <c r="F3820" s="78"/>
      <c r="G3820" s="78"/>
      <c r="H3820" s="82"/>
      <c r="I3820" s="124"/>
      <c r="J3820" s="124"/>
    </row>
    <row r="3821" spans="1:28" ht="24" customHeight="1" thickTop="1" x14ac:dyDescent="0.25">
      <c r="A3821" s="322" t="s">
        <v>6</v>
      </c>
      <c r="B3821" s="334" t="s">
        <v>52</v>
      </c>
      <c r="C3821" s="334" t="str">
        <f t="shared" ref="C3821:C3823" si="932">IF(ISERROR(VLOOKUP($C$8,fisica,W3821,FALSE)),"",IF(VLOOKUP($C$8,fisica,W3821,FALSE)=0,"",VLOOKUP($C$8,fisica,W3821,FALSE)))</f>
        <v/>
      </c>
      <c r="D3821" s="76" t="str">
        <f t="shared" ref="D3821:H3824" si="933">IF(ISERROR(VLOOKUP($AB3821,fisica,W3821,FALSE)),"",IF(VLOOKUP($AB3821,fisica,W3821,FALSE)=0,"",VLOOKUP($AB3821,fisica,W3821,FALSE)))</f>
        <v/>
      </c>
      <c r="E3821" s="76" t="str">
        <f t="shared" si="933"/>
        <v/>
      </c>
      <c r="F3821" s="76" t="str">
        <f t="shared" si="933"/>
        <v/>
      </c>
      <c r="G3821" s="69" t="str">
        <f t="shared" si="933"/>
        <v/>
      </c>
      <c r="H3821" s="346" t="str">
        <f t="shared" ca="1" si="933"/>
        <v/>
      </c>
      <c r="I3821" s="349"/>
      <c r="J3821" s="350"/>
      <c r="W3821" s="14">
        <v>3</v>
      </c>
      <c r="X3821" s="14">
        <v>9</v>
      </c>
      <c r="Y3821" s="14">
        <v>15</v>
      </c>
      <c r="Z3821" s="14">
        <v>21</v>
      </c>
      <c r="AA3821" s="14">
        <v>31</v>
      </c>
      <c r="AB3821" s="14" t="str">
        <f>IF(C3788="","",C3788)</f>
        <v/>
      </c>
    </row>
    <row r="3822" spans="1:28" ht="18.75" customHeight="1" x14ac:dyDescent="0.25">
      <c r="A3822" s="323"/>
      <c r="B3822" s="335" t="s">
        <v>38</v>
      </c>
      <c r="C3822" s="335" t="str">
        <f t="shared" si="932"/>
        <v/>
      </c>
      <c r="D3822" s="77" t="str">
        <f t="shared" si="933"/>
        <v/>
      </c>
      <c r="E3822" s="77" t="str">
        <f t="shared" si="933"/>
        <v/>
      </c>
      <c r="F3822" s="77" t="str">
        <f t="shared" si="933"/>
        <v/>
      </c>
      <c r="G3822" s="70" t="str">
        <f t="shared" si="933"/>
        <v/>
      </c>
      <c r="H3822" s="347" t="str">
        <f t="shared" si="933"/>
        <v/>
      </c>
      <c r="I3822" s="351"/>
      <c r="J3822" s="352"/>
      <c r="W3822" s="14">
        <v>4</v>
      </c>
      <c r="X3822" s="14">
        <v>10</v>
      </c>
      <c r="Y3822" s="14">
        <v>16</v>
      </c>
      <c r="Z3822" s="14">
        <v>22</v>
      </c>
      <c r="AB3822" s="14" t="str">
        <f>IF(C3788="","",C3788)</f>
        <v/>
      </c>
    </row>
    <row r="3823" spans="1:28" ht="27" customHeight="1" x14ac:dyDescent="0.25">
      <c r="A3823" s="323"/>
      <c r="B3823" s="335" t="s">
        <v>39</v>
      </c>
      <c r="C3823" s="335" t="str">
        <f t="shared" si="932"/>
        <v/>
      </c>
      <c r="D3823" s="77" t="str">
        <f t="shared" si="933"/>
        <v/>
      </c>
      <c r="E3823" s="77" t="str">
        <f t="shared" si="933"/>
        <v/>
      </c>
      <c r="F3823" s="77" t="str">
        <f t="shared" si="933"/>
        <v/>
      </c>
      <c r="G3823" s="70" t="str">
        <f t="shared" si="933"/>
        <v/>
      </c>
      <c r="H3823" s="347" t="str">
        <f t="shared" si="933"/>
        <v/>
      </c>
      <c r="I3823" s="351"/>
      <c r="J3823" s="352"/>
      <c r="W3823" s="14">
        <v>5</v>
      </c>
      <c r="X3823" s="14">
        <v>11</v>
      </c>
      <c r="Y3823" s="14">
        <v>17</v>
      </c>
      <c r="Z3823" s="14">
        <v>23</v>
      </c>
      <c r="AB3823" s="14" t="str">
        <f>IF(C3788="","",C3788)</f>
        <v/>
      </c>
    </row>
    <row r="3824" spans="1:28" ht="16.5" customHeight="1" thickBot="1" x14ac:dyDescent="0.3">
      <c r="A3824" s="324"/>
      <c r="B3824" s="336" t="s">
        <v>188</v>
      </c>
      <c r="C3824" s="336"/>
      <c r="D3824" s="71" t="str">
        <f t="shared" si="933"/>
        <v/>
      </c>
      <c r="E3824" s="71" t="str">
        <f t="shared" si="933"/>
        <v/>
      </c>
      <c r="F3824" s="71" t="str">
        <f t="shared" si="933"/>
        <v/>
      </c>
      <c r="G3824" s="71" t="str">
        <f t="shared" si="933"/>
        <v/>
      </c>
      <c r="H3824" s="348" t="str">
        <f t="shared" si="933"/>
        <v/>
      </c>
      <c r="I3824" s="353"/>
      <c r="J3824" s="354"/>
      <c r="W3824" s="14">
        <v>7</v>
      </c>
      <c r="X3824" s="14">
        <v>13</v>
      </c>
      <c r="Y3824" s="14">
        <v>19</v>
      </c>
      <c r="Z3824" s="14">
        <v>25</v>
      </c>
      <c r="AB3824" s="14" t="str">
        <f>IF(C3788="","",C3788)</f>
        <v/>
      </c>
    </row>
    <row r="3825" spans="1:28" ht="2.25" customHeight="1" thickTop="1" thickBot="1" x14ac:dyDescent="0.3">
      <c r="A3825" s="72"/>
      <c r="B3825" s="73"/>
      <c r="C3825" s="78"/>
      <c r="D3825" s="78"/>
      <c r="E3825" s="78"/>
      <c r="F3825" s="78"/>
      <c r="G3825" s="78"/>
      <c r="H3825" s="82"/>
      <c r="I3825" s="124"/>
      <c r="J3825" s="124"/>
    </row>
    <row r="3826" spans="1:28" ht="36" customHeight="1" thickTop="1" x14ac:dyDescent="0.25">
      <c r="A3826" s="322" t="s">
        <v>11</v>
      </c>
      <c r="B3826" s="334" t="s">
        <v>40</v>
      </c>
      <c r="C3826" s="334" t="str">
        <f t="shared" ref="C3826:C3827" si="934">IF(ISERROR(VLOOKUP($C$8,religion,W3826,FALSE)),"",IF(VLOOKUP($C$8,religion,W3826,FALSE)=0,"",VLOOKUP($C$8,religion,W3826,FALSE)))</f>
        <v/>
      </c>
      <c r="D3826" s="76" t="str">
        <f t="shared" ref="D3826:H3828" si="935">IF(ISERROR(VLOOKUP($AB3826,religion,W3826,FALSE)),"",IF(VLOOKUP($AB3826,religion,W3826,FALSE)=0,"",VLOOKUP($AB3826,religion,W3826,FALSE)))</f>
        <v/>
      </c>
      <c r="E3826" s="76" t="str">
        <f t="shared" si="935"/>
        <v/>
      </c>
      <c r="F3826" s="76" t="str">
        <f t="shared" si="935"/>
        <v/>
      </c>
      <c r="G3826" s="69" t="str">
        <f t="shared" si="935"/>
        <v/>
      </c>
      <c r="H3826" s="343" t="str">
        <f t="shared" ca="1" si="935"/>
        <v/>
      </c>
      <c r="I3826" s="337"/>
      <c r="J3826" s="338"/>
      <c r="W3826" s="14">
        <v>3</v>
      </c>
      <c r="X3826" s="14">
        <v>9</v>
      </c>
      <c r="Y3826" s="14">
        <v>15</v>
      </c>
      <c r="Z3826" s="14">
        <v>21</v>
      </c>
      <c r="AA3826" s="14">
        <v>31</v>
      </c>
      <c r="AB3826" s="14" t="str">
        <f>IF(C3788="","",C3788)</f>
        <v/>
      </c>
    </row>
    <row r="3827" spans="1:28" ht="27" customHeight="1" x14ac:dyDescent="0.25">
      <c r="A3827" s="323"/>
      <c r="B3827" s="335" t="s">
        <v>41</v>
      </c>
      <c r="C3827" s="335" t="str">
        <f t="shared" si="934"/>
        <v/>
      </c>
      <c r="D3827" s="77" t="str">
        <f t="shared" si="935"/>
        <v/>
      </c>
      <c r="E3827" s="77" t="str">
        <f t="shared" si="935"/>
        <v/>
      </c>
      <c r="F3827" s="77" t="str">
        <f t="shared" si="935"/>
        <v/>
      </c>
      <c r="G3827" s="70" t="str">
        <f t="shared" si="935"/>
        <v/>
      </c>
      <c r="H3827" s="344" t="str">
        <f t="shared" si="935"/>
        <v/>
      </c>
      <c r="I3827" s="339"/>
      <c r="J3827" s="340"/>
      <c r="W3827" s="14">
        <v>4</v>
      </c>
      <c r="X3827" s="14">
        <v>10</v>
      </c>
      <c r="Y3827" s="14">
        <v>16</v>
      </c>
      <c r="Z3827" s="14">
        <v>22</v>
      </c>
      <c r="AB3827" s="14" t="str">
        <f>IF(C3788="","",C3788)</f>
        <v/>
      </c>
    </row>
    <row r="3828" spans="1:28" ht="16.5" customHeight="1" thickBot="1" x14ac:dyDescent="0.3">
      <c r="A3828" s="324"/>
      <c r="B3828" s="336" t="s">
        <v>188</v>
      </c>
      <c r="C3828" s="336"/>
      <c r="D3828" s="71" t="str">
        <f t="shared" si="935"/>
        <v/>
      </c>
      <c r="E3828" s="71" t="str">
        <f t="shared" si="935"/>
        <v/>
      </c>
      <c r="F3828" s="71" t="str">
        <f t="shared" si="935"/>
        <v/>
      </c>
      <c r="G3828" s="71" t="str">
        <f t="shared" si="935"/>
        <v/>
      </c>
      <c r="H3828" s="345" t="str">
        <f t="shared" si="935"/>
        <v/>
      </c>
      <c r="I3828" s="341"/>
      <c r="J3828" s="342"/>
      <c r="W3828" s="14">
        <v>7</v>
      </c>
      <c r="X3828" s="14">
        <v>13</v>
      </c>
      <c r="Y3828" s="14">
        <v>19</v>
      </c>
      <c r="Z3828" s="14">
        <v>25</v>
      </c>
      <c r="AB3828" s="14" t="str">
        <f>IF(C3788="","",C3788)</f>
        <v/>
      </c>
    </row>
    <row r="3829" spans="1:28" ht="2.25" customHeight="1" thickTop="1" thickBot="1" x14ac:dyDescent="0.3">
      <c r="A3829" s="72"/>
      <c r="B3829" s="73"/>
      <c r="C3829" s="78"/>
      <c r="D3829" s="78"/>
      <c r="E3829" s="78"/>
      <c r="F3829" s="78"/>
      <c r="G3829" s="78"/>
      <c r="H3829" s="82"/>
      <c r="I3829" s="124"/>
      <c r="J3829" s="124"/>
    </row>
    <row r="3830" spans="1:28" ht="28.5" customHeight="1" thickTop="1" x14ac:dyDescent="0.25">
      <c r="A3830" s="322" t="s">
        <v>10</v>
      </c>
      <c r="B3830" s="334" t="s">
        <v>42</v>
      </c>
      <c r="C3830" s="334" t="str">
        <f t="shared" ref="C3830:C3832" si="936">IF(ISERROR(VLOOKUP($C$8,ciencia,W3830,FALSE)),"",IF(VLOOKUP($C$8,ciencia,W3830,FALSE)=0,"",VLOOKUP($C$8,ciencia,W3830,FALSE)))</f>
        <v/>
      </c>
      <c r="D3830" s="76" t="str">
        <f t="shared" ref="D3830:H3833" si="937">IF(ISERROR(VLOOKUP($AB3830,ciencia,W3830,FALSE)),"",IF(VLOOKUP($AB3830,ciencia,W3830,FALSE)=0,"",VLOOKUP($AB3830,ciencia,W3830,FALSE)))</f>
        <v/>
      </c>
      <c r="E3830" s="76" t="str">
        <f t="shared" si="937"/>
        <v/>
      </c>
      <c r="F3830" s="76" t="str">
        <f t="shared" si="937"/>
        <v/>
      </c>
      <c r="G3830" s="69" t="str">
        <f t="shared" si="937"/>
        <v/>
      </c>
      <c r="H3830" s="346" t="str">
        <f t="shared" ca="1" si="937"/>
        <v/>
      </c>
      <c r="I3830" s="349"/>
      <c r="J3830" s="350"/>
      <c r="W3830" s="14">
        <v>3</v>
      </c>
      <c r="X3830" s="14">
        <v>9</v>
      </c>
      <c r="Y3830" s="14">
        <v>15</v>
      </c>
      <c r="Z3830" s="14">
        <v>21</v>
      </c>
      <c r="AA3830" s="14">
        <v>31</v>
      </c>
      <c r="AB3830" s="14" t="str">
        <f>IF(C3788="","",C3788)</f>
        <v/>
      </c>
    </row>
    <row r="3831" spans="1:28" ht="47.25" customHeight="1" x14ac:dyDescent="0.25">
      <c r="A3831" s="323"/>
      <c r="B3831" s="335" t="s">
        <v>9</v>
      </c>
      <c r="C3831" s="335" t="str">
        <f t="shared" si="936"/>
        <v/>
      </c>
      <c r="D3831" s="77" t="str">
        <f t="shared" si="937"/>
        <v/>
      </c>
      <c r="E3831" s="77" t="str">
        <f t="shared" si="937"/>
        <v/>
      </c>
      <c r="F3831" s="77" t="str">
        <f t="shared" si="937"/>
        <v/>
      </c>
      <c r="G3831" s="70" t="str">
        <f t="shared" si="937"/>
        <v/>
      </c>
      <c r="H3831" s="347" t="str">
        <f t="shared" si="937"/>
        <v/>
      </c>
      <c r="I3831" s="351"/>
      <c r="J3831" s="352"/>
      <c r="W3831" s="14">
        <v>4</v>
      </c>
      <c r="X3831" s="14">
        <v>10</v>
      </c>
      <c r="Y3831" s="14">
        <v>16</v>
      </c>
      <c r="Z3831" s="14">
        <v>22</v>
      </c>
      <c r="AB3831" s="14" t="str">
        <f>IF(C3788="","",C3788)</f>
        <v/>
      </c>
    </row>
    <row r="3832" spans="1:28" ht="36.75" customHeight="1" x14ac:dyDescent="0.25">
      <c r="A3832" s="323"/>
      <c r="B3832" s="335" t="s">
        <v>43</v>
      </c>
      <c r="C3832" s="335" t="str">
        <f t="shared" si="936"/>
        <v/>
      </c>
      <c r="D3832" s="77" t="str">
        <f t="shared" si="937"/>
        <v/>
      </c>
      <c r="E3832" s="77" t="str">
        <f t="shared" si="937"/>
        <v/>
      </c>
      <c r="F3832" s="77" t="str">
        <f t="shared" si="937"/>
        <v/>
      </c>
      <c r="G3832" s="70" t="str">
        <f t="shared" si="937"/>
        <v/>
      </c>
      <c r="H3832" s="347" t="str">
        <f t="shared" si="937"/>
        <v/>
      </c>
      <c r="I3832" s="351"/>
      <c r="J3832" s="352"/>
      <c r="W3832" s="14">
        <v>5</v>
      </c>
      <c r="X3832" s="14">
        <v>11</v>
      </c>
      <c r="Y3832" s="14">
        <v>17</v>
      </c>
      <c r="Z3832" s="14">
        <v>23</v>
      </c>
      <c r="AB3832" s="14" t="str">
        <f>IF(C3788="","",C3788)</f>
        <v/>
      </c>
    </row>
    <row r="3833" spans="1:28" ht="16.5" customHeight="1" thickBot="1" x14ac:dyDescent="0.3">
      <c r="A3833" s="324"/>
      <c r="B3833" s="336" t="s">
        <v>188</v>
      </c>
      <c r="C3833" s="336"/>
      <c r="D3833" s="71" t="str">
        <f t="shared" si="937"/>
        <v/>
      </c>
      <c r="E3833" s="71" t="str">
        <f t="shared" si="937"/>
        <v/>
      </c>
      <c r="F3833" s="71" t="str">
        <f t="shared" si="937"/>
        <v/>
      </c>
      <c r="G3833" s="71" t="str">
        <f t="shared" si="937"/>
        <v/>
      </c>
      <c r="H3833" s="348" t="str">
        <f t="shared" si="937"/>
        <v/>
      </c>
      <c r="I3833" s="353"/>
      <c r="J3833" s="354"/>
      <c r="W3833" s="14">
        <v>7</v>
      </c>
      <c r="X3833" s="14">
        <v>13</v>
      </c>
      <c r="Y3833" s="14">
        <v>19</v>
      </c>
      <c r="Z3833" s="14">
        <v>25</v>
      </c>
      <c r="AB3833" s="14" t="str">
        <f>IF(C3788="","",C3788)</f>
        <v/>
      </c>
    </row>
    <row r="3834" spans="1:28" ht="2.25" customHeight="1" thickTop="1" thickBot="1" x14ac:dyDescent="0.3">
      <c r="A3834" s="72"/>
      <c r="B3834" s="73"/>
      <c r="C3834" s="78"/>
      <c r="D3834" s="78"/>
      <c r="E3834" s="78"/>
      <c r="F3834" s="78"/>
      <c r="G3834" s="78"/>
      <c r="H3834" s="82"/>
      <c r="I3834" s="124"/>
      <c r="J3834" s="124"/>
    </row>
    <row r="3835" spans="1:28" ht="44.25" customHeight="1" thickTop="1" thickBot="1" x14ac:dyDescent="0.3">
      <c r="A3835" s="83" t="s">
        <v>12</v>
      </c>
      <c r="B3835" s="376" t="s">
        <v>44</v>
      </c>
      <c r="C3835" s="377"/>
      <c r="D3835" s="84" t="str">
        <f>IF(ISERROR(VLOOKUP($AB3835,trabajo,W3835,FALSE)),"",IF(VLOOKUP($AB3835,trabajo,W3835,FALSE)=0,"",VLOOKUP($AB3835,trabajo,W3835,FALSE)))</f>
        <v/>
      </c>
      <c r="E3835" s="84" t="str">
        <f>IF(ISERROR(VLOOKUP($AB3835,trabajo,X3835,FALSE)),"",IF(VLOOKUP($AB3835,trabajo,X3835,FALSE)=0,"",VLOOKUP($AB3835,trabajo,X3835,FALSE)))</f>
        <v/>
      </c>
      <c r="F3835" s="84" t="str">
        <f>IF(ISERROR(VLOOKUP($AB3835,trabajo,Y3835,FALSE)),"",IF(VLOOKUP($AB3835,trabajo,Y3835,FALSE)=0,"",VLOOKUP($AB3835,trabajo,Y3835,FALSE)))</f>
        <v/>
      </c>
      <c r="G3835" s="85" t="str">
        <f>IF(ISERROR(VLOOKUP($AB3835,trabajo,Z3835,FALSE)),"",IF(VLOOKUP($AB3835,trabajo,Z3835,FALSE)=0,"",VLOOKUP($AB3835,trabajo,Z3835,FALSE)))</f>
        <v/>
      </c>
      <c r="H3835" s="86" t="str">
        <f ca="1">IF(ISERROR(VLOOKUP($AB3835,trabajo,AA3835,FALSE)),"",IF(VLOOKUP($AB3835,trabajo,AA3835,FALSE)=0,"",VLOOKUP($AB3835,trabajo,AA3835,FALSE)))</f>
        <v/>
      </c>
      <c r="I3835" s="332"/>
      <c r="J3835" s="333"/>
      <c r="W3835" s="14">
        <v>3</v>
      </c>
      <c r="X3835" s="14">
        <v>9</v>
      </c>
      <c r="Y3835" s="14">
        <v>15</v>
      </c>
      <c r="Z3835" s="14">
        <v>21</v>
      </c>
      <c r="AA3835" s="14">
        <v>31</v>
      </c>
      <c r="AB3835" s="14" t="str">
        <f>IF(C3788="","",C3788)</f>
        <v/>
      </c>
    </row>
    <row r="3836" spans="1:28" ht="9.75" customHeight="1" thickTop="1" thickBot="1" x14ac:dyDescent="0.3">
      <c r="A3836" s="87"/>
      <c r="B3836" s="73"/>
      <c r="C3836" s="79"/>
      <c r="D3836" s="79"/>
      <c r="E3836" s="79"/>
      <c r="F3836" s="79"/>
      <c r="G3836" s="79"/>
      <c r="I3836" s="88"/>
      <c r="J3836" s="88"/>
    </row>
    <row r="3837" spans="1:28" ht="18.75" customHeight="1" thickTop="1" x14ac:dyDescent="0.25">
      <c r="A3837" s="389" t="s">
        <v>14</v>
      </c>
      <c r="B3837" s="390"/>
      <c r="C3837" s="391"/>
      <c r="D3837" s="386" t="s">
        <v>53</v>
      </c>
      <c r="E3837" s="387"/>
      <c r="F3837" s="387"/>
      <c r="G3837" s="388"/>
      <c r="H3837" s="384" t="s">
        <v>2</v>
      </c>
      <c r="I3837" s="288" t="s">
        <v>17</v>
      </c>
      <c r="J3837" s="289"/>
    </row>
    <row r="3838" spans="1:28" ht="18.75" customHeight="1" thickBot="1" x14ac:dyDescent="0.3">
      <c r="A3838" s="392"/>
      <c r="B3838" s="393"/>
      <c r="C3838" s="394"/>
      <c r="D3838" s="89">
        <v>1</v>
      </c>
      <c r="E3838" s="89">
        <v>2</v>
      </c>
      <c r="F3838" s="89">
        <v>3</v>
      </c>
      <c r="G3838" s="90">
        <v>4</v>
      </c>
      <c r="H3838" s="385"/>
      <c r="I3838" s="290"/>
      <c r="J3838" s="291"/>
    </row>
    <row r="3839" spans="1:28" ht="22.5" customHeight="1" thickTop="1" x14ac:dyDescent="0.25">
      <c r="A3839" s="378" t="s">
        <v>15</v>
      </c>
      <c r="B3839" s="379"/>
      <c r="C3839" s="380"/>
      <c r="D3839" s="91" t="str">
        <f>IF(ISERROR(VLOOKUP($AB3839,autonomo,W3839,FALSE)),"",IF(VLOOKUP($AB3839,autonomo,W3839,FALSE)=0,"",VLOOKUP($AB3839,autonomo,W3839,FALSE)))</f>
        <v/>
      </c>
      <c r="E3839" s="91" t="str">
        <f>IF(ISERROR(VLOOKUP($AB3839,autonomo,X3839,FALSE)),"",IF(VLOOKUP($AB3839,autonomo,X3839,FALSE)=0,"",VLOOKUP($AB3839,autonomo,X3839,FALSE)))</f>
        <v/>
      </c>
      <c r="F3839" s="91" t="str">
        <f>IF(ISERROR(VLOOKUP($AB3839,autonomo,Y3839,FALSE)),"",IF(VLOOKUP($AB3839,autonomo,Y3839,FALSE)=0,"",VLOOKUP($AB3839,autonomo,Y3839,FALSE)))</f>
        <v/>
      </c>
      <c r="G3839" s="92" t="str">
        <f>IF(ISERROR(VLOOKUP($AB3839,autonomo,Z3839,FALSE)),"",IF(VLOOKUP($AB3839,autonomo,Z3839,FALSE)=0,"",VLOOKUP($AB3839,autonomo,Z3839,FALSE)))</f>
        <v/>
      </c>
      <c r="H3839" s="93" t="str">
        <f ca="1">IF(ISERROR(VLOOKUP($AB3839,autonomo,AA3839,FALSE)),"",IF(VLOOKUP($AB3839,autonomo,AA3839,FALSE)=0,"",VLOOKUP($AB3839,autonomo,AA3839,FALSE)))</f>
        <v/>
      </c>
      <c r="I3839" s="305"/>
      <c r="J3839" s="306"/>
      <c r="W3839" s="14">
        <v>3</v>
      </c>
      <c r="X3839" s="14">
        <v>9</v>
      </c>
      <c r="Y3839" s="14">
        <v>15</v>
      </c>
      <c r="Z3839" s="14">
        <v>21</v>
      </c>
      <c r="AA3839" s="14">
        <v>31</v>
      </c>
      <c r="AB3839" s="14" t="str">
        <f>IF(C3788="","",C3788)</f>
        <v/>
      </c>
    </row>
    <row r="3840" spans="1:28" ht="24" customHeight="1" thickBot="1" x14ac:dyDescent="0.3">
      <c r="A3840" s="381" t="s">
        <v>16</v>
      </c>
      <c r="B3840" s="382"/>
      <c r="C3840" s="383"/>
      <c r="D3840" s="94" t="str">
        <f>IF(ISERROR(VLOOKUP($AB3840,tic,W3840,FALSE)),"",IF(VLOOKUP($AB3840,tic,W3840,FALSE)=0,"",VLOOKUP($AB3840,tic,W3840,FALSE)))</f>
        <v/>
      </c>
      <c r="E3840" s="94" t="str">
        <f>IF(ISERROR(VLOOKUP($AB3840,tic,X3840,FALSE)),"",IF(VLOOKUP($AB3840,tic,X3840,FALSE)=0,"",VLOOKUP($AB3840,tic,X3840,FALSE)))</f>
        <v/>
      </c>
      <c r="F3840" s="94" t="str">
        <f>IF(ISERROR(VLOOKUP($AB3840,tic,Y3840,FALSE)),"",IF(VLOOKUP($AB3840,tic,Y3840,FALSE)=0,"",VLOOKUP($AB3840,tic,Y3840,FALSE)))</f>
        <v/>
      </c>
      <c r="G3840" s="95" t="str">
        <f>IF(ISERROR(VLOOKUP($AB3840,tic,Z3840,FALSE)),"",IF(VLOOKUP($AB3840,tic,Z3840,FALSE)=0,"",VLOOKUP($AB3840,tic,Z3840,FALSE)))</f>
        <v/>
      </c>
      <c r="H3840" s="96" t="str">
        <f ca="1">IF(ISERROR(VLOOKUP($AB3840,tic,AA3840,FALSE)),"",IF(VLOOKUP($AB3840,tic,AA3840,FALSE)=0,"",VLOOKUP($AB3840,tic,AA3840,FALSE)))</f>
        <v/>
      </c>
      <c r="I3840" s="307"/>
      <c r="J3840" s="308"/>
      <c r="W3840" s="14">
        <v>3</v>
      </c>
      <c r="X3840" s="14">
        <v>9</v>
      </c>
      <c r="Y3840" s="14">
        <v>15</v>
      </c>
      <c r="Z3840" s="14">
        <v>21</v>
      </c>
      <c r="AA3840" s="14">
        <v>31</v>
      </c>
      <c r="AB3840" s="14" t="str">
        <f>IF(C3788="","",C3788)</f>
        <v/>
      </c>
    </row>
    <row r="3841" spans="1:28" ht="5.25" customHeight="1" thickTop="1" thickBot="1" x14ac:dyDescent="0.3"/>
    <row r="3842" spans="1:28" ht="17.25" customHeight="1" thickBot="1" x14ac:dyDescent="0.3">
      <c r="A3842" s="233" t="s">
        <v>154</v>
      </c>
      <c r="B3842" s="233"/>
      <c r="C3842" s="246" t="str">
        <f>IF(C3788="","",IF(VLOOKUP(C3788,DATOS!$B$17:$F$61,4,FALSE)=0,"",VLOOKUP(C3788,DATOS!$B$17:$F$61,4,FALSE)&amp;" "&amp;VLOOKUP(C3788,DATOS!$B$17:$F$61,5,FALSE)))</f>
        <v/>
      </c>
      <c r="D3842" s="247"/>
      <c r="E3842" s="248"/>
      <c r="F3842" s="233" t="str">
        <f>"N° Áreas desaprobadas "&amp;DATOS!$B$6&amp;" :"</f>
        <v>N° Áreas desaprobadas 2019 :</v>
      </c>
      <c r="G3842" s="233"/>
      <c r="H3842" s="233"/>
      <c r="I3842" s="233"/>
      <c r="J3842" s="97" t="str">
        <f ca="1">IF(C3788="","",IF((DATOS!$W$14-TODAY())&gt;0,"",VLOOKUP(C3788,anual,18,FALSE)))</f>
        <v/>
      </c>
    </row>
    <row r="3843" spans="1:28" ht="3" customHeight="1" thickBot="1" x14ac:dyDescent="0.3">
      <c r="A3843" s="46"/>
      <c r="B3843" s="46"/>
      <c r="C3843" s="98"/>
      <c r="D3843" s="98"/>
      <c r="E3843" s="98"/>
      <c r="F3843" s="46"/>
      <c r="G3843" s="46"/>
      <c r="H3843" s="46"/>
      <c r="I3843" s="46"/>
    </row>
    <row r="3844" spans="1:28" ht="17.25" customHeight="1" thickBot="1" x14ac:dyDescent="0.3">
      <c r="A3844" s="420" t="str">
        <f>IF(C3788="","",C3788)</f>
        <v/>
      </c>
      <c r="B3844" s="420"/>
      <c r="C3844" s="420"/>
      <c r="F3844" s="233" t="s">
        <v>155</v>
      </c>
      <c r="G3844" s="233"/>
      <c r="H3844" s="233"/>
      <c r="I3844" s="395" t="str">
        <f ca="1">IF(C3788="","",IF((DATOS!$W$14-TODAY())&gt;0,"",VLOOKUP(C3788,anual2,20,FALSE)))</f>
        <v/>
      </c>
      <c r="J3844" s="396"/>
    </row>
    <row r="3845" spans="1:28" ht="15.75" thickBot="1" x14ac:dyDescent="0.3">
      <c r="A3845" s="16" t="s">
        <v>54</v>
      </c>
    </row>
    <row r="3846" spans="1:28" ht="16.5" thickTop="1" thickBot="1" x14ac:dyDescent="0.3">
      <c r="A3846" s="99" t="s">
        <v>55</v>
      </c>
      <c r="B3846" s="100" t="s">
        <v>56</v>
      </c>
      <c r="C3846" s="279" t="s">
        <v>152</v>
      </c>
      <c r="D3846" s="280"/>
      <c r="E3846" s="279" t="s">
        <v>57</v>
      </c>
      <c r="F3846" s="281"/>
      <c r="G3846" s="281"/>
      <c r="H3846" s="281"/>
      <c r="I3846" s="281"/>
      <c r="J3846" s="282"/>
    </row>
    <row r="3847" spans="1:28" ht="20.25" customHeight="1" thickTop="1" x14ac:dyDescent="0.25">
      <c r="A3847" s="101">
        <v>1</v>
      </c>
      <c r="B3847" s="102" t="str">
        <f t="shared" ref="B3847:D3850" si="938">IF(ISERROR(VLOOKUP($AB3847,comportamiento,W3847,FALSE)),"",IF(VLOOKUP($AB3847,comportamiento,W3847,FALSE)=0,"",VLOOKUP($AB3847,comportamiento,W3847,FALSE)))</f>
        <v/>
      </c>
      <c r="C3847" s="273" t="str">
        <f t="shared" ca="1" si="938"/>
        <v/>
      </c>
      <c r="D3847" s="274" t="str">
        <f t="shared" si="938"/>
        <v/>
      </c>
      <c r="E3847" s="283"/>
      <c r="F3847" s="283"/>
      <c r="G3847" s="283"/>
      <c r="H3847" s="283"/>
      <c r="I3847" s="283"/>
      <c r="J3847" s="284"/>
      <c r="W3847" s="14">
        <v>7</v>
      </c>
      <c r="X3847" s="14">
        <v>31</v>
      </c>
      <c r="AB3847" s="14" t="str">
        <f>IF(C3788="","",C3788)</f>
        <v/>
      </c>
    </row>
    <row r="3848" spans="1:28" ht="20.25" customHeight="1" x14ac:dyDescent="0.25">
      <c r="A3848" s="103">
        <v>2</v>
      </c>
      <c r="B3848" s="104" t="str">
        <f t="shared" si="938"/>
        <v/>
      </c>
      <c r="C3848" s="275" t="str">
        <f t="shared" si="938"/>
        <v/>
      </c>
      <c r="D3848" s="276" t="str">
        <f t="shared" si="938"/>
        <v/>
      </c>
      <c r="E3848" s="269"/>
      <c r="F3848" s="269"/>
      <c r="G3848" s="269"/>
      <c r="H3848" s="269"/>
      <c r="I3848" s="269"/>
      <c r="J3848" s="270"/>
      <c r="W3848" s="14">
        <v>13</v>
      </c>
      <c r="AB3848" s="14" t="str">
        <f>IF(C3788="","",C3788)</f>
        <v/>
      </c>
    </row>
    <row r="3849" spans="1:28" ht="20.25" customHeight="1" x14ac:dyDescent="0.25">
      <c r="A3849" s="103">
        <v>3</v>
      </c>
      <c r="B3849" s="104" t="str">
        <f t="shared" si="938"/>
        <v/>
      </c>
      <c r="C3849" s="275" t="str">
        <f t="shared" si="938"/>
        <v/>
      </c>
      <c r="D3849" s="276" t="str">
        <f t="shared" si="938"/>
        <v/>
      </c>
      <c r="E3849" s="269"/>
      <c r="F3849" s="269"/>
      <c r="G3849" s="269"/>
      <c r="H3849" s="269"/>
      <c r="I3849" s="269"/>
      <c r="J3849" s="270"/>
      <c r="W3849" s="14">
        <v>19</v>
      </c>
      <c r="AB3849" s="14" t="str">
        <f>IF(C3788="","",C3788)</f>
        <v/>
      </c>
    </row>
    <row r="3850" spans="1:28" ht="20.25" customHeight="1" thickBot="1" x14ac:dyDescent="0.3">
      <c r="A3850" s="105">
        <v>4</v>
      </c>
      <c r="B3850" s="106" t="str">
        <f t="shared" si="938"/>
        <v/>
      </c>
      <c r="C3850" s="277" t="str">
        <f t="shared" si="938"/>
        <v/>
      </c>
      <c r="D3850" s="278" t="str">
        <f t="shared" si="938"/>
        <v/>
      </c>
      <c r="E3850" s="271"/>
      <c r="F3850" s="271"/>
      <c r="G3850" s="271"/>
      <c r="H3850" s="271"/>
      <c r="I3850" s="271"/>
      <c r="J3850" s="272"/>
      <c r="W3850" s="14">
        <v>25</v>
      </c>
      <c r="AB3850" s="14" t="str">
        <f>IF(C3788="","",C3788)</f>
        <v/>
      </c>
    </row>
    <row r="3851" spans="1:28" ht="6.75" customHeight="1" thickTop="1" thickBot="1" x14ac:dyDescent="0.3">
      <c r="W3851" s="14">
        <v>7</v>
      </c>
    </row>
    <row r="3852" spans="1:28" ht="14.25" customHeight="1" thickTop="1" thickBot="1" x14ac:dyDescent="0.3">
      <c r="B3852" s="358" t="s">
        <v>208</v>
      </c>
      <c r="C3852" s="359"/>
      <c r="D3852" s="359" t="s">
        <v>209</v>
      </c>
      <c r="E3852" s="359"/>
      <c r="F3852" s="360"/>
    </row>
    <row r="3853" spans="1:28" ht="14.25" customHeight="1" thickTop="1" x14ac:dyDescent="0.25">
      <c r="B3853" s="107" t="str">
        <f>IF(DATOS!$B$12="","",IF(DATOS!$B$12="Bimestre","I Bimestre","I Trimestre"))</f>
        <v>I Trimestre</v>
      </c>
      <c r="C3853" s="108" t="str">
        <f>IF(C3788="","",VLOOKUP(C3788,periodo1,20,FALSE)&amp;"°")</f>
        <v/>
      </c>
      <c r="D3853" s="221" t="str">
        <f>IF(C3788="","",VLOOKUP(C3788,periodo1,18,FALSE))</f>
        <v/>
      </c>
      <c r="E3853" s="221"/>
      <c r="F3853" s="361"/>
      <c r="H3853" s="406" t="str">
        <f>"Orden de mérito año escolar "&amp;DATOS!$B$6&amp;":"</f>
        <v>Orden de mérito año escolar 2019:</v>
      </c>
      <c r="I3853" s="407"/>
      <c r="J3853" s="412" t="str">
        <f ca="1">IF(C3788="","",IF((DATOS!$W$14-TODAY())&gt;0,"",VLOOKUP(C3788,anual,20,FALSE)&amp;"°"))</f>
        <v/>
      </c>
    </row>
    <row r="3854" spans="1:28" ht="14.25" customHeight="1" x14ac:dyDescent="0.25">
      <c r="B3854" s="109" t="str">
        <f>IF(DATOS!$B$12="","",IF(DATOS!$B$12="Bimestre","II Bimestre","II Trimestre"))</f>
        <v>II Trimestre</v>
      </c>
      <c r="C3854" s="110" t="str">
        <f ca="1">IF(C3788="","",IF((DATOS!$X$14-TODAY())&gt;0,"",VLOOKUP(C3788,periodo2,20,FALSE)&amp;"°"))</f>
        <v/>
      </c>
      <c r="D3854" s="225" t="str">
        <f>IF(C3788="","",IF(C3854="","",VLOOKUP(C3788,periodo2,18,FALSE)))</f>
        <v/>
      </c>
      <c r="E3854" s="225"/>
      <c r="F3854" s="362"/>
      <c r="H3854" s="408"/>
      <c r="I3854" s="409"/>
      <c r="J3854" s="413"/>
    </row>
    <row r="3855" spans="1:28" ht="14.25" customHeight="1" thickBot="1" x14ac:dyDescent="0.3">
      <c r="A3855" s="111"/>
      <c r="B3855" s="112" t="str">
        <f>IF(DATOS!$B$12="","",IF(DATOS!$B$12="Bimestre","III Bimestre","III Trimestre"))</f>
        <v>III Trimestre</v>
      </c>
      <c r="C3855" s="113" t="str">
        <f ca="1">IF(C3788="","",IF((DATOS!$Y$14-TODAY())&gt;0,"",VLOOKUP(C3788,periodo3,20,FALSE)&amp;"°"))</f>
        <v/>
      </c>
      <c r="D3855" s="363" t="str">
        <f>IF(C3788="","",IF(C3855="","",VLOOKUP(C3788,periodo3,18,FALSE)))</f>
        <v/>
      </c>
      <c r="E3855" s="363"/>
      <c r="F3855" s="364"/>
      <c r="G3855" s="111"/>
      <c r="H3855" s="410"/>
      <c r="I3855" s="411"/>
      <c r="J3855" s="414"/>
    </row>
    <row r="3856" spans="1:28" ht="14.25" customHeight="1" thickTop="1" thickBot="1" x14ac:dyDescent="0.3">
      <c r="B3856" s="114" t="str">
        <f>IF(DATOS!$B$12="","",IF(DATOS!$B$12="Bimestre","IV Bimestre",""))</f>
        <v/>
      </c>
      <c r="C3856" s="115" t="str">
        <f ca="1">IF(C3788="","",IF((DATOS!$W$14-TODAY())&gt;0,"",VLOOKUP(C3788,periodo4,20,FALSE)&amp;"°"))</f>
        <v/>
      </c>
      <c r="D3856" s="214" t="str">
        <f>IF(C3788="","",IF(C3856="","",VLOOKUP(C3788,periodo4,18,FALSE)))</f>
        <v/>
      </c>
      <c r="E3856" s="214"/>
      <c r="F3856" s="405"/>
    </row>
    <row r="3857" spans="1:10" ht="16.5" thickTop="1" thickBot="1" x14ac:dyDescent="0.3">
      <c r="A3857" s="16" t="s">
        <v>192</v>
      </c>
    </row>
    <row r="3858" spans="1:10" ht="15.75" thickTop="1" x14ac:dyDescent="0.25">
      <c r="A3858" s="397" t="s">
        <v>55</v>
      </c>
      <c r="B3858" s="399" t="s">
        <v>193</v>
      </c>
      <c r="C3858" s="288"/>
      <c r="D3858" s="288"/>
      <c r="E3858" s="289"/>
      <c r="F3858" s="399" t="s">
        <v>194</v>
      </c>
      <c r="G3858" s="288"/>
      <c r="H3858" s="288"/>
      <c r="I3858" s="289"/>
    </row>
    <row r="3859" spans="1:10" x14ac:dyDescent="0.25">
      <c r="A3859" s="398"/>
      <c r="B3859" s="116" t="s">
        <v>195</v>
      </c>
      <c r="C3859" s="400" t="s">
        <v>196</v>
      </c>
      <c r="D3859" s="400"/>
      <c r="E3859" s="401"/>
      <c r="F3859" s="402" t="s">
        <v>195</v>
      </c>
      <c r="G3859" s="400"/>
      <c r="H3859" s="400"/>
      <c r="I3859" s="117" t="s">
        <v>196</v>
      </c>
    </row>
    <row r="3860" spans="1:10" x14ac:dyDescent="0.25">
      <c r="A3860" s="118">
        <v>1</v>
      </c>
      <c r="B3860" s="145"/>
      <c r="C3860" s="403"/>
      <c r="D3860" s="366"/>
      <c r="E3860" s="404"/>
      <c r="F3860" s="365"/>
      <c r="G3860" s="366"/>
      <c r="H3860" s="367"/>
      <c r="I3860" s="127"/>
    </row>
    <row r="3861" spans="1:10" x14ac:dyDescent="0.25">
      <c r="A3861" s="118">
        <v>2</v>
      </c>
      <c r="B3861" s="145"/>
      <c r="C3861" s="403"/>
      <c r="D3861" s="366"/>
      <c r="E3861" s="404"/>
      <c r="F3861" s="365"/>
      <c r="G3861" s="366"/>
      <c r="H3861" s="367"/>
      <c r="I3861" s="127"/>
    </row>
    <row r="3862" spans="1:10" x14ac:dyDescent="0.25">
      <c r="A3862" s="118">
        <v>3</v>
      </c>
      <c r="B3862" s="145"/>
      <c r="C3862" s="403"/>
      <c r="D3862" s="366"/>
      <c r="E3862" s="404"/>
      <c r="F3862" s="365"/>
      <c r="G3862" s="366"/>
      <c r="H3862" s="367"/>
      <c r="I3862" s="127"/>
    </row>
    <row r="3863" spans="1:10" ht="15.75" thickBot="1" x14ac:dyDescent="0.3">
      <c r="A3863" s="119">
        <v>4</v>
      </c>
      <c r="B3863" s="144"/>
      <c r="C3863" s="368"/>
      <c r="D3863" s="369"/>
      <c r="E3863" s="370"/>
      <c r="F3863" s="371"/>
      <c r="G3863" s="369"/>
      <c r="H3863" s="372"/>
      <c r="I3863" s="130"/>
    </row>
    <row r="3864" spans="1:10" ht="16.5" thickTop="1" thickBot="1" x14ac:dyDescent="0.3">
      <c r="A3864" s="120" t="s">
        <v>197</v>
      </c>
      <c r="B3864" s="121" t="str">
        <f>IF(C3788="","",IF(SUM(B3860:B3863)=0,"",SUM(B3860:B3863)))</f>
        <v/>
      </c>
      <c r="C3864" s="373" t="str">
        <f>IF(C3788="","",IF(SUM(C3860:C3863)=0,"",SUM(C3860:C3863)))</f>
        <v/>
      </c>
      <c r="D3864" s="373" t="str">
        <f t="shared" ref="D3864" si="939">IF(E3788="","",IF(SUM(D3860:D3863)=0,"",SUM(D3860:D3863)))</f>
        <v/>
      </c>
      <c r="E3864" s="374" t="str">
        <f t="shared" ref="E3864" si="940">IF(F3788="","",IF(SUM(E3860:E3863)=0,"",SUM(E3860:E3863)))</f>
        <v/>
      </c>
      <c r="F3864" s="375" t="str">
        <f>IF(C3788="","",IF(SUM(F3860:F3863)=0,"",SUM(F3860:F3863)))</f>
        <v/>
      </c>
      <c r="G3864" s="373" t="str">
        <f t="shared" ref="G3864" si="941">IF(H3788="","",IF(SUM(G3860:G3863)=0,"",SUM(G3860:G3863)))</f>
        <v/>
      </c>
      <c r="H3864" s="373" t="str">
        <f t="shared" ref="H3864" si="942">IF(I3788="","",IF(SUM(H3860:H3863)=0,"",SUM(H3860:H3863)))</f>
        <v/>
      </c>
      <c r="I3864" s="122" t="str">
        <f>IF(C3788="","",IF(SUM(I3860:I3863)=0,"",SUM(I3860:I3863)))</f>
        <v/>
      </c>
    </row>
    <row r="3865" spans="1:10" ht="15.75" thickTop="1" x14ac:dyDescent="0.25"/>
    <row r="3868" spans="1:10" x14ac:dyDescent="0.25">
      <c r="A3868" s="416"/>
      <c r="B3868" s="416"/>
      <c r="G3868" s="123"/>
      <c r="H3868" s="123"/>
      <c r="I3868" s="123"/>
      <c r="J3868" s="123"/>
    </row>
    <row r="3869" spans="1:10" x14ac:dyDescent="0.25">
      <c r="A3869" s="415" t="str">
        <f>IF(DATOS!$F$9="","",DATOS!$F$9)</f>
        <v/>
      </c>
      <c r="B3869" s="415"/>
      <c r="G3869" s="415" t="str">
        <f>IF(DATOS!$F$10="","",DATOS!$F$10)</f>
        <v/>
      </c>
      <c r="H3869" s="415"/>
      <c r="I3869" s="415"/>
      <c r="J3869" s="415"/>
    </row>
    <row r="3870" spans="1:10" x14ac:dyDescent="0.25">
      <c r="A3870" s="415" t="s">
        <v>143</v>
      </c>
      <c r="B3870" s="415"/>
      <c r="G3870" s="415" t="s">
        <v>142</v>
      </c>
      <c r="H3870" s="415"/>
      <c r="I3870" s="415"/>
      <c r="J3870" s="415"/>
    </row>
    <row r="3871" spans="1:10" ht="17.25" x14ac:dyDescent="0.3">
      <c r="A3871" s="285" t="str">
        <f>"INFORME DE PROGRESO DEL APRENDIZAJE DEL ESTUDIANTE - "&amp;DATOS!$B$6</f>
        <v>INFORME DE PROGRESO DEL APRENDIZAJE DEL ESTUDIANTE - 2019</v>
      </c>
      <c r="B3871" s="285"/>
      <c r="C3871" s="285"/>
      <c r="D3871" s="285"/>
      <c r="E3871" s="285"/>
      <c r="F3871" s="285"/>
      <c r="G3871" s="285"/>
      <c r="H3871" s="285"/>
      <c r="I3871" s="285"/>
      <c r="J3871" s="285"/>
    </row>
    <row r="3872" spans="1:10" ht="4.5" customHeight="1" thickBot="1" x14ac:dyDescent="0.3"/>
    <row r="3873" spans="1:32" ht="15.75" thickTop="1" x14ac:dyDescent="0.25">
      <c r="A3873" s="292"/>
      <c r="B3873" s="62" t="s">
        <v>45</v>
      </c>
      <c r="C3873" s="314" t="str">
        <f>IF(DATOS!$B$4="","",DATOS!$B$4)</f>
        <v>Apurímac</v>
      </c>
      <c r="D3873" s="314"/>
      <c r="E3873" s="314"/>
      <c r="F3873" s="314"/>
      <c r="G3873" s="313" t="s">
        <v>47</v>
      </c>
      <c r="H3873" s="313"/>
      <c r="I3873" s="63" t="str">
        <f>IF(DATOS!$B$5="","",DATOS!$B$5)</f>
        <v/>
      </c>
      <c r="J3873" s="295" t="s">
        <v>520</v>
      </c>
    </row>
    <row r="3874" spans="1:32" x14ac:dyDescent="0.25">
      <c r="A3874" s="293"/>
      <c r="B3874" s="64" t="s">
        <v>46</v>
      </c>
      <c r="C3874" s="311" t="str">
        <f>IF(DATOS!$B$7="","",UPPER(DATOS!$B$7))</f>
        <v/>
      </c>
      <c r="D3874" s="311"/>
      <c r="E3874" s="311"/>
      <c r="F3874" s="311"/>
      <c r="G3874" s="311"/>
      <c r="H3874" s="311"/>
      <c r="I3874" s="312"/>
      <c r="J3874" s="296"/>
    </row>
    <row r="3875" spans="1:32" x14ac:dyDescent="0.25">
      <c r="A3875" s="293"/>
      <c r="B3875" s="64" t="s">
        <v>49</v>
      </c>
      <c r="C3875" s="315" t="str">
        <f>IF(DATOS!$B$8="","",DATOS!$B$8)</f>
        <v/>
      </c>
      <c r="D3875" s="315"/>
      <c r="E3875" s="315"/>
      <c r="F3875" s="315"/>
      <c r="G3875" s="286" t="s">
        <v>100</v>
      </c>
      <c r="H3875" s="287"/>
      <c r="I3875" s="65" t="str">
        <f>IF(DATOS!$B$9="","",DATOS!$B$9)</f>
        <v/>
      </c>
      <c r="J3875" s="296"/>
    </row>
    <row r="3876" spans="1:32" x14ac:dyDescent="0.25">
      <c r="A3876" s="293"/>
      <c r="B3876" s="64" t="s">
        <v>60</v>
      </c>
      <c r="C3876" s="311" t="str">
        <f>IF(DATOS!$B$10="","",DATOS!$B$10)</f>
        <v/>
      </c>
      <c r="D3876" s="311"/>
      <c r="E3876" s="311"/>
      <c r="F3876" s="311"/>
      <c r="G3876" s="317" t="s">
        <v>50</v>
      </c>
      <c r="H3876" s="317"/>
      <c r="I3876" s="65" t="str">
        <f>IF(DATOS!$B$11="","",DATOS!$B$11)</f>
        <v/>
      </c>
      <c r="J3876" s="296"/>
    </row>
    <row r="3877" spans="1:32" x14ac:dyDescent="0.25">
      <c r="A3877" s="293"/>
      <c r="B3877" s="64" t="s">
        <v>59</v>
      </c>
      <c r="C3877" s="316" t="str">
        <f>IF(ISERROR(VLOOKUP(C3878,DATOS!$B$17:$C$61,2,FALSE)),"No encontrado",IF(VLOOKUP(C3878,DATOS!$B$17:$C$61,2,FALSE)=0,"No encontrado",VLOOKUP(C3878,DATOS!$B$17:$C$61,2,FALSE)))</f>
        <v>No encontrado</v>
      </c>
      <c r="D3877" s="316"/>
      <c r="E3877" s="316"/>
      <c r="F3877" s="316"/>
      <c r="G3877" s="298"/>
      <c r="H3877" s="299"/>
      <c r="I3877" s="300"/>
      <c r="J3877" s="296"/>
    </row>
    <row r="3878" spans="1:32" ht="28.5" customHeight="1" thickBot="1" x14ac:dyDescent="0.3">
      <c r="A3878" s="294"/>
      <c r="B3878" s="66" t="s">
        <v>58</v>
      </c>
      <c r="C3878" s="309" t="str">
        <f>IF(INDEX(alumnos,AE3878,AF3878)=0,"",INDEX(alumnos,AE3878,AF3878))</f>
        <v/>
      </c>
      <c r="D3878" s="309"/>
      <c r="E3878" s="309"/>
      <c r="F3878" s="309"/>
      <c r="G3878" s="309"/>
      <c r="H3878" s="309"/>
      <c r="I3878" s="310"/>
      <c r="J3878" s="297"/>
      <c r="AE3878" s="14">
        <f>AE3788+1</f>
        <v>44</v>
      </c>
      <c r="AF3878" s="14">
        <v>2</v>
      </c>
    </row>
    <row r="3879" spans="1:32" ht="5.25" customHeight="1" thickTop="1" thickBot="1" x14ac:dyDescent="0.3"/>
    <row r="3880" spans="1:32" ht="27" customHeight="1" thickTop="1" x14ac:dyDescent="0.25">
      <c r="A3880" s="318" t="s">
        <v>0</v>
      </c>
      <c r="B3880" s="328" t="s">
        <v>1</v>
      </c>
      <c r="C3880" s="329"/>
      <c r="D3880" s="325" t="s">
        <v>139</v>
      </c>
      <c r="E3880" s="326"/>
      <c r="F3880" s="326"/>
      <c r="G3880" s="327"/>
      <c r="H3880" s="320" t="s">
        <v>2</v>
      </c>
      <c r="I3880" s="301" t="s">
        <v>3</v>
      </c>
      <c r="J3880" s="302"/>
      <c r="K3880" s="67"/>
    </row>
    <row r="3881" spans="1:32" ht="15" customHeight="1" thickBot="1" x14ac:dyDescent="0.3">
      <c r="A3881" s="319"/>
      <c r="B3881" s="330"/>
      <c r="C3881" s="331"/>
      <c r="D3881" s="68">
        <v>1</v>
      </c>
      <c r="E3881" s="68">
        <v>2</v>
      </c>
      <c r="F3881" s="68">
        <v>3</v>
      </c>
      <c r="G3881" s="68">
        <v>4</v>
      </c>
      <c r="H3881" s="321"/>
      <c r="I3881" s="303"/>
      <c r="J3881" s="304"/>
      <c r="K3881" s="67"/>
    </row>
    <row r="3882" spans="1:32" ht="17.25" customHeight="1" thickTop="1" x14ac:dyDescent="0.25">
      <c r="A3882" s="322" t="s">
        <v>8</v>
      </c>
      <c r="B3882" s="334" t="s">
        <v>26</v>
      </c>
      <c r="C3882" s="334"/>
      <c r="D3882" s="69" t="str">
        <f t="shared" ref="D3882:H3886" si="943">IF(ISERROR(VLOOKUP($AB3882,matematica,W3882,FALSE)),"",IF(VLOOKUP($AB3882,matematica,W3882,FALSE)=0,"",VLOOKUP($AB3882,matematica,W3882,FALSE)))</f>
        <v/>
      </c>
      <c r="E3882" s="69" t="str">
        <f t="shared" si="943"/>
        <v/>
      </c>
      <c r="F3882" s="69" t="str">
        <f t="shared" si="943"/>
        <v/>
      </c>
      <c r="G3882" s="69" t="str">
        <f t="shared" si="943"/>
        <v/>
      </c>
      <c r="H3882" s="343" t="str">
        <f t="shared" ca="1" si="943"/>
        <v/>
      </c>
      <c r="I3882" s="337"/>
      <c r="J3882" s="338"/>
      <c r="W3882" s="14">
        <v>3</v>
      </c>
      <c r="X3882" s="14">
        <v>9</v>
      </c>
      <c r="Y3882" s="14">
        <v>15</v>
      </c>
      <c r="Z3882" s="14">
        <v>21</v>
      </c>
      <c r="AA3882" s="14">
        <v>31</v>
      </c>
      <c r="AB3882" s="14" t="str">
        <f>IF(C3878="","",C3878)</f>
        <v/>
      </c>
    </row>
    <row r="3883" spans="1:32" ht="27.75" customHeight="1" x14ac:dyDescent="0.25">
      <c r="A3883" s="323"/>
      <c r="B3883" s="335" t="s">
        <v>27</v>
      </c>
      <c r="C3883" s="335"/>
      <c r="D3883" s="70" t="str">
        <f t="shared" si="943"/>
        <v/>
      </c>
      <c r="E3883" s="70" t="str">
        <f t="shared" si="943"/>
        <v/>
      </c>
      <c r="F3883" s="70" t="str">
        <f t="shared" si="943"/>
        <v/>
      </c>
      <c r="G3883" s="70" t="str">
        <f t="shared" si="943"/>
        <v/>
      </c>
      <c r="H3883" s="344" t="str">
        <f t="shared" si="943"/>
        <v/>
      </c>
      <c r="I3883" s="339"/>
      <c r="J3883" s="340"/>
      <c r="M3883" s="14" t="str">
        <f>IF(INDEX(alumnos,35,2)=0,"",INDEX(alumnos,35,2))</f>
        <v/>
      </c>
      <c r="W3883" s="14">
        <v>4</v>
      </c>
      <c r="X3883" s="14">
        <v>10</v>
      </c>
      <c r="Y3883" s="14">
        <v>16</v>
      </c>
      <c r="Z3883" s="14">
        <v>22</v>
      </c>
      <c r="AB3883" s="14" t="str">
        <f>IF(C3878="","",C3878)</f>
        <v/>
      </c>
    </row>
    <row r="3884" spans="1:32" ht="26.25" customHeight="1" x14ac:dyDescent="0.25">
      <c r="A3884" s="323"/>
      <c r="B3884" s="335" t="s">
        <v>28</v>
      </c>
      <c r="C3884" s="335"/>
      <c r="D3884" s="70" t="str">
        <f t="shared" si="943"/>
        <v/>
      </c>
      <c r="E3884" s="70" t="str">
        <f t="shared" si="943"/>
        <v/>
      </c>
      <c r="F3884" s="70" t="str">
        <f t="shared" si="943"/>
        <v/>
      </c>
      <c r="G3884" s="70" t="str">
        <f t="shared" si="943"/>
        <v/>
      </c>
      <c r="H3884" s="344" t="str">
        <f t="shared" si="943"/>
        <v/>
      </c>
      <c r="I3884" s="339"/>
      <c r="J3884" s="340"/>
      <c r="W3884" s="14">
        <v>5</v>
      </c>
      <c r="X3884" s="14">
        <v>11</v>
      </c>
      <c r="Y3884" s="14">
        <v>17</v>
      </c>
      <c r="Z3884" s="14">
        <v>23</v>
      </c>
      <c r="AB3884" s="14" t="str">
        <f>IF(C3878="","",C3878)</f>
        <v/>
      </c>
    </row>
    <row r="3885" spans="1:32" ht="24.75" customHeight="1" x14ac:dyDescent="0.25">
      <c r="A3885" s="323"/>
      <c r="B3885" s="335" t="s">
        <v>29</v>
      </c>
      <c r="C3885" s="335"/>
      <c r="D3885" s="70" t="str">
        <f t="shared" si="943"/>
        <v/>
      </c>
      <c r="E3885" s="70" t="str">
        <f t="shared" si="943"/>
        <v/>
      </c>
      <c r="F3885" s="70" t="str">
        <f t="shared" si="943"/>
        <v/>
      </c>
      <c r="G3885" s="70" t="str">
        <f t="shared" si="943"/>
        <v/>
      </c>
      <c r="H3885" s="344" t="str">
        <f t="shared" si="943"/>
        <v/>
      </c>
      <c r="I3885" s="339"/>
      <c r="J3885" s="340"/>
      <c r="W3885" s="14">
        <v>6</v>
      </c>
      <c r="X3885" s="14">
        <v>12</v>
      </c>
      <c r="Y3885" s="14">
        <v>18</v>
      </c>
      <c r="Z3885" s="14">
        <v>24</v>
      </c>
      <c r="AB3885" s="14" t="str">
        <f>IF(C3878="","",C3878)</f>
        <v/>
      </c>
    </row>
    <row r="3886" spans="1:32" ht="16.5" customHeight="1" thickBot="1" x14ac:dyDescent="0.3">
      <c r="A3886" s="324"/>
      <c r="B3886" s="336" t="s">
        <v>188</v>
      </c>
      <c r="C3886" s="336"/>
      <c r="D3886" s="71" t="str">
        <f t="shared" si="943"/>
        <v/>
      </c>
      <c r="E3886" s="71" t="str">
        <f t="shared" si="943"/>
        <v/>
      </c>
      <c r="F3886" s="71" t="str">
        <f t="shared" si="943"/>
        <v/>
      </c>
      <c r="G3886" s="71" t="str">
        <f t="shared" si="943"/>
        <v/>
      </c>
      <c r="H3886" s="345" t="str">
        <f t="shared" si="943"/>
        <v/>
      </c>
      <c r="I3886" s="341"/>
      <c r="J3886" s="342"/>
      <c r="W3886" s="14">
        <v>7</v>
      </c>
      <c r="X3886" s="14">
        <v>13</v>
      </c>
      <c r="Y3886" s="14">
        <v>19</v>
      </c>
      <c r="Z3886" s="14">
        <v>25</v>
      </c>
      <c r="AB3886" s="14" t="str">
        <f>IF(C3878="","",C3878)</f>
        <v/>
      </c>
    </row>
    <row r="3887" spans="1:32" ht="1.5" customHeight="1" thickTop="1" thickBot="1" x14ac:dyDescent="0.3">
      <c r="A3887" s="72"/>
      <c r="B3887" s="73"/>
      <c r="C3887" s="74"/>
      <c r="D3887" s="74"/>
      <c r="E3887" s="74"/>
      <c r="F3887" s="74"/>
      <c r="G3887" s="74"/>
      <c r="H3887" s="75"/>
      <c r="I3887" s="124"/>
      <c r="J3887" s="124"/>
    </row>
    <row r="3888" spans="1:32" ht="28.5" customHeight="1" thickTop="1" x14ac:dyDescent="0.25">
      <c r="A3888" s="322" t="s">
        <v>151</v>
      </c>
      <c r="B3888" s="334" t="s">
        <v>191</v>
      </c>
      <c r="C3888" s="334" t="str">
        <f t="shared" ref="C3888:C3890" si="944">IF(ISERROR(VLOOKUP($C$8,comunicacion,W3888,FALSE)),"",IF(VLOOKUP($C$8,comunicacion,W3888,FALSE)=0,"",VLOOKUP($C$8,comunicacion,W3888,FALSE)))</f>
        <v/>
      </c>
      <c r="D3888" s="76" t="str">
        <f t="shared" ref="D3888:H3891" si="945">IF(ISERROR(VLOOKUP($AB3888,comunicacion,W3888,FALSE)),"",IF(VLOOKUP($AB3888,comunicacion,W3888,FALSE)=0,"",VLOOKUP($AB3888,comunicacion,W3888,FALSE)))</f>
        <v/>
      </c>
      <c r="E3888" s="76" t="str">
        <f t="shared" si="945"/>
        <v/>
      </c>
      <c r="F3888" s="76" t="str">
        <f t="shared" si="945"/>
        <v/>
      </c>
      <c r="G3888" s="69" t="str">
        <f t="shared" si="945"/>
        <v/>
      </c>
      <c r="H3888" s="346" t="str">
        <f t="shared" ca="1" si="945"/>
        <v/>
      </c>
      <c r="I3888" s="349"/>
      <c r="J3888" s="350"/>
      <c r="W3888" s="14">
        <v>3</v>
      </c>
      <c r="X3888" s="14">
        <v>9</v>
      </c>
      <c r="Y3888" s="14">
        <v>15</v>
      </c>
      <c r="Z3888" s="14">
        <v>21</v>
      </c>
      <c r="AA3888" s="14">
        <v>31</v>
      </c>
      <c r="AB3888" s="14" t="str">
        <f>IF(C3878="","",C3878)</f>
        <v/>
      </c>
    </row>
    <row r="3889" spans="1:28" ht="28.5" customHeight="1" x14ac:dyDescent="0.25">
      <c r="A3889" s="323"/>
      <c r="B3889" s="335" t="s">
        <v>190</v>
      </c>
      <c r="C3889" s="335" t="str">
        <f t="shared" si="944"/>
        <v/>
      </c>
      <c r="D3889" s="77" t="str">
        <f t="shared" si="945"/>
        <v/>
      </c>
      <c r="E3889" s="77" t="str">
        <f t="shared" si="945"/>
        <v/>
      </c>
      <c r="F3889" s="77" t="str">
        <f t="shared" si="945"/>
        <v/>
      </c>
      <c r="G3889" s="70" t="str">
        <f t="shared" si="945"/>
        <v/>
      </c>
      <c r="H3889" s="347" t="str">
        <f t="shared" si="945"/>
        <v/>
      </c>
      <c r="I3889" s="351"/>
      <c r="J3889" s="352"/>
      <c r="W3889" s="14">
        <v>4</v>
      </c>
      <c r="X3889" s="14">
        <v>10</v>
      </c>
      <c r="Y3889" s="14">
        <v>16</v>
      </c>
      <c r="Z3889" s="14">
        <v>22</v>
      </c>
      <c r="AB3889" s="14" t="str">
        <f>IF(C3878="","",C3878)</f>
        <v/>
      </c>
    </row>
    <row r="3890" spans="1:28" ht="28.5" customHeight="1" x14ac:dyDescent="0.25">
      <c r="A3890" s="323"/>
      <c r="B3890" s="335" t="s">
        <v>189</v>
      </c>
      <c r="C3890" s="335" t="str">
        <f t="shared" si="944"/>
        <v/>
      </c>
      <c r="D3890" s="77" t="str">
        <f t="shared" si="945"/>
        <v/>
      </c>
      <c r="E3890" s="77" t="str">
        <f t="shared" si="945"/>
        <v/>
      </c>
      <c r="F3890" s="77" t="str">
        <f t="shared" si="945"/>
        <v/>
      </c>
      <c r="G3890" s="70" t="str">
        <f t="shared" si="945"/>
        <v/>
      </c>
      <c r="H3890" s="347" t="str">
        <f t="shared" si="945"/>
        <v/>
      </c>
      <c r="I3890" s="351"/>
      <c r="J3890" s="352"/>
      <c r="W3890" s="14">
        <v>5</v>
      </c>
      <c r="X3890" s="14">
        <v>11</v>
      </c>
      <c r="Y3890" s="14">
        <v>17</v>
      </c>
      <c r="Z3890" s="14">
        <v>23</v>
      </c>
      <c r="AB3890" s="14" t="str">
        <f>IF(C3878="","",C3878)</f>
        <v/>
      </c>
    </row>
    <row r="3891" spans="1:28" ht="16.5" customHeight="1" thickBot="1" x14ac:dyDescent="0.3">
      <c r="A3891" s="324"/>
      <c r="B3891" s="336" t="s">
        <v>188</v>
      </c>
      <c r="C3891" s="336"/>
      <c r="D3891" s="71" t="str">
        <f t="shared" si="945"/>
        <v/>
      </c>
      <c r="E3891" s="71" t="str">
        <f t="shared" si="945"/>
        <v/>
      </c>
      <c r="F3891" s="71" t="str">
        <f t="shared" si="945"/>
        <v/>
      </c>
      <c r="G3891" s="71" t="str">
        <f t="shared" si="945"/>
        <v/>
      </c>
      <c r="H3891" s="348" t="str">
        <f t="shared" si="945"/>
        <v/>
      </c>
      <c r="I3891" s="353"/>
      <c r="J3891" s="354"/>
      <c r="W3891" s="14">
        <v>7</v>
      </c>
      <c r="X3891" s="14">
        <v>13</v>
      </c>
      <c r="Y3891" s="14">
        <v>19</v>
      </c>
      <c r="Z3891" s="14">
        <v>25</v>
      </c>
      <c r="AB3891" s="14" t="str">
        <f>IF(C3878="","",C3878)</f>
        <v/>
      </c>
    </row>
    <row r="3892" spans="1:28" ht="2.25" customHeight="1" thickTop="1" thickBot="1" x14ac:dyDescent="0.3">
      <c r="A3892" s="72"/>
      <c r="B3892" s="73"/>
      <c r="C3892" s="78"/>
      <c r="D3892" s="78"/>
      <c r="E3892" s="78"/>
      <c r="F3892" s="78"/>
      <c r="G3892" s="78"/>
      <c r="H3892" s="75"/>
      <c r="I3892" s="124"/>
      <c r="J3892" s="124"/>
    </row>
    <row r="3893" spans="1:28" ht="28.5" customHeight="1" thickTop="1" x14ac:dyDescent="0.25">
      <c r="A3893" s="322" t="s">
        <v>150</v>
      </c>
      <c r="B3893" s="334" t="s">
        <v>30</v>
      </c>
      <c r="C3893" s="334" t="str">
        <f t="shared" ref="C3893:C3895" si="946">IF(ISERROR(VLOOKUP($C$8,ingles,W3893,FALSE)),"",IF(VLOOKUP($C$8,ingles,W3893,FALSE)=0,"",VLOOKUP($C$8,ingles,W3893,FALSE)))</f>
        <v/>
      </c>
      <c r="D3893" s="76" t="str">
        <f t="shared" ref="D3893:H3896" si="947">IF(ISERROR(VLOOKUP($AB3893,ingles,W3893,FALSE)),"",IF(VLOOKUP($AB3893,ingles,W3893,FALSE)=0,"",VLOOKUP($AB3893,ingles,W3893,FALSE)))</f>
        <v/>
      </c>
      <c r="E3893" s="76" t="str">
        <f t="shared" si="947"/>
        <v/>
      </c>
      <c r="F3893" s="76" t="str">
        <f t="shared" si="947"/>
        <v/>
      </c>
      <c r="G3893" s="69" t="str">
        <f t="shared" si="947"/>
        <v/>
      </c>
      <c r="H3893" s="346" t="str">
        <f t="shared" ca="1" si="947"/>
        <v/>
      </c>
      <c r="I3893" s="349"/>
      <c r="J3893" s="350"/>
      <c r="W3893" s="14">
        <v>3</v>
      </c>
      <c r="X3893" s="14">
        <v>9</v>
      </c>
      <c r="Y3893" s="14">
        <v>15</v>
      </c>
      <c r="Z3893" s="14">
        <v>21</v>
      </c>
      <c r="AA3893" s="14">
        <v>31</v>
      </c>
      <c r="AB3893" s="14" t="str">
        <f>IF(C3878="","",C3878)</f>
        <v/>
      </c>
    </row>
    <row r="3894" spans="1:28" ht="28.5" customHeight="1" x14ac:dyDescent="0.25">
      <c r="A3894" s="323"/>
      <c r="B3894" s="335" t="s">
        <v>31</v>
      </c>
      <c r="C3894" s="335" t="str">
        <f t="shared" si="946"/>
        <v/>
      </c>
      <c r="D3894" s="77" t="str">
        <f t="shared" si="947"/>
        <v/>
      </c>
      <c r="E3894" s="77" t="str">
        <f t="shared" si="947"/>
        <v/>
      </c>
      <c r="F3894" s="77" t="str">
        <f t="shared" si="947"/>
        <v/>
      </c>
      <c r="G3894" s="70" t="str">
        <f t="shared" si="947"/>
        <v/>
      </c>
      <c r="H3894" s="347" t="str">
        <f t="shared" si="947"/>
        <v/>
      </c>
      <c r="I3894" s="351"/>
      <c r="J3894" s="352"/>
      <c r="W3894" s="14">
        <v>4</v>
      </c>
      <c r="X3894" s="14">
        <v>10</v>
      </c>
      <c r="Y3894" s="14">
        <v>16</v>
      </c>
      <c r="Z3894" s="14">
        <v>22</v>
      </c>
      <c r="AB3894" s="14" t="str">
        <f>IF(C3878="","",C3878)</f>
        <v/>
      </c>
    </row>
    <row r="3895" spans="1:28" ht="28.5" customHeight="1" x14ac:dyDescent="0.25">
      <c r="A3895" s="323"/>
      <c r="B3895" s="335" t="s">
        <v>32</v>
      </c>
      <c r="C3895" s="335" t="str">
        <f t="shared" si="946"/>
        <v/>
      </c>
      <c r="D3895" s="77" t="str">
        <f t="shared" si="947"/>
        <v/>
      </c>
      <c r="E3895" s="77" t="str">
        <f t="shared" si="947"/>
        <v/>
      </c>
      <c r="F3895" s="77" t="str">
        <f t="shared" si="947"/>
        <v/>
      </c>
      <c r="G3895" s="70" t="str">
        <f t="shared" si="947"/>
        <v/>
      </c>
      <c r="H3895" s="347" t="str">
        <f t="shared" si="947"/>
        <v/>
      </c>
      <c r="I3895" s="351"/>
      <c r="J3895" s="352"/>
      <c r="W3895" s="14">
        <v>5</v>
      </c>
      <c r="X3895" s="14">
        <v>11</v>
      </c>
      <c r="Y3895" s="14">
        <v>17</v>
      </c>
      <c r="Z3895" s="14">
        <v>23</v>
      </c>
      <c r="AB3895" s="14" t="str">
        <f>IF(C3878="","",C3878)</f>
        <v/>
      </c>
    </row>
    <row r="3896" spans="1:28" ht="16.5" customHeight="1" thickBot="1" x14ac:dyDescent="0.3">
      <c r="A3896" s="324"/>
      <c r="B3896" s="336" t="s">
        <v>188</v>
      </c>
      <c r="C3896" s="336"/>
      <c r="D3896" s="71" t="str">
        <f t="shared" si="947"/>
        <v/>
      </c>
      <c r="E3896" s="71" t="str">
        <f t="shared" si="947"/>
        <v/>
      </c>
      <c r="F3896" s="71" t="str">
        <f t="shared" si="947"/>
        <v/>
      </c>
      <c r="G3896" s="71" t="str">
        <f t="shared" si="947"/>
        <v/>
      </c>
      <c r="H3896" s="348" t="str">
        <f t="shared" si="947"/>
        <v/>
      </c>
      <c r="I3896" s="353"/>
      <c r="J3896" s="354"/>
      <c r="W3896" s="14">
        <v>7</v>
      </c>
      <c r="X3896" s="14">
        <v>13</v>
      </c>
      <c r="Y3896" s="14">
        <v>19</v>
      </c>
      <c r="Z3896" s="14">
        <v>25</v>
      </c>
      <c r="AB3896" s="14" t="str">
        <f>IF(C3878="","",C3878)</f>
        <v/>
      </c>
    </row>
    <row r="3897" spans="1:28" ht="2.25" customHeight="1" thickTop="1" thickBot="1" x14ac:dyDescent="0.3">
      <c r="A3897" s="72"/>
      <c r="B3897" s="73"/>
      <c r="C3897" s="78"/>
      <c r="D3897" s="78"/>
      <c r="E3897" s="78"/>
      <c r="F3897" s="78"/>
      <c r="G3897" s="78"/>
      <c r="H3897" s="75"/>
      <c r="I3897" s="124"/>
      <c r="J3897" s="124"/>
    </row>
    <row r="3898" spans="1:28" ht="27" customHeight="1" thickTop="1" x14ac:dyDescent="0.25">
      <c r="A3898" s="322" t="s">
        <v>7</v>
      </c>
      <c r="B3898" s="334" t="s">
        <v>33</v>
      </c>
      <c r="C3898" s="334" t="str">
        <f t="shared" ref="C3898" si="948">IF(ISERROR(VLOOKUP($C$8,arte,W3898,FALSE)),"",IF(VLOOKUP($C$8,arte,W3898,FALSE)=0,"",VLOOKUP($C$8,arte,W3898,FALSE)))</f>
        <v/>
      </c>
      <c r="D3898" s="76" t="str">
        <f t="shared" ref="D3898:H3900" si="949">IF(ISERROR(VLOOKUP($AB3898,arte,W3898,FALSE)),"",IF(VLOOKUP($AB3898,arte,W3898,FALSE)=0,"",VLOOKUP($AB3898,arte,W3898,FALSE)))</f>
        <v/>
      </c>
      <c r="E3898" s="76" t="str">
        <f t="shared" si="949"/>
        <v/>
      </c>
      <c r="F3898" s="76" t="str">
        <f t="shared" si="949"/>
        <v/>
      </c>
      <c r="G3898" s="69" t="str">
        <f t="shared" si="949"/>
        <v/>
      </c>
      <c r="H3898" s="343" t="str">
        <f t="shared" ca="1" si="949"/>
        <v/>
      </c>
      <c r="I3898" s="337"/>
      <c r="J3898" s="338"/>
      <c r="W3898" s="14">
        <v>3</v>
      </c>
      <c r="X3898" s="14">
        <v>9</v>
      </c>
      <c r="Y3898" s="14">
        <v>15</v>
      </c>
      <c r="Z3898" s="14">
        <v>21</v>
      </c>
      <c r="AA3898" s="14">
        <v>31</v>
      </c>
      <c r="AB3898" s="14" t="str">
        <f>IF(C3878="","",C3878)</f>
        <v/>
      </c>
    </row>
    <row r="3899" spans="1:28" ht="27" customHeight="1" x14ac:dyDescent="0.25">
      <c r="A3899" s="323"/>
      <c r="B3899" s="335" t="s">
        <v>34</v>
      </c>
      <c r="C3899" s="335" t="str">
        <f>IF(ISERROR(VLOOKUP($C$8,arte,W3899,FALSE)),"",IF(VLOOKUP($C$8,arte,W3899,FALSE)=0,"",VLOOKUP($C$8,arte,W3899,FALSE)))</f>
        <v/>
      </c>
      <c r="D3899" s="77" t="str">
        <f t="shared" si="949"/>
        <v/>
      </c>
      <c r="E3899" s="77" t="str">
        <f t="shared" si="949"/>
        <v/>
      </c>
      <c r="F3899" s="77" t="str">
        <f t="shared" si="949"/>
        <v/>
      </c>
      <c r="G3899" s="70" t="str">
        <f t="shared" si="949"/>
        <v/>
      </c>
      <c r="H3899" s="344" t="str">
        <f t="shared" si="949"/>
        <v/>
      </c>
      <c r="I3899" s="339"/>
      <c r="J3899" s="340"/>
      <c r="W3899" s="14">
        <v>4</v>
      </c>
      <c r="X3899" s="14">
        <v>10</v>
      </c>
      <c r="Y3899" s="14">
        <v>16</v>
      </c>
      <c r="Z3899" s="14">
        <v>22</v>
      </c>
      <c r="AB3899" s="14" t="str">
        <f>IF(C3878="","",C3878)</f>
        <v/>
      </c>
    </row>
    <row r="3900" spans="1:28" ht="16.5" customHeight="1" thickBot="1" x14ac:dyDescent="0.3">
      <c r="A3900" s="324"/>
      <c r="B3900" s="336" t="s">
        <v>188</v>
      </c>
      <c r="C3900" s="336"/>
      <c r="D3900" s="71" t="str">
        <f t="shared" si="949"/>
        <v/>
      </c>
      <c r="E3900" s="71" t="str">
        <f t="shared" si="949"/>
        <v/>
      </c>
      <c r="F3900" s="71" t="str">
        <f t="shared" si="949"/>
        <v/>
      </c>
      <c r="G3900" s="71" t="str">
        <f t="shared" si="949"/>
        <v/>
      </c>
      <c r="H3900" s="345" t="str">
        <f t="shared" si="949"/>
        <v/>
      </c>
      <c r="I3900" s="341"/>
      <c r="J3900" s="342"/>
      <c r="W3900" s="14">
        <v>7</v>
      </c>
      <c r="X3900" s="14">
        <v>13</v>
      </c>
      <c r="Y3900" s="14">
        <v>19</v>
      </c>
      <c r="Z3900" s="14">
        <v>25</v>
      </c>
      <c r="AB3900" s="14" t="str">
        <f>IF(C3878="","",C3878)</f>
        <v/>
      </c>
    </row>
    <row r="3901" spans="1:28" ht="2.25" customHeight="1" thickTop="1" thickBot="1" x14ac:dyDescent="0.3">
      <c r="A3901" s="72"/>
      <c r="B3901" s="73"/>
      <c r="C3901" s="79"/>
      <c r="D3901" s="74"/>
      <c r="E3901" s="74"/>
      <c r="F3901" s="74"/>
      <c r="G3901" s="74"/>
      <c r="H3901" s="80" t="str">
        <f>IF(ISERROR(VLOOKUP($C$8,ingles,AA3901,FALSE)),"",IF(VLOOKUP($C$8,ingles,AA3901,FALSE)=0,"",VLOOKUP($C$8,ingles,AA3901,FALSE)))</f>
        <v/>
      </c>
      <c r="I3901" s="124"/>
      <c r="J3901" s="124"/>
    </row>
    <row r="3902" spans="1:28" ht="21" customHeight="1" thickTop="1" x14ac:dyDescent="0.25">
      <c r="A3902" s="322" t="s">
        <v>5</v>
      </c>
      <c r="B3902" s="334" t="s">
        <v>35</v>
      </c>
      <c r="C3902" s="334" t="str">
        <f t="shared" ref="C3902:C3904" si="950">IF(ISERROR(VLOOKUP($C$8,sociales,W3902,FALSE)),"",IF(VLOOKUP($C$8,sociales,W3902,FALSE)=0,"",VLOOKUP($C$8,sociales,W3902,FALSE)))</f>
        <v/>
      </c>
      <c r="D3902" s="76" t="str">
        <f t="shared" ref="D3902:H3905" si="951">IF(ISERROR(VLOOKUP($AB3902,sociales,W3902,FALSE)),"",IF(VLOOKUP($AB3902,sociales,W3902,FALSE)=0,"",VLOOKUP($AB3902,sociales,W3902,FALSE)))</f>
        <v/>
      </c>
      <c r="E3902" s="76" t="str">
        <f t="shared" si="951"/>
        <v/>
      </c>
      <c r="F3902" s="76" t="str">
        <f t="shared" si="951"/>
        <v/>
      </c>
      <c r="G3902" s="69" t="str">
        <f t="shared" si="951"/>
        <v/>
      </c>
      <c r="H3902" s="346" t="str">
        <f t="shared" ca="1" si="951"/>
        <v/>
      </c>
      <c r="I3902" s="349"/>
      <c r="J3902" s="350"/>
      <c r="W3902" s="14">
        <v>3</v>
      </c>
      <c r="X3902" s="14">
        <v>9</v>
      </c>
      <c r="Y3902" s="14">
        <v>15</v>
      </c>
      <c r="Z3902" s="14">
        <v>21</v>
      </c>
      <c r="AA3902" s="14">
        <v>31</v>
      </c>
      <c r="AB3902" s="14" t="str">
        <f>IF(C3878="","",C3878)</f>
        <v/>
      </c>
    </row>
    <row r="3903" spans="1:28" ht="27" customHeight="1" x14ac:dyDescent="0.25">
      <c r="A3903" s="323"/>
      <c r="B3903" s="335" t="s">
        <v>36</v>
      </c>
      <c r="C3903" s="335" t="str">
        <f t="shared" si="950"/>
        <v/>
      </c>
      <c r="D3903" s="77" t="str">
        <f t="shared" si="951"/>
        <v/>
      </c>
      <c r="E3903" s="77" t="str">
        <f t="shared" si="951"/>
        <v/>
      </c>
      <c r="F3903" s="77" t="str">
        <f t="shared" si="951"/>
        <v/>
      </c>
      <c r="G3903" s="70" t="str">
        <f t="shared" si="951"/>
        <v/>
      </c>
      <c r="H3903" s="347" t="str">
        <f t="shared" si="951"/>
        <v/>
      </c>
      <c r="I3903" s="351"/>
      <c r="J3903" s="352"/>
      <c r="W3903" s="14">
        <v>4</v>
      </c>
      <c r="X3903" s="14">
        <v>10</v>
      </c>
      <c r="Y3903" s="14">
        <v>16</v>
      </c>
      <c r="Z3903" s="14">
        <v>22</v>
      </c>
      <c r="AB3903" s="14" t="str">
        <f>IF(C3878="","",C3878)</f>
        <v/>
      </c>
    </row>
    <row r="3904" spans="1:28" ht="27" customHeight="1" x14ac:dyDescent="0.25">
      <c r="A3904" s="323"/>
      <c r="B3904" s="335" t="s">
        <v>37</v>
      </c>
      <c r="C3904" s="335" t="str">
        <f t="shared" si="950"/>
        <v/>
      </c>
      <c r="D3904" s="77" t="str">
        <f t="shared" si="951"/>
        <v/>
      </c>
      <c r="E3904" s="77" t="str">
        <f t="shared" si="951"/>
        <v/>
      </c>
      <c r="F3904" s="77" t="str">
        <f t="shared" si="951"/>
        <v/>
      </c>
      <c r="G3904" s="70" t="str">
        <f t="shared" si="951"/>
        <v/>
      </c>
      <c r="H3904" s="347" t="str">
        <f t="shared" si="951"/>
        <v/>
      </c>
      <c r="I3904" s="351"/>
      <c r="J3904" s="352"/>
      <c r="W3904" s="14">
        <v>5</v>
      </c>
      <c r="X3904" s="14">
        <v>11</v>
      </c>
      <c r="Y3904" s="14">
        <v>17</v>
      </c>
      <c r="Z3904" s="14">
        <v>23</v>
      </c>
      <c r="AB3904" s="14" t="str">
        <f>IF(C3878="","",C3878)</f>
        <v/>
      </c>
    </row>
    <row r="3905" spans="1:28" ht="16.5" customHeight="1" thickBot="1" x14ac:dyDescent="0.3">
      <c r="A3905" s="324"/>
      <c r="B3905" s="336" t="s">
        <v>188</v>
      </c>
      <c r="C3905" s="336"/>
      <c r="D3905" s="71" t="str">
        <f t="shared" si="951"/>
        <v/>
      </c>
      <c r="E3905" s="71" t="str">
        <f t="shared" si="951"/>
        <v/>
      </c>
      <c r="F3905" s="71" t="str">
        <f t="shared" si="951"/>
        <v/>
      </c>
      <c r="G3905" s="71" t="str">
        <f t="shared" si="951"/>
        <v/>
      </c>
      <c r="H3905" s="348" t="str">
        <f t="shared" si="951"/>
        <v/>
      </c>
      <c r="I3905" s="353"/>
      <c r="J3905" s="354"/>
      <c r="W3905" s="14">
        <v>7</v>
      </c>
      <c r="X3905" s="14">
        <v>13</v>
      </c>
      <c r="Y3905" s="14">
        <v>19</v>
      </c>
      <c r="Z3905" s="14">
        <v>25</v>
      </c>
      <c r="AB3905" s="14" t="str">
        <f>IF(C3878="","",C3878)</f>
        <v/>
      </c>
    </row>
    <row r="3906" spans="1:28" ht="2.25" customHeight="1" thickTop="1" thickBot="1" x14ac:dyDescent="0.3">
      <c r="A3906" s="72"/>
      <c r="B3906" s="73"/>
      <c r="C3906" s="78"/>
      <c r="D3906" s="78"/>
      <c r="E3906" s="78"/>
      <c r="F3906" s="78"/>
      <c r="G3906" s="78"/>
      <c r="H3906" s="75"/>
      <c r="I3906" s="124"/>
      <c r="J3906" s="124"/>
    </row>
    <row r="3907" spans="1:28" ht="16.5" customHeight="1" thickTop="1" x14ac:dyDescent="0.25">
      <c r="A3907" s="355" t="s">
        <v>4</v>
      </c>
      <c r="B3907" s="334" t="s">
        <v>24</v>
      </c>
      <c r="C3907" s="334" t="str">
        <f t="shared" ref="C3907:C3908" si="952">IF(ISERROR(VLOOKUP($C$8,desarrollo,W3907,FALSE)),"",IF(VLOOKUP($C$8,desarrollo,W3907,FALSE)=0,"",VLOOKUP($C$8,desarrollo,W3907,FALSE)))</f>
        <v/>
      </c>
      <c r="D3907" s="76" t="str">
        <f t="shared" ref="D3907:H3909" si="953">IF(ISERROR(VLOOKUP($AB3907,desarrollo,W3907,FALSE)),"",IF(VLOOKUP($AB3907,desarrollo,W3907,FALSE)=0,"",VLOOKUP($AB3907,desarrollo,W3907,FALSE)))</f>
        <v/>
      </c>
      <c r="E3907" s="76" t="str">
        <f t="shared" si="953"/>
        <v/>
      </c>
      <c r="F3907" s="76" t="str">
        <f t="shared" si="953"/>
        <v/>
      </c>
      <c r="G3907" s="69" t="str">
        <f t="shared" si="953"/>
        <v/>
      </c>
      <c r="H3907" s="343" t="str">
        <f t="shared" ca="1" si="953"/>
        <v/>
      </c>
      <c r="I3907" s="337"/>
      <c r="J3907" s="338"/>
      <c r="W3907" s="14">
        <v>3</v>
      </c>
      <c r="X3907" s="14">
        <v>9</v>
      </c>
      <c r="Y3907" s="14">
        <v>15</v>
      </c>
      <c r="Z3907" s="14">
        <v>21</v>
      </c>
      <c r="AA3907" s="14">
        <v>31</v>
      </c>
      <c r="AB3907" s="14" t="str">
        <f>IF(C3878="","",C3878)</f>
        <v/>
      </c>
    </row>
    <row r="3908" spans="1:28" ht="27" customHeight="1" x14ac:dyDescent="0.25">
      <c r="A3908" s="356"/>
      <c r="B3908" s="335" t="s">
        <v>25</v>
      </c>
      <c r="C3908" s="335" t="str">
        <f t="shared" si="952"/>
        <v/>
      </c>
      <c r="D3908" s="77" t="str">
        <f t="shared" si="953"/>
        <v/>
      </c>
      <c r="E3908" s="77" t="str">
        <f t="shared" si="953"/>
        <v/>
      </c>
      <c r="F3908" s="77" t="str">
        <f t="shared" si="953"/>
        <v/>
      </c>
      <c r="G3908" s="70" t="str">
        <f t="shared" si="953"/>
        <v/>
      </c>
      <c r="H3908" s="344" t="str">
        <f t="shared" si="953"/>
        <v/>
      </c>
      <c r="I3908" s="339"/>
      <c r="J3908" s="340"/>
      <c r="W3908" s="14">
        <v>4</v>
      </c>
      <c r="X3908" s="14">
        <v>10</v>
      </c>
      <c r="Y3908" s="14">
        <v>16</v>
      </c>
      <c r="Z3908" s="14">
        <v>22</v>
      </c>
      <c r="AB3908" s="14" t="str">
        <f>IF(C3878="","",C3878)</f>
        <v/>
      </c>
    </row>
    <row r="3909" spans="1:28" ht="16.5" customHeight="1" thickBot="1" x14ac:dyDescent="0.3">
      <c r="A3909" s="357"/>
      <c r="B3909" s="336" t="s">
        <v>188</v>
      </c>
      <c r="C3909" s="336"/>
      <c r="D3909" s="71" t="str">
        <f t="shared" si="953"/>
        <v/>
      </c>
      <c r="E3909" s="71" t="str">
        <f t="shared" si="953"/>
        <v/>
      </c>
      <c r="F3909" s="71" t="str">
        <f t="shared" si="953"/>
        <v/>
      </c>
      <c r="G3909" s="71" t="str">
        <f t="shared" si="953"/>
        <v/>
      </c>
      <c r="H3909" s="345" t="str">
        <f t="shared" si="953"/>
        <v/>
      </c>
      <c r="I3909" s="341"/>
      <c r="J3909" s="342"/>
      <c r="W3909" s="14">
        <v>7</v>
      </c>
      <c r="X3909" s="14">
        <v>13</v>
      </c>
      <c r="Y3909" s="14">
        <v>19</v>
      </c>
      <c r="Z3909" s="14">
        <v>25</v>
      </c>
      <c r="AB3909" s="14" t="str">
        <f>IF(C3878="","",C3878)</f>
        <v/>
      </c>
    </row>
    <row r="3910" spans="1:28" ht="2.25" customHeight="1" thickTop="1" thickBot="1" x14ac:dyDescent="0.3">
      <c r="A3910" s="81"/>
      <c r="B3910" s="73"/>
      <c r="C3910" s="78"/>
      <c r="D3910" s="78"/>
      <c r="E3910" s="78"/>
      <c r="F3910" s="78"/>
      <c r="G3910" s="78"/>
      <c r="H3910" s="82"/>
      <c r="I3910" s="124"/>
      <c r="J3910" s="124"/>
    </row>
    <row r="3911" spans="1:28" ht="24" customHeight="1" thickTop="1" x14ac:dyDescent="0.25">
      <c r="A3911" s="322" t="s">
        <v>6</v>
      </c>
      <c r="B3911" s="334" t="s">
        <v>52</v>
      </c>
      <c r="C3911" s="334" t="str">
        <f t="shared" ref="C3911:C3913" si="954">IF(ISERROR(VLOOKUP($C$8,fisica,W3911,FALSE)),"",IF(VLOOKUP($C$8,fisica,W3911,FALSE)=0,"",VLOOKUP($C$8,fisica,W3911,FALSE)))</f>
        <v/>
      </c>
      <c r="D3911" s="76" t="str">
        <f t="shared" ref="D3911:H3914" si="955">IF(ISERROR(VLOOKUP($AB3911,fisica,W3911,FALSE)),"",IF(VLOOKUP($AB3911,fisica,W3911,FALSE)=0,"",VLOOKUP($AB3911,fisica,W3911,FALSE)))</f>
        <v/>
      </c>
      <c r="E3911" s="76" t="str">
        <f t="shared" si="955"/>
        <v/>
      </c>
      <c r="F3911" s="76" t="str">
        <f t="shared" si="955"/>
        <v/>
      </c>
      <c r="G3911" s="69" t="str">
        <f t="shared" si="955"/>
        <v/>
      </c>
      <c r="H3911" s="346" t="str">
        <f t="shared" ca="1" si="955"/>
        <v/>
      </c>
      <c r="I3911" s="349"/>
      <c r="J3911" s="350"/>
      <c r="W3911" s="14">
        <v>3</v>
      </c>
      <c r="X3911" s="14">
        <v>9</v>
      </c>
      <c r="Y3911" s="14">
        <v>15</v>
      </c>
      <c r="Z3911" s="14">
        <v>21</v>
      </c>
      <c r="AA3911" s="14">
        <v>31</v>
      </c>
      <c r="AB3911" s="14" t="str">
        <f>IF(C3878="","",C3878)</f>
        <v/>
      </c>
    </row>
    <row r="3912" spans="1:28" ht="18.75" customHeight="1" x14ac:dyDescent="0.25">
      <c r="A3912" s="323"/>
      <c r="B3912" s="335" t="s">
        <v>38</v>
      </c>
      <c r="C3912" s="335" t="str">
        <f t="shared" si="954"/>
        <v/>
      </c>
      <c r="D3912" s="77" t="str">
        <f t="shared" si="955"/>
        <v/>
      </c>
      <c r="E3912" s="77" t="str">
        <f t="shared" si="955"/>
        <v/>
      </c>
      <c r="F3912" s="77" t="str">
        <f t="shared" si="955"/>
        <v/>
      </c>
      <c r="G3912" s="70" t="str">
        <f t="shared" si="955"/>
        <v/>
      </c>
      <c r="H3912" s="347" t="str">
        <f t="shared" si="955"/>
        <v/>
      </c>
      <c r="I3912" s="351"/>
      <c r="J3912" s="352"/>
      <c r="W3912" s="14">
        <v>4</v>
      </c>
      <c r="X3912" s="14">
        <v>10</v>
      </c>
      <c r="Y3912" s="14">
        <v>16</v>
      </c>
      <c r="Z3912" s="14">
        <v>22</v>
      </c>
      <c r="AB3912" s="14" t="str">
        <f>IF(C3878="","",C3878)</f>
        <v/>
      </c>
    </row>
    <row r="3913" spans="1:28" ht="27" customHeight="1" x14ac:dyDescent="0.25">
      <c r="A3913" s="323"/>
      <c r="B3913" s="335" t="s">
        <v>39</v>
      </c>
      <c r="C3913" s="335" t="str">
        <f t="shared" si="954"/>
        <v/>
      </c>
      <c r="D3913" s="77" t="str">
        <f t="shared" si="955"/>
        <v/>
      </c>
      <c r="E3913" s="77" t="str">
        <f t="shared" si="955"/>
        <v/>
      </c>
      <c r="F3913" s="77" t="str">
        <f t="shared" si="955"/>
        <v/>
      </c>
      <c r="G3913" s="70" t="str">
        <f t="shared" si="955"/>
        <v/>
      </c>
      <c r="H3913" s="347" t="str">
        <f t="shared" si="955"/>
        <v/>
      </c>
      <c r="I3913" s="351"/>
      <c r="J3913" s="352"/>
      <c r="W3913" s="14">
        <v>5</v>
      </c>
      <c r="X3913" s="14">
        <v>11</v>
      </c>
      <c r="Y3913" s="14">
        <v>17</v>
      </c>
      <c r="Z3913" s="14">
        <v>23</v>
      </c>
      <c r="AB3913" s="14" t="str">
        <f>IF(C3878="","",C3878)</f>
        <v/>
      </c>
    </row>
    <row r="3914" spans="1:28" ht="16.5" customHeight="1" thickBot="1" x14ac:dyDescent="0.3">
      <c r="A3914" s="324"/>
      <c r="B3914" s="336" t="s">
        <v>188</v>
      </c>
      <c r="C3914" s="336"/>
      <c r="D3914" s="71" t="str">
        <f t="shared" si="955"/>
        <v/>
      </c>
      <c r="E3914" s="71" t="str">
        <f t="shared" si="955"/>
        <v/>
      </c>
      <c r="F3914" s="71" t="str">
        <f t="shared" si="955"/>
        <v/>
      </c>
      <c r="G3914" s="71" t="str">
        <f t="shared" si="955"/>
        <v/>
      </c>
      <c r="H3914" s="348" t="str">
        <f t="shared" si="955"/>
        <v/>
      </c>
      <c r="I3914" s="353"/>
      <c r="J3914" s="354"/>
      <c r="W3914" s="14">
        <v>7</v>
      </c>
      <c r="X3914" s="14">
        <v>13</v>
      </c>
      <c r="Y3914" s="14">
        <v>19</v>
      </c>
      <c r="Z3914" s="14">
        <v>25</v>
      </c>
      <c r="AB3914" s="14" t="str">
        <f>IF(C3878="","",C3878)</f>
        <v/>
      </c>
    </row>
    <row r="3915" spans="1:28" ht="2.25" customHeight="1" thickTop="1" thickBot="1" x14ac:dyDescent="0.3">
      <c r="A3915" s="72"/>
      <c r="B3915" s="73"/>
      <c r="C3915" s="78"/>
      <c r="D3915" s="78"/>
      <c r="E3915" s="78"/>
      <c r="F3915" s="78"/>
      <c r="G3915" s="78"/>
      <c r="H3915" s="82"/>
      <c r="I3915" s="124"/>
      <c r="J3915" s="124"/>
    </row>
    <row r="3916" spans="1:28" ht="36" customHeight="1" thickTop="1" x14ac:dyDescent="0.25">
      <c r="A3916" s="322" t="s">
        <v>11</v>
      </c>
      <c r="B3916" s="334" t="s">
        <v>40</v>
      </c>
      <c r="C3916" s="334" t="str">
        <f t="shared" ref="C3916:C3917" si="956">IF(ISERROR(VLOOKUP($C$8,religion,W3916,FALSE)),"",IF(VLOOKUP($C$8,religion,W3916,FALSE)=0,"",VLOOKUP($C$8,religion,W3916,FALSE)))</f>
        <v/>
      </c>
      <c r="D3916" s="76" t="str">
        <f t="shared" ref="D3916:H3918" si="957">IF(ISERROR(VLOOKUP($AB3916,religion,W3916,FALSE)),"",IF(VLOOKUP($AB3916,religion,W3916,FALSE)=0,"",VLOOKUP($AB3916,religion,W3916,FALSE)))</f>
        <v/>
      </c>
      <c r="E3916" s="76" t="str">
        <f t="shared" si="957"/>
        <v/>
      </c>
      <c r="F3916" s="76" t="str">
        <f t="shared" si="957"/>
        <v/>
      </c>
      <c r="G3916" s="69" t="str">
        <f t="shared" si="957"/>
        <v/>
      </c>
      <c r="H3916" s="343" t="str">
        <f t="shared" ca="1" si="957"/>
        <v/>
      </c>
      <c r="I3916" s="337"/>
      <c r="J3916" s="338"/>
      <c r="W3916" s="14">
        <v>3</v>
      </c>
      <c r="X3916" s="14">
        <v>9</v>
      </c>
      <c r="Y3916" s="14">
        <v>15</v>
      </c>
      <c r="Z3916" s="14">
        <v>21</v>
      </c>
      <c r="AA3916" s="14">
        <v>31</v>
      </c>
      <c r="AB3916" s="14" t="str">
        <f>IF(C3878="","",C3878)</f>
        <v/>
      </c>
    </row>
    <row r="3917" spans="1:28" ht="27" customHeight="1" x14ac:dyDescent="0.25">
      <c r="A3917" s="323"/>
      <c r="B3917" s="335" t="s">
        <v>41</v>
      </c>
      <c r="C3917" s="335" t="str">
        <f t="shared" si="956"/>
        <v/>
      </c>
      <c r="D3917" s="77" t="str">
        <f t="shared" si="957"/>
        <v/>
      </c>
      <c r="E3917" s="77" t="str">
        <f t="shared" si="957"/>
        <v/>
      </c>
      <c r="F3917" s="77" t="str">
        <f t="shared" si="957"/>
        <v/>
      </c>
      <c r="G3917" s="70" t="str">
        <f t="shared" si="957"/>
        <v/>
      </c>
      <c r="H3917" s="344" t="str">
        <f t="shared" si="957"/>
        <v/>
      </c>
      <c r="I3917" s="339"/>
      <c r="J3917" s="340"/>
      <c r="W3917" s="14">
        <v>4</v>
      </c>
      <c r="X3917" s="14">
        <v>10</v>
      </c>
      <c r="Y3917" s="14">
        <v>16</v>
      </c>
      <c r="Z3917" s="14">
        <v>22</v>
      </c>
      <c r="AB3917" s="14" t="str">
        <f>IF(C3878="","",C3878)</f>
        <v/>
      </c>
    </row>
    <row r="3918" spans="1:28" ht="16.5" customHeight="1" thickBot="1" x14ac:dyDescent="0.3">
      <c r="A3918" s="324"/>
      <c r="B3918" s="336" t="s">
        <v>188</v>
      </c>
      <c r="C3918" s="336"/>
      <c r="D3918" s="71" t="str">
        <f t="shared" si="957"/>
        <v/>
      </c>
      <c r="E3918" s="71" t="str">
        <f t="shared" si="957"/>
        <v/>
      </c>
      <c r="F3918" s="71" t="str">
        <f t="shared" si="957"/>
        <v/>
      </c>
      <c r="G3918" s="71" t="str">
        <f t="shared" si="957"/>
        <v/>
      </c>
      <c r="H3918" s="345" t="str">
        <f t="shared" si="957"/>
        <v/>
      </c>
      <c r="I3918" s="341"/>
      <c r="J3918" s="342"/>
      <c r="W3918" s="14">
        <v>7</v>
      </c>
      <c r="X3918" s="14">
        <v>13</v>
      </c>
      <c r="Y3918" s="14">
        <v>19</v>
      </c>
      <c r="Z3918" s="14">
        <v>25</v>
      </c>
      <c r="AB3918" s="14" t="str">
        <f>IF(C3878="","",C3878)</f>
        <v/>
      </c>
    </row>
    <row r="3919" spans="1:28" ht="2.25" customHeight="1" thickTop="1" thickBot="1" x14ac:dyDescent="0.3">
      <c r="A3919" s="72"/>
      <c r="B3919" s="73"/>
      <c r="C3919" s="78"/>
      <c r="D3919" s="78"/>
      <c r="E3919" s="78"/>
      <c r="F3919" s="78"/>
      <c r="G3919" s="78"/>
      <c r="H3919" s="82"/>
      <c r="I3919" s="124"/>
      <c r="J3919" s="124"/>
    </row>
    <row r="3920" spans="1:28" ht="28.5" customHeight="1" thickTop="1" x14ac:dyDescent="0.25">
      <c r="A3920" s="322" t="s">
        <v>10</v>
      </c>
      <c r="B3920" s="334" t="s">
        <v>42</v>
      </c>
      <c r="C3920" s="334" t="str">
        <f t="shared" ref="C3920:C3922" si="958">IF(ISERROR(VLOOKUP($C$8,ciencia,W3920,FALSE)),"",IF(VLOOKUP($C$8,ciencia,W3920,FALSE)=0,"",VLOOKUP($C$8,ciencia,W3920,FALSE)))</f>
        <v/>
      </c>
      <c r="D3920" s="76" t="str">
        <f t="shared" ref="D3920:H3923" si="959">IF(ISERROR(VLOOKUP($AB3920,ciencia,W3920,FALSE)),"",IF(VLOOKUP($AB3920,ciencia,W3920,FALSE)=0,"",VLOOKUP($AB3920,ciencia,W3920,FALSE)))</f>
        <v/>
      </c>
      <c r="E3920" s="76" t="str">
        <f t="shared" si="959"/>
        <v/>
      </c>
      <c r="F3920" s="76" t="str">
        <f t="shared" si="959"/>
        <v/>
      </c>
      <c r="G3920" s="69" t="str">
        <f t="shared" si="959"/>
        <v/>
      </c>
      <c r="H3920" s="346" t="str">
        <f t="shared" ca="1" si="959"/>
        <v/>
      </c>
      <c r="I3920" s="349"/>
      <c r="J3920" s="350"/>
      <c r="W3920" s="14">
        <v>3</v>
      </c>
      <c r="X3920" s="14">
        <v>9</v>
      </c>
      <c r="Y3920" s="14">
        <v>15</v>
      </c>
      <c r="Z3920" s="14">
        <v>21</v>
      </c>
      <c r="AA3920" s="14">
        <v>31</v>
      </c>
      <c r="AB3920" s="14" t="str">
        <f>IF(C3878="","",C3878)</f>
        <v/>
      </c>
    </row>
    <row r="3921" spans="1:28" ht="47.25" customHeight="1" x14ac:dyDescent="0.25">
      <c r="A3921" s="323"/>
      <c r="B3921" s="335" t="s">
        <v>9</v>
      </c>
      <c r="C3921" s="335" t="str">
        <f t="shared" si="958"/>
        <v/>
      </c>
      <c r="D3921" s="77" t="str">
        <f t="shared" si="959"/>
        <v/>
      </c>
      <c r="E3921" s="77" t="str">
        <f t="shared" si="959"/>
        <v/>
      </c>
      <c r="F3921" s="77" t="str">
        <f t="shared" si="959"/>
        <v/>
      </c>
      <c r="G3921" s="70" t="str">
        <f t="shared" si="959"/>
        <v/>
      </c>
      <c r="H3921" s="347" t="str">
        <f t="shared" si="959"/>
        <v/>
      </c>
      <c r="I3921" s="351"/>
      <c r="J3921" s="352"/>
      <c r="W3921" s="14">
        <v>4</v>
      </c>
      <c r="X3921" s="14">
        <v>10</v>
      </c>
      <c r="Y3921" s="14">
        <v>16</v>
      </c>
      <c r="Z3921" s="14">
        <v>22</v>
      </c>
      <c r="AB3921" s="14" t="str">
        <f>IF(C3878="","",C3878)</f>
        <v/>
      </c>
    </row>
    <row r="3922" spans="1:28" ht="36.75" customHeight="1" x14ac:dyDescent="0.25">
      <c r="A3922" s="323"/>
      <c r="B3922" s="335" t="s">
        <v>43</v>
      </c>
      <c r="C3922" s="335" t="str">
        <f t="shared" si="958"/>
        <v/>
      </c>
      <c r="D3922" s="77" t="str">
        <f t="shared" si="959"/>
        <v/>
      </c>
      <c r="E3922" s="77" t="str">
        <f t="shared" si="959"/>
        <v/>
      </c>
      <c r="F3922" s="77" t="str">
        <f t="shared" si="959"/>
        <v/>
      </c>
      <c r="G3922" s="70" t="str">
        <f t="shared" si="959"/>
        <v/>
      </c>
      <c r="H3922" s="347" t="str">
        <f t="shared" si="959"/>
        <v/>
      </c>
      <c r="I3922" s="351"/>
      <c r="J3922" s="352"/>
      <c r="W3922" s="14">
        <v>5</v>
      </c>
      <c r="X3922" s="14">
        <v>11</v>
      </c>
      <c r="Y3922" s="14">
        <v>17</v>
      </c>
      <c r="Z3922" s="14">
        <v>23</v>
      </c>
      <c r="AB3922" s="14" t="str">
        <f>IF(C3878="","",C3878)</f>
        <v/>
      </c>
    </row>
    <row r="3923" spans="1:28" ht="16.5" customHeight="1" thickBot="1" x14ac:dyDescent="0.3">
      <c r="A3923" s="324"/>
      <c r="B3923" s="336" t="s">
        <v>188</v>
      </c>
      <c r="C3923" s="336"/>
      <c r="D3923" s="71" t="str">
        <f t="shared" si="959"/>
        <v/>
      </c>
      <c r="E3923" s="71" t="str">
        <f t="shared" si="959"/>
        <v/>
      </c>
      <c r="F3923" s="71" t="str">
        <f t="shared" si="959"/>
        <v/>
      </c>
      <c r="G3923" s="71" t="str">
        <f t="shared" si="959"/>
        <v/>
      </c>
      <c r="H3923" s="348" t="str">
        <f t="shared" si="959"/>
        <v/>
      </c>
      <c r="I3923" s="353"/>
      <c r="J3923" s="354"/>
      <c r="W3923" s="14">
        <v>7</v>
      </c>
      <c r="X3923" s="14">
        <v>13</v>
      </c>
      <c r="Y3923" s="14">
        <v>19</v>
      </c>
      <c r="Z3923" s="14">
        <v>25</v>
      </c>
      <c r="AB3923" s="14" t="str">
        <f>IF(C3878="","",C3878)</f>
        <v/>
      </c>
    </row>
    <row r="3924" spans="1:28" ht="2.25" customHeight="1" thickTop="1" thickBot="1" x14ac:dyDescent="0.3">
      <c r="A3924" s="72"/>
      <c r="B3924" s="73"/>
      <c r="C3924" s="78"/>
      <c r="D3924" s="78"/>
      <c r="E3924" s="78"/>
      <c r="F3924" s="78"/>
      <c r="G3924" s="78"/>
      <c r="H3924" s="82"/>
      <c r="I3924" s="124"/>
      <c r="J3924" s="124"/>
    </row>
    <row r="3925" spans="1:28" ht="44.25" customHeight="1" thickTop="1" thickBot="1" x14ac:dyDescent="0.3">
      <c r="A3925" s="83" t="s">
        <v>12</v>
      </c>
      <c r="B3925" s="376" t="s">
        <v>44</v>
      </c>
      <c r="C3925" s="377"/>
      <c r="D3925" s="84" t="str">
        <f>IF(ISERROR(VLOOKUP($AB3925,trabajo,W3925,FALSE)),"",IF(VLOOKUP($AB3925,trabajo,W3925,FALSE)=0,"",VLOOKUP($AB3925,trabajo,W3925,FALSE)))</f>
        <v/>
      </c>
      <c r="E3925" s="84" t="str">
        <f>IF(ISERROR(VLOOKUP($AB3925,trabajo,X3925,FALSE)),"",IF(VLOOKUP($AB3925,trabajo,X3925,FALSE)=0,"",VLOOKUP($AB3925,trabajo,X3925,FALSE)))</f>
        <v/>
      </c>
      <c r="F3925" s="84" t="str">
        <f>IF(ISERROR(VLOOKUP($AB3925,trabajo,Y3925,FALSE)),"",IF(VLOOKUP($AB3925,trabajo,Y3925,FALSE)=0,"",VLOOKUP($AB3925,trabajo,Y3925,FALSE)))</f>
        <v/>
      </c>
      <c r="G3925" s="85" t="str">
        <f>IF(ISERROR(VLOOKUP($AB3925,trabajo,Z3925,FALSE)),"",IF(VLOOKUP($AB3925,trabajo,Z3925,FALSE)=0,"",VLOOKUP($AB3925,trabajo,Z3925,FALSE)))</f>
        <v/>
      </c>
      <c r="H3925" s="86" t="str">
        <f ca="1">IF(ISERROR(VLOOKUP($AB3925,trabajo,AA3925,FALSE)),"",IF(VLOOKUP($AB3925,trabajo,AA3925,FALSE)=0,"",VLOOKUP($AB3925,trabajo,AA3925,FALSE)))</f>
        <v/>
      </c>
      <c r="I3925" s="332"/>
      <c r="J3925" s="333"/>
      <c r="W3925" s="14">
        <v>3</v>
      </c>
      <c r="X3925" s="14">
        <v>9</v>
      </c>
      <c r="Y3925" s="14">
        <v>15</v>
      </c>
      <c r="Z3925" s="14">
        <v>21</v>
      </c>
      <c r="AA3925" s="14">
        <v>31</v>
      </c>
      <c r="AB3925" s="14" t="str">
        <f>IF(C3878="","",C3878)</f>
        <v/>
      </c>
    </row>
    <row r="3926" spans="1:28" ht="9.75" customHeight="1" thickTop="1" thickBot="1" x14ac:dyDescent="0.3">
      <c r="A3926" s="87"/>
      <c r="B3926" s="73"/>
      <c r="C3926" s="79"/>
      <c r="D3926" s="79"/>
      <c r="E3926" s="79"/>
      <c r="F3926" s="79"/>
      <c r="G3926" s="79"/>
      <c r="I3926" s="88"/>
      <c r="J3926" s="88"/>
    </row>
    <row r="3927" spans="1:28" ht="18.75" customHeight="1" thickTop="1" x14ac:dyDescent="0.25">
      <c r="A3927" s="389" t="s">
        <v>14</v>
      </c>
      <c r="B3927" s="390"/>
      <c r="C3927" s="391"/>
      <c r="D3927" s="386" t="s">
        <v>53</v>
      </c>
      <c r="E3927" s="387"/>
      <c r="F3927" s="387"/>
      <c r="G3927" s="388"/>
      <c r="H3927" s="384" t="s">
        <v>2</v>
      </c>
      <c r="I3927" s="288" t="s">
        <v>17</v>
      </c>
      <c r="J3927" s="289"/>
    </row>
    <row r="3928" spans="1:28" ht="18.75" customHeight="1" thickBot="1" x14ac:dyDescent="0.3">
      <c r="A3928" s="392"/>
      <c r="B3928" s="393"/>
      <c r="C3928" s="394"/>
      <c r="D3928" s="89">
        <v>1</v>
      </c>
      <c r="E3928" s="89">
        <v>2</v>
      </c>
      <c r="F3928" s="89">
        <v>3</v>
      </c>
      <c r="G3928" s="90">
        <v>4</v>
      </c>
      <c r="H3928" s="385"/>
      <c r="I3928" s="290"/>
      <c r="J3928" s="291"/>
    </row>
    <row r="3929" spans="1:28" ht="22.5" customHeight="1" thickTop="1" x14ac:dyDescent="0.25">
      <c r="A3929" s="378" t="s">
        <v>15</v>
      </c>
      <c r="B3929" s="379"/>
      <c r="C3929" s="380"/>
      <c r="D3929" s="91" t="str">
        <f>IF(ISERROR(VLOOKUP($AB3929,autonomo,W3929,FALSE)),"",IF(VLOOKUP($AB3929,autonomo,W3929,FALSE)=0,"",VLOOKUP($AB3929,autonomo,W3929,FALSE)))</f>
        <v/>
      </c>
      <c r="E3929" s="91" t="str">
        <f>IF(ISERROR(VLOOKUP($AB3929,autonomo,X3929,FALSE)),"",IF(VLOOKUP($AB3929,autonomo,X3929,FALSE)=0,"",VLOOKUP($AB3929,autonomo,X3929,FALSE)))</f>
        <v/>
      </c>
      <c r="F3929" s="91" t="str">
        <f>IF(ISERROR(VLOOKUP($AB3929,autonomo,Y3929,FALSE)),"",IF(VLOOKUP($AB3929,autonomo,Y3929,FALSE)=0,"",VLOOKUP($AB3929,autonomo,Y3929,FALSE)))</f>
        <v/>
      </c>
      <c r="G3929" s="92" t="str">
        <f>IF(ISERROR(VLOOKUP($AB3929,autonomo,Z3929,FALSE)),"",IF(VLOOKUP($AB3929,autonomo,Z3929,FALSE)=0,"",VLOOKUP($AB3929,autonomo,Z3929,FALSE)))</f>
        <v/>
      </c>
      <c r="H3929" s="93" t="str">
        <f ca="1">IF(ISERROR(VLOOKUP($AB3929,autonomo,AA3929,FALSE)),"",IF(VLOOKUP($AB3929,autonomo,AA3929,FALSE)=0,"",VLOOKUP($AB3929,autonomo,AA3929,FALSE)))</f>
        <v/>
      </c>
      <c r="I3929" s="305"/>
      <c r="J3929" s="306"/>
      <c r="W3929" s="14">
        <v>3</v>
      </c>
      <c r="X3929" s="14">
        <v>9</v>
      </c>
      <c r="Y3929" s="14">
        <v>15</v>
      </c>
      <c r="Z3929" s="14">
        <v>21</v>
      </c>
      <c r="AA3929" s="14">
        <v>31</v>
      </c>
      <c r="AB3929" s="14" t="str">
        <f>IF(C3878="","",C3878)</f>
        <v/>
      </c>
    </row>
    <row r="3930" spans="1:28" ht="24" customHeight="1" thickBot="1" x14ac:dyDescent="0.3">
      <c r="A3930" s="381" t="s">
        <v>16</v>
      </c>
      <c r="B3930" s="382"/>
      <c r="C3930" s="383"/>
      <c r="D3930" s="94" t="str">
        <f>IF(ISERROR(VLOOKUP($AB3930,tic,W3930,FALSE)),"",IF(VLOOKUP($AB3930,tic,W3930,FALSE)=0,"",VLOOKUP($AB3930,tic,W3930,FALSE)))</f>
        <v/>
      </c>
      <c r="E3930" s="94" t="str">
        <f>IF(ISERROR(VLOOKUP($AB3930,tic,X3930,FALSE)),"",IF(VLOOKUP($AB3930,tic,X3930,FALSE)=0,"",VLOOKUP($AB3930,tic,X3930,FALSE)))</f>
        <v/>
      </c>
      <c r="F3930" s="94" t="str">
        <f>IF(ISERROR(VLOOKUP($AB3930,tic,Y3930,FALSE)),"",IF(VLOOKUP($AB3930,tic,Y3930,FALSE)=0,"",VLOOKUP($AB3930,tic,Y3930,FALSE)))</f>
        <v/>
      </c>
      <c r="G3930" s="95" t="str">
        <f>IF(ISERROR(VLOOKUP($AB3930,tic,Z3930,FALSE)),"",IF(VLOOKUP($AB3930,tic,Z3930,FALSE)=0,"",VLOOKUP($AB3930,tic,Z3930,FALSE)))</f>
        <v/>
      </c>
      <c r="H3930" s="96" t="str">
        <f ca="1">IF(ISERROR(VLOOKUP($AB3930,tic,AA3930,FALSE)),"",IF(VLOOKUP($AB3930,tic,AA3930,FALSE)=0,"",VLOOKUP($AB3930,tic,AA3930,FALSE)))</f>
        <v/>
      </c>
      <c r="I3930" s="307"/>
      <c r="J3930" s="308"/>
      <c r="W3930" s="14">
        <v>3</v>
      </c>
      <c r="X3930" s="14">
        <v>9</v>
      </c>
      <c r="Y3930" s="14">
        <v>15</v>
      </c>
      <c r="Z3930" s="14">
        <v>21</v>
      </c>
      <c r="AA3930" s="14">
        <v>31</v>
      </c>
      <c r="AB3930" s="14" t="str">
        <f>IF(C3878="","",C3878)</f>
        <v/>
      </c>
    </row>
    <row r="3931" spans="1:28" ht="5.25" customHeight="1" thickTop="1" thickBot="1" x14ac:dyDescent="0.3"/>
    <row r="3932" spans="1:28" ht="17.25" customHeight="1" thickBot="1" x14ac:dyDescent="0.3">
      <c r="A3932" s="233" t="s">
        <v>154</v>
      </c>
      <c r="B3932" s="233"/>
      <c r="C3932" s="246" t="str">
        <f>IF(C3878="","",IF(VLOOKUP(C3878,DATOS!$B$17:$F$61,4,FALSE)=0,"",VLOOKUP(C3878,DATOS!$B$17:$F$61,4,FALSE)&amp;" "&amp;VLOOKUP(C3878,DATOS!$B$17:$F$61,5,FALSE)))</f>
        <v/>
      </c>
      <c r="D3932" s="247"/>
      <c r="E3932" s="248"/>
      <c r="F3932" s="233" t="str">
        <f>"N° Áreas desaprobadas "&amp;DATOS!$B$6&amp;" :"</f>
        <v>N° Áreas desaprobadas 2019 :</v>
      </c>
      <c r="G3932" s="233"/>
      <c r="H3932" s="233"/>
      <c r="I3932" s="233"/>
      <c r="J3932" s="97" t="str">
        <f ca="1">IF(C3878="","",IF((DATOS!$W$14-TODAY())&gt;0,"",VLOOKUP(C3878,anual,18,FALSE)))</f>
        <v/>
      </c>
    </row>
    <row r="3933" spans="1:28" ht="3" customHeight="1" thickBot="1" x14ac:dyDescent="0.3">
      <c r="A3933" s="46"/>
      <c r="B3933" s="46"/>
      <c r="C3933" s="98"/>
      <c r="D3933" s="98"/>
      <c r="E3933" s="98"/>
      <c r="F3933" s="46"/>
      <c r="G3933" s="46"/>
      <c r="H3933" s="46"/>
      <c r="I3933" s="46"/>
    </row>
    <row r="3934" spans="1:28" ht="17.25" customHeight="1" thickBot="1" x14ac:dyDescent="0.3">
      <c r="A3934" s="420" t="str">
        <f>IF(C3878="","",C3878)</f>
        <v/>
      </c>
      <c r="B3934" s="420"/>
      <c r="C3934" s="420"/>
      <c r="F3934" s="233" t="s">
        <v>155</v>
      </c>
      <c r="G3934" s="233"/>
      <c r="H3934" s="233"/>
      <c r="I3934" s="395" t="str">
        <f ca="1">IF(C3878="","",IF((DATOS!$W$14-TODAY())&gt;0,"",VLOOKUP(C3878,anual2,20,FALSE)))</f>
        <v/>
      </c>
      <c r="J3934" s="396"/>
    </row>
    <row r="3935" spans="1:28" ht="15.75" thickBot="1" x14ac:dyDescent="0.3">
      <c r="A3935" s="16" t="s">
        <v>54</v>
      </c>
    </row>
    <row r="3936" spans="1:28" ht="16.5" thickTop="1" thickBot="1" x14ac:dyDescent="0.3">
      <c r="A3936" s="99" t="s">
        <v>55</v>
      </c>
      <c r="B3936" s="100" t="s">
        <v>56</v>
      </c>
      <c r="C3936" s="279" t="s">
        <v>152</v>
      </c>
      <c r="D3936" s="280"/>
      <c r="E3936" s="279" t="s">
        <v>57</v>
      </c>
      <c r="F3936" s="281"/>
      <c r="G3936" s="281"/>
      <c r="H3936" s="281"/>
      <c r="I3936" s="281"/>
      <c r="J3936" s="282"/>
    </row>
    <row r="3937" spans="1:28" ht="20.25" customHeight="1" thickTop="1" x14ac:dyDescent="0.25">
      <c r="A3937" s="101">
        <v>1</v>
      </c>
      <c r="B3937" s="102" t="str">
        <f t="shared" ref="B3937:D3940" si="960">IF(ISERROR(VLOOKUP($AB3937,comportamiento,W3937,FALSE)),"",IF(VLOOKUP($AB3937,comportamiento,W3937,FALSE)=0,"",VLOOKUP($AB3937,comportamiento,W3937,FALSE)))</f>
        <v/>
      </c>
      <c r="C3937" s="273" t="str">
        <f t="shared" ca="1" si="960"/>
        <v/>
      </c>
      <c r="D3937" s="274" t="str">
        <f t="shared" si="960"/>
        <v/>
      </c>
      <c r="E3937" s="283"/>
      <c r="F3937" s="283"/>
      <c r="G3937" s="283"/>
      <c r="H3937" s="283"/>
      <c r="I3937" s="283"/>
      <c r="J3937" s="284"/>
      <c r="W3937" s="14">
        <v>7</v>
      </c>
      <c r="X3937" s="14">
        <v>31</v>
      </c>
      <c r="AB3937" s="14" t="str">
        <f>IF(C3878="","",C3878)</f>
        <v/>
      </c>
    </row>
    <row r="3938" spans="1:28" ht="20.25" customHeight="1" x14ac:dyDescent="0.25">
      <c r="A3938" s="103">
        <v>2</v>
      </c>
      <c r="B3938" s="104" t="str">
        <f t="shared" si="960"/>
        <v/>
      </c>
      <c r="C3938" s="275" t="str">
        <f t="shared" si="960"/>
        <v/>
      </c>
      <c r="D3938" s="276" t="str">
        <f t="shared" si="960"/>
        <v/>
      </c>
      <c r="E3938" s="269"/>
      <c r="F3938" s="269"/>
      <c r="G3938" s="269"/>
      <c r="H3938" s="269"/>
      <c r="I3938" s="269"/>
      <c r="J3938" s="270"/>
      <c r="W3938" s="14">
        <v>13</v>
      </c>
      <c r="AB3938" s="14" t="str">
        <f>IF(C3878="","",C3878)</f>
        <v/>
      </c>
    </row>
    <row r="3939" spans="1:28" ht="20.25" customHeight="1" x14ac:dyDescent="0.25">
      <c r="A3939" s="103">
        <v>3</v>
      </c>
      <c r="B3939" s="104" t="str">
        <f t="shared" si="960"/>
        <v/>
      </c>
      <c r="C3939" s="275" t="str">
        <f t="shared" si="960"/>
        <v/>
      </c>
      <c r="D3939" s="276" t="str">
        <f t="shared" si="960"/>
        <v/>
      </c>
      <c r="E3939" s="269"/>
      <c r="F3939" s="269"/>
      <c r="G3939" s="269"/>
      <c r="H3939" s="269"/>
      <c r="I3939" s="269"/>
      <c r="J3939" s="270"/>
      <c r="W3939" s="14">
        <v>19</v>
      </c>
      <c r="AB3939" s="14" t="str">
        <f>IF(C3878="","",C3878)</f>
        <v/>
      </c>
    </row>
    <row r="3940" spans="1:28" ht="20.25" customHeight="1" thickBot="1" x14ac:dyDescent="0.3">
      <c r="A3940" s="105">
        <v>4</v>
      </c>
      <c r="B3940" s="106" t="str">
        <f t="shared" si="960"/>
        <v/>
      </c>
      <c r="C3940" s="277" t="str">
        <f t="shared" si="960"/>
        <v/>
      </c>
      <c r="D3940" s="278" t="str">
        <f t="shared" si="960"/>
        <v/>
      </c>
      <c r="E3940" s="271"/>
      <c r="F3940" s="271"/>
      <c r="G3940" s="271"/>
      <c r="H3940" s="271"/>
      <c r="I3940" s="271"/>
      <c r="J3940" s="272"/>
      <c r="W3940" s="14">
        <v>25</v>
      </c>
      <c r="AB3940" s="14" t="str">
        <f>IF(C3878="","",C3878)</f>
        <v/>
      </c>
    </row>
    <row r="3941" spans="1:28" ht="6.75" customHeight="1" thickTop="1" thickBot="1" x14ac:dyDescent="0.3">
      <c r="W3941" s="14">
        <v>7</v>
      </c>
    </row>
    <row r="3942" spans="1:28" ht="14.25" customHeight="1" thickTop="1" thickBot="1" x14ac:dyDescent="0.3">
      <c r="B3942" s="358" t="s">
        <v>208</v>
      </c>
      <c r="C3942" s="359"/>
      <c r="D3942" s="359" t="s">
        <v>209</v>
      </c>
      <c r="E3942" s="359"/>
      <c r="F3942" s="360"/>
    </row>
    <row r="3943" spans="1:28" ht="14.25" customHeight="1" thickTop="1" x14ac:dyDescent="0.25">
      <c r="B3943" s="107" t="str">
        <f>IF(DATOS!$B$12="","",IF(DATOS!$B$12="Bimestre","I Bimestre","I Trimestre"))</f>
        <v>I Trimestre</v>
      </c>
      <c r="C3943" s="108" t="str">
        <f>IF(C3878="","",VLOOKUP(C3878,periodo1,20,FALSE)&amp;"°")</f>
        <v/>
      </c>
      <c r="D3943" s="221" t="str">
        <f>IF(C3878="","",VLOOKUP(C3878,periodo1,18,FALSE))</f>
        <v/>
      </c>
      <c r="E3943" s="221"/>
      <c r="F3943" s="361"/>
      <c r="H3943" s="406" t="str">
        <f>"Orden de mérito año escolar "&amp;DATOS!$B$6&amp;":"</f>
        <v>Orden de mérito año escolar 2019:</v>
      </c>
      <c r="I3943" s="407"/>
      <c r="J3943" s="412" t="str">
        <f ca="1">IF(C3878="","",IF((DATOS!$W$14-TODAY())&gt;0,"",VLOOKUP(C3878,anual,20,FALSE)&amp;"°"))</f>
        <v/>
      </c>
    </row>
    <row r="3944" spans="1:28" ht="14.25" customHeight="1" x14ac:dyDescent="0.25">
      <c r="B3944" s="109" t="str">
        <f>IF(DATOS!$B$12="","",IF(DATOS!$B$12="Bimestre","II Bimestre","II Trimestre"))</f>
        <v>II Trimestre</v>
      </c>
      <c r="C3944" s="110" t="str">
        <f ca="1">IF(C3878="","",IF((DATOS!$X$14-TODAY())&gt;0,"",VLOOKUP(C3878,periodo2,20,FALSE)&amp;"°"))</f>
        <v/>
      </c>
      <c r="D3944" s="225" t="str">
        <f>IF(C3878="","",IF(C3944="","",VLOOKUP(C3878,periodo2,18,FALSE)))</f>
        <v/>
      </c>
      <c r="E3944" s="225"/>
      <c r="F3944" s="362"/>
      <c r="H3944" s="408"/>
      <c r="I3944" s="409"/>
      <c r="J3944" s="413"/>
    </row>
    <row r="3945" spans="1:28" ht="14.25" customHeight="1" thickBot="1" x14ac:dyDescent="0.3">
      <c r="A3945" s="111"/>
      <c r="B3945" s="112" t="str">
        <f>IF(DATOS!$B$12="","",IF(DATOS!$B$12="Bimestre","III Bimestre","III Trimestre"))</f>
        <v>III Trimestre</v>
      </c>
      <c r="C3945" s="113" t="str">
        <f ca="1">IF(C3878="","",IF((DATOS!$Y$14-TODAY())&gt;0,"",VLOOKUP(C3878,periodo3,20,FALSE)&amp;"°"))</f>
        <v/>
      </c>
      <c r="D3945" s="363" t="str">
        <f>IF(C3878="","",IF(C3945="","",VLOOKUP(C3878,periodo3,18,FALSE)))</f>
        <v/>
      </c>
      <c r="E3945" s="363"/>
      <c r="F3945" s="364"/>
      <c r="G3945" s="111"/>
      <c r="H3945" s="410"/>
      <c r="I3945" s="411"/>
      <c r="J3945" s="414"/>
    </row>
    <row r="3946" spans="1:28" ht="14.25" customHeight="1" thickTop="1" thickBot="1" x14ac:dyDescent="0.3">
      <c r="B3946" s="114" t="str">
        <f>IF(DATOS!$B$12="","",IF(DATOS!$B$12="Bimestre","IV Bimestre",""))</f>
        <v/>
      </c>
      <c r="C3946" s="115" t="str">
        <f ca="1">IF(C3878="","",IF((DATOS!$W$14-TODAY())&gt;0,"",VLOOKUP(C3878,periodo4,20,FALSE)&amp;"°"))</f>
        <v/>
      </c>
      <c r="D3946" s="214" t="str">
        <f>IF(C3878="","",IF(C3946="","",VLOOKUP(C3878,periodo4,18,FALSE)))</f>
        <v/>
      </c>
      <c r="E3946" s="214"/>
      <c r="F3946" s="405"/>
    </row>
    <row r="3947" spans="1:28" ht="16.5" thickTop="1" thickBot="1" x14ac:dyDescent="0.3">
      <c r="A3947" s="16" t="s">
        <v>192</v>
      </c>
    </row>
    <row r="3948" spans="1:28" ht="15.75" thickTop="1" x14ac:dyDescent="0.25">
      <c r="A3948" s="397" t="s">
        <v>55</v>
      </c>
      <c r="B3948" s="399" t="s">
        <v>193</v>
      </c>
      <c r="C3948" s="288"/>
      <c r="D3948" s="288"/>
      <c r="E3948" s="289"/>
      <c r="F3948" s="399" t="s">
        <v>194</v>
      </c>
      <c r="G3948" s="288"/>
      <c r="H3948" s="288"/>
      <c r="I3948" s="289"/>
    </row>
    <row r="3949" spans="1:28" x14ac:dyDescent="0.25">
      <c r="A3949" s="398"/>
      <c r="B3949" s="116" t="s">
        <v>195</v>
      </c>
      <c r="C3949" s="400" t="s">
        <v>196</v>
      </c>
      <c r="D3949" s="400"/>
      <c r="E3949" s="401"/>
      <c r="F3949" s="402" t="s">
        <v>195</v>
      </c>
      <c r="G3949" s="400"/>
      <c r="H3949" s="400"/>
      <c r="I3949" s="117" t="s">
        <v>196</v>
      </c>
    </row>
    <row r="3950" spans="1:28" x14ac:dyDescent="0.25">
      <c r="A3950" s="118">
        <v>1</v>
      </c>
      <c r="B3950" s="145"/>
      <c r="C3950" s="403"/>
      <c r="D3950" s="366"/>
      <c r="E3950" s="404"/>
      <c r="F3950" s="365"/>
      <c r="G3950" s="366"/>
      <c r="H3950" s="367"/>
      <c r="I3950" s="127"/>
    </row>
    <row r="3951" spans="1:28" x14ac:dyDescent="0.25">
      <c r="A3951" s="118">
        <v>2</v>
      </c>
      <c r="B3951" s="145"/>
      <c r="C3951" s="403"/>
      <c r="D3951" s="366"/>
      <c r="E3951" s="404"/>
      <c r="F3951" s="365"/>
      <c r="G3951" s="366"/>
      <c r="H3951" s="367"/>
      <c r="I3951" s="127"/>
    </row>
    <row r="3952" spans="1:28" x14ac:dyDescent="0.25">
      <c r="A3952" s="118">
        <v>3</v>
      </c>
      <c r="B3952" s="145"/>
      <c r="C3952" s="403"/>
      <c r="D3952" s="366"/>
      <c r="E3952" s="404"/>
      <c r="F3952" s="365"/>
      <c r="G3952" s="366"/>
      <c r="H3952" s="367"/>
      <c r="I3952" s="127"/>
    </row>
    <row r="3953" spans="1:32" ht="15.75" thickBot="1" x14ac:dyDescent="0.3">
      <c r="A3953" s="119">
        <v>4</v>
      </c>
      <c r="B3953" s="144"/>
      <c r="C3953" s="368"/>
      <c r="D3953" s="369"/>
      <c r="E3953" s="370"/>
      <c r="F3953" s="371"/>
      <c r="G3953" s="369"/>
      <c r="H3953" s="372"/>
      <c r="I3953" s="130"/>
    </row>
    <row r="3954" spans="1:32" ht="16.5" thickTop="1" thickBot="1" x14ac:dyDescent="0.3">
      <c r="A3954" s="120" t="s">
        <v>197</v>
      </c>
      <c r="B3954" s="121" t="str">
        <f>IF(C3878="","",IF(SUM(B3950:B3953)=0,"",SUM(B3950:B3953)))</f>
        <v/>
      </c>
      <c r="C3954" s="373" t="str">
        <f>IF(C3878="","",IF(SUM(C3950:C3953)=0,"",SUM(C3950:C3953)))</f>
        <v/>
      </c>
      <c r="D3954" s="373" t="str">
        <f t="shared" ref="D3954" si="961">IF(E3878="","",IF(SUM(D3950:D3953)=0,"",SUM(D3950:D3953)))</f>
        <v/>
      </c>
      <c r="E3954" s="374" t="str">
        <f t="shared" ref="E3954" si="962">IF(F3878="","",IF(SUM(E3950:E3953)=0,"",SUM(E3950:E3953)))</f>
        <v/>
      </c>
      <c r="F3954" s="375" t="str">
        <f>IF(C3878="","",IF(SUM(F3950:F3953)=0,"",SUM(F3950:F3953)))</f>
        <v/>
      </c>
      <c r="G3954" s="373" t="str">
        <f t="shared" ref="G3954" si="963">IF(H3878="","",IF(SUM(G3950:G3953)=0,"",SUM(G3950:G3953)))</f>
        <v/>
      </c>
      <c r="H3954" s="373" t="str">
        <f t="shared" ref="H3954" si="964">IF(I3878="","",IF(SUM(H3950:H3953)=0,"",SUM(H3950:H3953)))</f>
        <v/>
      </c>
      <c r="I3954" s="122" t="str">
        <f>IF(C3878="","",IF(SUM(I3950:I3953)=0,"",SUM(I3950:I3953)))</f>
        <v/>
      </c>
    </row>
    <row r="3955" spans="1:32" ht="15.75" thickTop="1" x14ac:dyDescent="0.25"/>
    <row r="3958" spans="1:32" x14ac:dyDescent="0.25">
      <c r="A3958" s="416"/>
      <c r="B3958" s="416"/>
      <c r="G3958" s="123"/>
      <c r="H3958" s="123"/>
      <c r="I3958" s="123"/>
      <c r="J3958" s="123"/>
    </row>
    <row r="3959" spans="1:32" x14ac:dyDescent="0.25">
      <c r="A3959" s="415" t="str">
        <f>IF(DATOS!$F$9="","",DATOS!$F$9)</f>
        <v/>
      </c>
      <c r="B3959" s="415"/>
      <c r="G3959" s="415" t="str">
        <f>IF(DATOS!$F$10="","",DATOS!$F$10)</f>
        <v/>
      </c>
      <c r="H3959" s="415"/>
      <c r="I3959" s="415"/>
      <c r="J3959" s="415"/>
    </row>
    <row r="3960" spans="1:32" x14ac:dyDescent="0.25">
      <c r="A3960" s="415" t="s">
        <v>143</v>
      </c>
      <c r="B3960" s="415"/>
      <c r="G3960" s="415" t="s">
        <v>142</v>
      </c>
      <c r="H3960" s="415"/>
      <c r="I3960" s="415"/>
      <c r="J3960" s="415"/>
    </row>
    <row r="3961" spans="1:32" ht="17.25" x14ac:dyDescent="0.3">
      <c r="A3961" s="285" t="str">
        <f>"INFORME DE PROGRESO DEL APRENDIZAJE DEL ESTUDIANTE - "&amp;DATOS!$B$6</f>
        <v>INFORME DE PROGRESO DEL APRENDIZAJE DEL ESTUDIANTE - 2019</v>
      </c>
      <c r="B3961" s="285"/>
      <c r="C3961" s="285"/>
      <c r="D3961" s="285"/>
      <c r="E3961" s="285"/>
      <c r="F3961" s="285"/>
      <c r="G3961" s="285"/>
      <c r="H3961" s="285"/>
      <c r="I3961" s="285"/>
      <c r="J3961" s="285"/>
    </row>
    <row r="3962" spans="1:32" ht="4.5" customHeight="1" thickBot="1" x14ac:dyDescent="0.3"/>
    <row r="3963" spans="1:32" ht="15.75" thickTop="1" x14ac:dyDescent="0.25">
      <c r="A3963" s="292"/>
      <c r="B3963" s="62" t="s">
        <v>45</v>
      </c>
      <c r="C3963" s="314" t="str">
        <f>IF(DATOS!$B$4="","",DATOS!$B$4)</f>
        <v>Apurímac</v>
      </c>
      <c r="D3963" s="314"/>
      <c r="E3963" s="314"/>
      <c r="F3963" s="314"/>
      <c r="G3963" s="313" t="s">
        <v>47</v>
      </c>
      <c r="H3963" s="313"/>
      <c r="I3963" s="63" t="str">
        <f>IF(DATOS!$B$5="","",DATOS!$B$5)</f>
        <v/>
      </c>
      <c r="J3963" s="295" t="s">
        <v>520</v>
      </c>
    </row>
    <row r="3964" spans="1:32" x14ac:dyDescent="0.25">
      <c r="A3964" s="293"/>
      <c r="B3964" s="64" t="s">
        <v>46</v>
      </c>
      <c r="C3964" s="311" t="str">
        <f>IF(DATOS!$B$7="","",UPPER(DATOS!$B$7))</f>
        <v/>
      </c>
      <c r="D3964" s="311"/>
      <c r="E3964" s="311"/>
      <c r="F3964" s="311"/>
      <c r="G3964" s="311"/>
      <c r="H3964" s="311"/>
      <c r="I3964" s="312"/>
      <c r="J3964" s="296"/>
    </row>
    <row r="3965" spans="1:32" x14ac:dyDescent="0.25">
      <c r="A3965" s="293"/>
      <c r="B3965" s="64" t="s">
        <v>49</v>
      </c>
      <c r="C3965" s="315" t="str">
        <f>IF(DATOS!$B$8="","",DATOS!$B$8)</f>
        <v/>
      </c>
      <c r="D3965" s="315"/>
      <c r="E3965" s="315"/>
      <c r="F3965" s="315"/>
      <c r="G3965" s="286" t="s">
        <v>100</v>
      </c>
      <c r="H3965" s="287"/>
      <c r="I3965" s="65" t="str">
        <f>IF(DATOS!$B$9="","",DATOS!$B$9)</f>
        <v/>
      </c>
      <c r="J3965" s="296"/>
    </row>
    <row r="3966" spans="1:32" x14ac:dyDescent="0.25">
      <c r="A3966" s="293"/>
      <c r="B3966" s="64" t="s">
        <v>60</v>
      </c>
      <c r="C3966" s="311" t="str">
        <f>IF(DATOS!$B$10="","",DATOS!$B$10)</f>
        <v/>
      </c>
      <c r="D3966" s="311"/>
      <c r="E3966" s="311"/>
      <c r="F3966" s="311"/>
      <c r="G3966" s="317" t="s">
        <v>50</v>
      </c>
      <c r="H3966" s="317"/>
      <c r="I3966" s="65" t="str">
        <f>IF(DATOS!$B$11="","",DATOS!$B$11)</f>
        <v/>
      </c>
      <c r="J3966" s="296"/>
    </row>
    <row r="3967" spans="1:32" x14ac:dyDescent="0.25">
      <c r="A3967" s="293"/>
      <c r="B3967" s="64" t="s">
        <v>59</v>
      </c>
      <c r="C3967" s="316" t="str">
        <f>IF(ISERROR(VLOOKUP(C3968,DATOS!$B$17:$C$61,2,FALSE)),"No encontrado",IF(VLOOKUP(C3968,DATOS!$B$17:$C$61,2,FALSE)=0,"No encontrado",VLOOKUP(C3968,DATOS!$B$17:$C$61,2,FALSE)))</f>
        <v>No encontrado</v>
      </c>
      <c r="D3967" s="316"/>
      <c r="E3967" s="316"/>
      <c r="F3967" s="316"/>
      <c r="G3967" s="298"/>
      <c r="H3967" s="299"/>
      <c r="I3967" s="300"/>
      <c r="J3967" s="296"/>
    </row>
    <row r="3968" spans="1:32" ht="28.5" customHeight="1" thickBot="1" x14ac:dyDescent="0.3">
      <c r="A3968" s="294"/>
      <c r="B3968" s="66" t="s">
        <v>58</v>
      </c>
      <c r="C3968" s="309" t="str">
        <f>IF(INDEX(alumnos,AE3968,AF3968)=0,"",INDEX(alumnos,AE3968,AF3968))</f>
        <v/>
      </c>
      <c r="D3968" s="309"/>
      <c r="E3968" s="309"/>
      <c r="F3968" s="309"/>
      <c r="G3968" s="309"/>
      <c r="H3968" s="309"/>
      <c r="I3968" s="310"/>
      <c r="J3968" s="297"/>
      <c r="AE3968" s="14">
        <f>AE3878+1</f>
        <v>45</v>
      </c>
      <c r="AF3968" s="14">
        <v>2</v>
      </c>
    </row>
    <row r="3969" spans="1:28" ht="5.25" customHeight="1" thickTop="1" thickBot="1" x14ac:dyDescent="0.3"/>
    <row r="3970" spans="1:28" ht="27" customHeight="1" thickTop="1" x14ac:dyDescent="0.25">
      <c r="A3970" s="318" t="s">
        <v>0</v>
      </c>
      <c r="B3970" s="328" t="s">
        <v>1</v>
      </c>
      <c r="C3970" s="329"/>
      <c r="D3970" s="325" t="s">
        <v>139</v>
      </c>
      <c r="E3970" s="326"/>
      <c r="F3970" s="326"/>
      <c r="G3970" s="327"/>
      <c r="H3970" s="320" t="s">
        <v>2</v>
      </c>
      <c r="I3970" s="301" t="s">
        <v>3</v>
      </c>
      <c r="J3970" s="302"/>
      <c r="K3970" s="67"/>
    </row>
    <row r="3971" spans="1:28" ht="15" customHeight="1" thickBot="1" x14ac:dyDescent="0.3">
      <c r="A3971" s="319"/>
      <c r="B3971" s="330"/>
      <c r="C3971" s="331"/>
      <c r="D3971" s="68">
        <v>1</v>
      </c>
      <c r="E3971" s="68">
        <v>2</v>
      </c>
      <c r="F3971" s="68">
        <v>3</v>
      </c>
      <c r="G3971" s="68">
        <v>4</v>
      </c>
      <c r="H3971" s="321"/>
      <c r="I3971" s="303"/>
      <c r="J3971" s="304"/>
      <c r="K3971" s="67"/>
    </row>
    <row r="3972" spans="1:28" ht="17.25" customHeight="1" thickTop="1" x14ac:dyDescent="0.25">
      <c r="A3972" s="322" t="s">
        <v>8</v>
      </c>
      <c r="B3972" s="334" t="s">
        <v>26</v>
      </c>
      <c r="C3972" s="334"/>
      <c r="D3972" s="69" t="str">
        <f t="shared" ref="D3972:H3976" si="965">IF(ISERROR(VLOOKUP($AB3972,matematica,W3972,FALSE)),"",IF(VLOOKUP($AB3972,matematica,W3972,FALSE)=0,"",VLOOKUP($AB3972,matematica,W3972,FALSE)))</f>
        <v/>
      </c>
      <c r="E3972" s="69" t="str">
        <f t="shared" si="965"/>
        <v/>
      </c>
      <c r="F3972" s="69" t="str">
        <f t="shared" si="965"/>
        <v/>
      </c>
      <c r="G3972" s="69" t="str">
        <f t="shared" si="965"/>
        <v/>
      </c>
      <c r="H3972" s="343" t="str">
        <f t="shared" ca="1" si="965"/>
        <v/>
      </c>
      <c r="I3972" s="337"/>
      <c r="J3972" s="338"/>
      <c r="W3972" s="14">
        <v>3</v>
      </c>
      <c r="X3972" s="14">
        <v>9</v>
      </c>
      <c r="Y3972" s="14">
        <v>15</v>
      </c>
      <c r="Z3972" s="14">
        <v>21</v>
      </c>
      <c r="AA3972" s="14">
        <v>31</v>
      </c>
      <c r="AB3972" s="14" t="str">
        <f>IF(C3968="","",C3968)</f>
        <v/>
      </c>
    </row>
    <row r="3973" spans="1:28" ht="27.75" customHeight="1" x14ac:dyDescent="0.25">
      <c r="A3973" s="323"/>
      <c r="B3973" s="335" t="s">
        <v>27</v>
      </c>
      <c r="C3973" s="335"/>
      <c r="D3973" s="70" t="str">
        <f t="shared" si="965"/>
        <v/>
      </c>
      <c r="E3973" s="70" t="str">
        <f t="shared" si="965"/>
        <v/>
      </c>
      <c r="F3973" s="70" t="str">
        <f t="shared" si="965"/>
        <v/>
      </c>
      <c r="G3973" s="70" t="str">
        <f t="shared" si="965"/>
        <v/>
      </c>
      <c r="H3973" s="344" t="str">
        <f t="shared" si="965"/>
        <v/>
      </c>
      <c r="I3973" s="339"/>
      <c r="J3973" s="340"/>
      <c r="M3973" s="14" t="str">
        <f>IF(INDEX(alumnos,35,2)=0,"",INDEX(alumnos,35,2))</f>
        <v/>
      </c>
      <c r="W3973" s="14">
        <v>4</v>
      </c>
      <c r="X3973" s="14">
        <v>10</v>
      </c>
      <c r="Y3973" s="14">
        <v>16</v>
      </c>
      <c r="Z3973" s="14">
        <v>22</v>
      </c>
      <c r="AB3973" s="14" t="str">
        <f>IF(C3968="","",C3968)</f>
        <v/>
      </c>
    </row>
    <row r="3974" spans="1:28" ht="26.25" customHeight="1" x14ac:dyDescent="0.25">
      <c r="A3974" s="323"/>
      <c r="B3974" s="335" t="s">
        <v>28</v>
      </c>
      <c r="C3974" s="335"/>
      <c r="D3974" s="70" t="str">
        <f t="shared" si="965"/>
        <v/>
      </c>
      <c r="E3974" s="70" t="str">
        <f t="shared" si="965"/>
        <v/>
      </c>
      <c r="F3974" s="70" t="str">
        <f t="shared" si="965"/>
        <v/>
      </c>
      <c r="G3974" s="70" t="str">
        <f t="shared" si="965"/>
        <v/>
      </c>
      <c r="H3974" s="344" t="str">
        <f t="shared" si="965"/>
        <v/>
      </c>
      <c r="I3974" s="339"/>
      <c r="J3974" s="340"/>
      <c r="W3974" s="14">
        <v>5</v>
      </c>
      <c r="X3974" s="14">
        <v>11</v>
      </c>
      <c r="Y3974" s="14">
        <v>17</v>
      </c>
      <c r="Z3974" s="14">
        <v>23</v>
      </c>
      <c r="AB3974" s="14" t="str">
        <f>IF(C3968="","",C3968)</f>
        <v/>
      </c>
    </row>
    <row r="3975" spans="1:28" ht="24.75" customHeight="1" x14ac:dyDescent="0.25">
      <c r="A3975" s="323"/>
      <c r="B3975" s="335" t="s">
        <v>29</v>
      </c>
      <c r="C3975" s="335"/>
      <c r="D3975" s="70" t="str">
        <f t="shared" si="965"/>
        <v/>
      </c>
      <c r="E3975" s="70" t="str">
        <f t="shared" si="965"/>
        <v/>
      </c>
      <c r="F3975" s="70" t="str">
        <f t="shared" si="965"/>
        <v/>
      </c>
      <c r="G3975" s="70" t="str">
        <f t="shared" si="965"/>
        <v/>
      </c>
      <c r="H3975" s="344" t="str">
        <f t="shared" si="965"/>
        <v/>
      </c>
      <c r="I3975" s="339"/>
      <c r="J3975" s="340"/>
      <c r="W3975" s="14">
        <v>6</v>
      </c>
      <c r="X3975" s="14">
        <v>12</v>
      </c>
      <c r="Y3975" s="14">
        <v>18</v>
      </c>
      <c r="Z3975" s="14">
        <v>24</v>
      </c>
      <c r="AB3975" s="14" t="str">
        <f>IF(C3968="","",C3968)</f>
        <v/>
      </c>
    </row>
    <row r="3976" spans="1:28" ht="16.5" customHeight="1" thickBot="1" x14ac:dyDescent="0.3">
      <c r="A3976" s="324"/>
      <c r="B3976" s="336" t="s">
        <v>188</v>
      </c>
      <c r="C3976" s="336"/>
      <c r="D3976" s="71" t="str">
        <f t="shared" si="965"/>
        <v/>
      </c>
      <c r="E3976" s="71" t="str">
        <f t="shared" si="965"/>
        <v/>
      </c>
      <c r="F3976" s="71" t="str">
        <f t="shared" si="965"/>
        <v/>
      </c>
      <c r="G3976" s="71" t="str">
        <f t="shared" si="965"/>
        <v/>
      </c>
      <c r="H3976" s="345" t="str">
        <f t="shared" si="965"/>
        <v/>
      </c>
      <c r="I3976" s="341"/>
      <c r="J3976" s="342"/>
      <c r="W3976" s="14">
        <v>7</v>
      </c>
      <c r="X3976" s="14">
        <v>13</v>
      </c>
      <c r="Y3976" s="14">
        <v>19</v>
      </c>
      <c r="Z3976" s="14">
        <v>25</v>
      </c>
      <c r="AB3976" s="14" t="str">
        <f>IF(C3968="","",C3968)</f>
        <v/>
      </c>
    </row>
    <row r="3977" spans="1:28" ht="1.5" customHeight="1" thickTop="1" thickBot="1" x14ac:dyDescent="0.3">
      <c r="A3977" s="72"/>
      <c r="B3977" s="73"/>
      <c r="C3977" s="74"/>
      <c r="D3977" s="74"/>
      <c r="E3977" s="74"/>
      <c r="F3977" s="74"/>
      <c r="G3977" s="74"/>
      <c r="H3977" s="75"/>
      <c r="I3977" s="124"/>
      <c r="J3977" s="124"/>
    </row>
    <row r="3978" spans="1:28" ht="28.5" customHeight="1" thickTop="1" x14ac:dyDescent="0.25">
      <c r="A3978" s="322" t="s">
        <v>151</v>
      </c>
      <c r="B3978" s="334" t="s">
        <v>191</v>
      </c>
      <c r="C3978" s="334" t="str">
        <f t="shared" ref="C3978:C3980" si="966">IF(ISERROR(VLOOKUP($C$8,comunicacion,W3978,FALSE)),"",IF(VLOOKUP($C$8,comunicacion,W3978,FALSE)=0,"",VLOOKUP($C$8,comunicacion,W3978,FALSE)))</f>
        <v/>
      </c>
      <c r="D3978" s="76" t="str">
        <f t="shared" ref="D3978:H3981" si="967">IF(ISERROR(VLOOKUP($AB3978,comunicacion,W3978,FALSE)),"",IF(VLOOKUP($AB3978,comunicacion,W3978,FALSE)=0,"",VLOOKUP($AB3978,comunicacion,W3978,FALSE)))</f>
        <v/>
      </c>
      <c r="E3978" s="76" t="str">
        <f t="shared" si="967"/>
        <v/>
      </c>
      <c r="F3978" s="76" t="str">
        <f t="shared" si="967"/>
        <v/>
      </c>
      <c r="G3978" s="69" t="str">
        <f t="shared" si="967"/>
        <v/>
      </c>
      <c r="H3978" s="346" t="str">
        <f t="shared" ca="1" si="967"/>
        <v/>
      </c>
      <c r="I3978" s="349"/>
      <c r="J3978" s="350"/>
      <c r="W3978" s="14">
        <v>3</v>
      </c>
      <c r="X3978" s="14">
        <v>9</v>
      </c>
      <c r="Y3978" s="14">
        <v>15</v>
      </c>
      <c r="Z3978" s="14">
        <v>21</v>
      </c>
      <c r="AA3978" s="14">
        <v>31</v>
      </c>
      <c r="AB3978" s="14" t="str">
        <f>IF(C3968="","",C3968)</f>
        <v/>
      </c>
    </row>
    <row r="3979" spans="1:28" ht="28.5" customHeight="1" x14ac:dyDescent="0.25">
      <c r="A3979" s="323"/>
      <c r="B3979" s="335" t="s">
        <v>190</v>
      </c>
      <c r="C3979" s="335" t="str">
        <f t="shared" si="966"/>
        <v/>
      </c>
      <c r="D3979" s="77" t="str">
        <f t="shared" si="967"/>
        <v/>
      </c>
      <c r="E3979" s="77" t="str">
        <f t="shared" si="967"/>
        <v/>
      </c>
      <c r="F3979" s="77" t="str">
        <f t="shared" si="967"/>
        <v/>
      </c>
      <c r="G3979" s="70" t="str">
        <f t="shared" si="967"/>
        <v/>
      </c>
      <c r="H3979" s="347" t="str">
        <f t="shared" si="967"/>
        <v/>
      </c>
      <c r="I3979" s="351"/>
      <c r="J3979" s="352"/>
      <c r="W3979" s="14">
        <v>4</v>
      </c>
      <c r="X3979" s="14">
        <v>10</v>
      </c>
      <c r="Y3979" s="14">
        <v>16</v>
      </c>
      <c r="Z3979" s="14">
        <v>22</v>
      </c>
      <c r="AB3979" s="14" t="str">
        <f>IF(C3968="","",C3968)</f>
        <v/>
      </c>
    </row>
    <row r="3980" spans="1:28" ht="28.5" customHeight="1" x14ac:dyDescent="0.25">
      <c r="A3980" s="323"/>
      <c r="B3980" s="335" t="s">
        <v>189</v>
      </c>
      <c r="C3980" s="335" t="str">
        <f t="shared" si="966"/>
        <v/>
      </c>
      <c r="D3980" s="77" t="str">
        <f t="shared" si="967"/>
        <v/>
      </c>
      <c r="E3980" s="77" t="str">
        <f t="shared" si="967"/>
        <v/>
      </c>
      <c r="F3980" s="77" t="str">
        <f t="shared" si="967"/>
        <v/>
      </c>
      <c r="G3980" s="70" t="str">
        <f t="shared" si="967"/>
        <v/>
      </c>
      <c r="H3980" s="347" t="str">
        <f t="shared" si="967"/>
        <v/>
      </c>
      <c r="I3980" s="351"/>
      <c r="J3980" s="352"/>
      <c r="W3980" s="14">
        <v>5</v>
      </c>
      <c r="X3980" s="14">
        <v>11</v>
      </c>
      <c r="Y3980" s="14">
        <v>17</v>
      </c>
      <c r="Z3980" s="14">
        <v>23</v>
      </c>
      <c r="AB3980" s="14" t="str">
        <f>IF(C3968="","",C3968)</f>
        <v/>
      </c>
    </row>
    <row r="3981" spans="1:28" ht="16.5" customHeight="1" thickBot="1" x14ac:dyDescent="0.3">
      <c r="A3981" s="324"/>
      <c r="B3981" s="336" t="s">
        <v>188</v>
      </c>
      <c r="C3981" s="336"/>
      <c r="D3981" s="71" t="str">
        <f t="shared" si="967"/>
        <v/>
      </c>
      <c r="E3981" s="71" t="str">
        <f t="shared" si="967"/>
        <v/>
      </c>
      <c r="F3981" s="71" t="str">
        <f t="shared" si="967"/>
        <v/>
      </c>
      <c r="G3981" s="71" t="str">
        <f t="shared" si="967"/>
        <v/>
      </c>
      <c r="H3981" s="348" t="str">
        <f t="shared" si="967"/>
        <v/>
      </c>
      <c r="I3981" s="353"/>
      <c r="J3981" s="354"/>
      <c r="W3981" s="14">
        <v>7</v>
      </c>
      <c r="X3981" s="14">
        <v>13</v>
      </c>
      <c r="Y3981" s="14">
        <v>19</v>
      </c>
      <c r="Z3981" s="14">
        <v>25</v>
      </c>
      <c r="AB3981" s="14" t="str">
        <f>IF(C3968="","",C3968)</f>
        <v/>
      </c>
    </row>
    <row r="3982" spans="1:28" ht="2.25" customHeight="1" thickTop="1" thickBot="1" x14ac:dyDescent="0.3">
      <c r="A3982" s="72"/>
      <c r="B3982" s="73"/>
      <c r="C3982" s="78"/>
      <c r="D3982" s="78"/>
      <c r="E3982" s="78"/>
      <c r="F3982" s="78"/>
      <c r="G3982" s="78"/>
      <c r="H3982" s="75"/>
      <c r="I3982" s="124"/>
      <c r="J3982" s="124"/>
    </row>
    <row r="3983" spans="1:28" ht="28.5" customHeight="1" thickTop="1" x14ac:dyDescent="0.25">
      <c r="A3983" s="322" t="s">
        <v>150</v>
      </c>
      <c r="B3983" s="334" t="s">
        <v>30</v>
      </c>
      <c r="C3983" s="334" t="str">
        <f t="shared" ref="C3983:C3985" si="968">IF(ISERROR(VLOOKUP($C$8,ingles,W3983,FALSE)),"",IF(VLOOKUP($C$8,ingles,W3983,FALSE)=0,"",VLOOKUP($C$8,ingles,W3983,FALSE)))</f>
        <v/>
      </c>
      <c r="D3983" s="76" t="str">
        <f t="shared" ref="D3983:H3986" si="969">IF(ISERROR(VLOOKUP($AB3983,ingles,W3983,FALSE)),"",IF(VLOOKUP($AB3983,ingles,W3983,FALSE)=0,"",VLOOKUP($AB3983,ingles,W3983,FALSE)))</f>
        <v/>
      </c>
      <c r="E3983" s="76" t="str">
        <f t="shared" si="969"/>
        <v/>
      </c>
      <c r="F3983" s="76" t="str">
        <f t="shared" si="969"/>
        <v/>
      </c>
      <c r="G3983" s="69" t="str">
        <f t="shared" si="969"/>
        <v/>
      </c>
      <c r="H3983" s="346" t="str">
        <f t="shared" ca="1" si="969"/>
        <v/>
      </c>
      <c r="I3983" s="349"/>
      <c r="J3983" s="350"/>
      <c r="W3983" s="14">
        <v>3</v>
      </c>
      <c r="X3983" s="14">
        <v>9</v>
      </c>
      <c r="Y3983" s="14">
        <v>15</v>
      </c>
      <c r="Z3983" s="14">
        <v>21</v>
      </c>
      <c r="AA3983" s="14">
        <v>31</v>
      </c>
      <c r="AB3983" s="14" t="str">
        <f>IF(C3968="","",C3968)</f>
        <v/>
      </c>
    </row>
    <row r="3984" spans="1:28" ht="28.5" customHeight="1" x14ac:dyDescent="0.25">
      <c r="A3984" s="323"/>
      <c r="B3984" s="335" t="s">
        <v>31</v>
      </c>
      <c r="C3984" s="335" t="str">
        <f t="shared" si="968"/>
        <v/>
      </c>
      <c r="D3984" s="77" t="str">
        <f t="shared" si="969"/>
        <v/>
      </c>
      <c r="E3984" s="77" t="str">
        <f t="shared" si="969"/>
        <v/>
      </c>
      <c r="F3984" s="77" t="str">
        <f t="shared" si="969"/>
        <v/>
      </c>
      <c r="G3984" s="70" t="str">
        <f t="shared" si="969"/>
        <v/>
      </c>
      <c r="H3984" s="347" t="str">
        <f t="shared" si="969"/>
        <v/>
      </c>
      <c r="I3984" s="351"/>
      <c r="J3984" s="352"/>
      <c r="W3984" s="14">
        <v>4</v>
      </c>
      <c r="X3984" s="14">
        <v>10</v>
      </c>
      <c r="Y3984" s="14">
        <v>16</v>
      </c>
      <c r="Z3984" s="14">
        <v>22</v>
      </c>
      <c r="AB3984" s="14" t="str">
        <f>IF(C3968="","",C3968)</f>
        <v/>
      </c>
    </row>
    <row r="3985" spans="1:28" ht="28.5" customHeight="1" x14ac:dyDescent="0.25">
      <c r="A3985" s="323"/>
      <c r="B3985" s="335" t="s">
        <v>32</v>
      </c>
      <c r="C3985" s="335" t="str">
        <f t="shared" si="968"/>
        <v/>
      </c>
      <c r="D3985" s="77" t="str">
        <f t="shared" si="969"/>
        <v/>
      </c>
      <c r="E3985" s="77" t="str">
        <f t="shared" si="969"/>
        <v/>
      </c>
      <c r="F3985" s="77" t="str">
        <f t="shared" si="969"/>
        <v/>
      </c>
      <c r="G3985" s="70" t="str">
        <f t="shared" si="969"/>
        <v/>
      </c>
      <c r="H3985" s="347" t="str">
        <f t="shared" si="969"/>
        <v/>
      </c>
      <c r="I3985" s="351"/>
      <c r="J3985" s="352"/>
      <c r="W3985" s="14">
        <v>5</v>
      </c>
      <c r="X3985" s="14">
        <v>11</v>
      </c>
      <c r="Y3985" s="14">
        <v>17</v>
      </c>
      <c r="Z3985" s="14">
        <v>23</v>
      </c>
      <c r="AB3985" s="14" t="str">
        <f>IF(C3968="","",C3968)</f>
        <v/>
      </c>
    </row>
    <row r="3986" spans="1:28" ht="16.5" customHeight="1" thickBot="1" x14ac:dyDescent="0.3">
      <c r="A3986" s="324"/>
      <c r="B3986" s="336" t="s">
        <v>188</v>
      </c>
      <c r="C3986" s="336"/>
      <c r="D3986" s="71" t="str">
        <f t="shared" si="969"/>
        <v/>
      </c>
      <c r="E3986" s="71" t="str">
        <f t="shared" si="969"/>
        <v/>
      </c>
      <c r="F3986" s="71" t="str">
        <f t="shared" si="969"/>
        <v/>
      </c>
      <c r="G3986" s="71" t="str">
        <f t="shared" si="969"/>
        <v/>
      </c>
      <c r="H3986" s="348" t="str">
        <f t="shared" si="969"/>
        <v/>
      </c>
      <c r="I3986" s="353"/>
      <c r="J3986" s="354"/>
      <c r="W3986" s="14">
        <v>7</v>
      </c>
      <c r="X3986" s="14">
        <v>13</v>
      </c>
      <c r="Y3986" s="14">
        <v>19</v>
      </c>
      <c r="Z3986" s="14">
        <v>25</v>
      </c>
      <c r="AB3986" s="14" t="str">
        <f>IF(C3968="","",C3968)</f>
        <v/>
      </c>
    </row>
    <row r="3987" spans="1:28" ht="2.25" customHeight="1" thickTop="1" thickBot="1" x14ac:dyDescent="0.3">
      <c r="A3987" s="72"/>
      <c r="B3987" s="73"/>
      <c r="C3987" s="78"/>
      <c r="D3987" s="78"/>
      <c r="E3987" s="78"/>
      <c r="F3987" s="78"/>
      <c r="G3987" s="78"/>
      <c r="H3987" s="75"/>
      <c r="I3987" s="124"/>
      <c r="J3987" s="124"/>
    </row>
    <row r="3988" spans="1:28" ht="27" customHeight="1" thickTop="1" x14ac:dyDescent="0.25">
      <c r="A3988" s="322" t="s">
        <v>7</v>
      </c>
      <c r="B3988" s="334" t="s">
        <v>33</v>
      </c>
      <c r="C3988" s="334" t="str">
        <f t="shared" ref="C3988" si="970">IF(ISERROR(VLOOKUP($C$8,arte,W3988,FALSE)),"",IF(VLOOKUP($C$8,arte,W3988,FALSE)=0,"",VLOOKUP($C$8,arte,W3988,FALSE)))</f>
        <v/>
      </c>
      <c r="D3988" s="76" t="str">
        <f t="shared" ref="D3988:H3990" si="971">IF(ISERROR(VLOOKUP($AB3988,arte,W3988,FALSE)),"",IF(VLOOKUP($AB3988,arte,W3988,FALSE)=0,"",VLOOKUP($AB3988,arte,W3988,FALSE)))</f>
        <v/>
      </c>
      <c r="E3988" s="76" t="str">
        <f t="shared" si="971"/>
        <v/>
      </c>
      <c r="F3988" s="76" t="str">
        <f t="shared" si="971"/>
        <v/>
      </c>
      <c r="G3988" s="69" t="str">
        <f t="shared" si="971"/>
        <v/>
      </c>
      <c r="H3988" s="343" t="str">
        <f t="shared" ca="1" si="971"/>
        <v/>
      </c>
      <c r="I3988" s="337"/>
      <c r="J3988" s="338"/>
      <c r="W3988" s="14">
        <v>3</v>
      </c>
      <c r="X3988" s="14">
        <v>9</v>
      </c>
      <c r="Y3988" s="14">
        <v>15</v>
      </c>
      <c r="Z3988" s="14">
        <v>21</v>
      </c>
      <c r="AA3988" s="14">
        <v>31</v>
      </c>
      <c r="AB3988" s="14" t="str">
        <f>IF(C3968="","",C3968)</f>
        <v/>
      </c>
    </row>
    <row r="3989" spans="1:28" ht="27" customHeight="1" x14ac:dyDescent="0.25">
      <c r="A3989" s="323"/>
      <c r="B3989" s="335" t="s">
        <v>34</v>
      </c>
      <c r="C3989" s="335" t="str">
        <f>IF(ISERROR(VLOOKUP($C$8,arte,W3989,FALSE)),"",IF(VLOOKUP($C$8,arte,W3989,FALSE)=0,"",VLOOKUP($C$8,arte,W3989,FALSE)))</f>
        <v/>
      </c>
      <c r="D3989" s="77" t="str">
        <f t="shared" si="971"/>
        <v/>
      </c>
      <c r="E3989" s="77" t="str">
        <f t="shared" si="971"/>
        <v/>
      </c>
      <c r="F3989" s="77" t="str">
        <f t="shared" si="971"/>
        <v/>
      </c>
      <c r="G3989" s="70" t="str">
        <f t="shared" si="971"/>
        <v/>
      </c>
      <c r="H3989" s="344" t="str">
        <f t="shared" si="971"/>
        <v/>
      </c>
      <c r="I3989" s="339"/>
      <c r="J3989" s="340"/>
      <c r="W3989" s="14">
        <v>4</v>
      </c>
      <c r="X3989" s="14">
        <v>10</v>
      </c>
      <c r="Y3989" s="14">
        <v>16</v>
      </c>
      <c r="Z3989" s="14">
        <v>22</v>
      </c>
      <c r="AB3989" s="14" t="str">
        <f>IF(C3968="","",C3968)</f>
        <v/>
      </c>
    </row>
    <row r="3990" spans="1:28" ht="16.5" customHeight="1" thickBot="1" x14ac:dyDescent="0.3">
      <c r="A3990" s="324"/>
      <c r="B3990" s="336" t="s">
        <v>188</v>
      </c>
      <c r="C3990" s="336"/>
      <c r="D3990" s="71" t="str">
        <f t="shared" si="971"/>
        <v/>
      </c>
      <c r="E3990" s="71" t="str">
        <f t="shared" si="971"/>
        <v/>
      </c>
      <c r="F3990" s="71" t="str">
        <f t="shared" si="971"/>
        <v/>
      </c>
      <c r="G3990" s="71" t="str">
        <f t="shared" si="971"/>
        <v/>
      </c>
      <c r="H3990" s="345" t="str">
        <f t="shared" si="971"/>
        <v/>
      </c>
      <c r="I3990" s="341"/>
      <c r="J3990" s="342"/>
      <c r="W3990" s="14">
        <v>7</v>
      </c>
      <c r="X3990" s="14">
        <v>13</v>
      </c>
      <c r="Y3990" s="14">
        <v>19</v>
      </c>
      <c r="Z3990" s="14">
        <v>25</v>
      </c>
      <c r="AB3990" s="14" t="str">
        <f>IF(C3968="","",C3968)</f>
        <v/>
      </c>
    </row>
    <row r="3991" spans="1:28" ht="2.25" customHeight="1" thickTop="1" thickBot="1" x14ac:dyDescent="0.3">
      <c r="A3991" s="72"/>
      <c r="B3991" s="73"/>
      <c r="C3991" s="79"/>
      <c r="D3991" s="74"/>
      <c r="E3991" s="74"/>
      <c r="F3991" s="74"/>
      <c r="G3991" s="74"/>
      <c r="H3991" s="80" t="str">
        <f>IF(ISERROR(VLOOKUP($C$8,ingles,AA3991,FALSE)),"",IF(VLOOKUP($C$8,ingles,AA3991,FALSE)=0,"",VLOOKUP($C$8,ingles,AA3991,FALSE)))</f>
        <v/>
      </c>
      <c r="I3991" s="124"/>
      <c r="J3991" s="124"/>
    </row>
    <row r="3992" spans="1:28" ht="21" customHeight="1" thickTop="1" x14ac:dyDescent="0.25">
      <c r="A3992" s="322" t="s">
        <v>5</v>
      </c>
      <c r="B3992" s="334" t="s">
        <v>35</v>
      </c>
      <c r="C3992" s="334" t="str">
        <f t="shared" ref="C3992:C3994" si="972">IF(ISERROR(VLOOKUP($C$8,sociales,W3992,FALSE)),"",IF(VLOOKUP($C$8,sociales,W3992,FALSE)=0,"",VLOOKUP($C$8,sociales,W3992,FALSE)))</f>
        <v/>
      </c>
      <c r="D3992" s="76" t="str">
        <f t="shared" ref="D3992:H3995" si="973">IF(ISERROR(VLOOKUP($AB3992,sociales,W3992,FALSE)),"",IF(VLOOKUP($AB3992,sociales,W3992,FALSE)=0,"",VLOOKUP($AB3992,sociales,W3992,FALSE)))</f>
        <v/>
      </c>
      <c r="E3992" s="76" t="str">
        <f t="shared" si="973"/>
        <v/>
      </c>
      <c r="F3992" s="76" t="str">
        <f t="shared" si="973"/>
        <v/>
      </c>
      <c r="G3992" s="69" t="str">
        <f t="shared" si="973"/>
        <v/>
      </c>
      <c r="H3992" s="346" t="str">
        <f t="shared" ca="1" si="973"/>
        <v/>
      </c>
      <c r="I3992" s="349"/>
      <c r="J3992" s="350"/>
      <c r="W3992" s="14">
        <v>3</v>
      </c>
      <c r="X3992" s="14">
        <v>9</v>
      </c>
      <c r="Y3992" s="14">
        <v>15</v>
      </c>
      <c r="Z3992" s="14">
        <v>21</v>
      </c>
      <c r="AA3992" s="14">
        <v>31</v>
      </c>
      <c r="AB3992" s="14" t="str">
        <f>IF(C3968="","",C3968)</f>
        <v/>
      </c>
    </row>
    <row r="3993" spans="1:28" ht="27" customHeight="1" x14ac:dyDescent="0.25">
      <c r="A3993" s="323"/>
      <c r="B3993" s="335" t="s">
        <v>36</v>
      </c>
      <c r="C3993" s="335" t="str">
        <f t="shared" si="972"/>
        <v/>
      </c>
      <c r="D3993" s="77" t="str">
        <f t="shared" si="973"/>
        <v/>
      </c>
      <c r="E3993" s="77" t="str">
        <f t="shared" si="973"/>
        <v/>
      </c>
      <c r="F3993" s="77" t="str">
        <f t="shared" si="973"/>
        <v/>
      </c>
      <c r="G3993" s="70" t="str">
        <f t="shared" si="973"/>
        <v/>
      </c>
      <c r="H3993" s="347" t="str">
        <f t="shared" si="973"/>
        <v/>
      </c>
      <c r="I3993" s="351"/>
      <c r="J3993" s="352"/>
      <c r="W3993" s="14">
        <v>4</v>
      </c>
      <c r="X3993" s="14">
        <v>10</v>
      </c>
      <c r="Y3993" s="14">
        <v>16</v>
      </c>
      <c r="Z3993" s="14">
        <v>22</v>
      </c>
      <c r="AB3993" s="14" t="str">
        <f>IF(C3968="","",C3968)</f>
        <v/>
      </c>
    </row>
    <row r="3994" spans="1:28" ht="27" customHeight="1" x14ac:dyDescent="0.25">
      <c r="A3994" s="323"/>
      <c r="B3994" s="335" t="s">
        <v>37</v>
      </c>
      <c r="C3994" s="335" t="str">
        <f t="shared" si="972"/>
        <v/>
      </c>
      <c r="D3994" s="77" t="str">
        <f t="shared" si="973"/>
        <v/>
      </c>
      <c r="E3994" s="77" t="str">
        <f t="shared" si="973"/>
        <v/>
      </c>
      <c r="F3994" s="77" t="str">
        <f t="shared" si="973"/>
        <v/>
      </c>
      <c r="G3994" s="70" t="str">
        <f t="shared" si="973"/>
        <v/>
      </c>
      <c r="H3994" s="347" t="str">
        <f t="shared" si="973"/>
        <v/>
      </c>
      <c r="I3994" s="351"/>
      <c r="J3994" s="352"/>
      <c r="W3994" s="14">
        <v>5</v>
      </c>
      <c r="X3994" s="14">
        <v>11</v>
      </c>
      <c r="Y3994" s="14">
        <v>17</v>
      </c>
      <c r="Z3994" s="14">
        <v>23</v>
      </c>
      <c r="AB3994" s="14" t="str">
        <f>IF(C3968="","",C3968)</f>
        <v/>
      </c>
    </row>
    <row r="3995" spans="1:28" ht="16.5" customHeight="1" thickBot="1" x14ac:dyDescent="0.3">
      <c r="A3995" s="324"/>
      <c r="B3995" s="336" t="s">
        <v>188</v>
      </c>
      <c r="C3995" s="336"/>
      <c r="D3995" s="71" t="str">
        <f t="shared" si="973"/>
        <v/>
      </c>
      <c r="E3995" s="71" t="str">
        <f t="shared" si="973"/>
        <v/>
      </c>
      <c r="F3995" s="71" t="str">
        <f t="shared" si="973"/>
        <v/>
      </c>
      <c r="G3995" s="71" t="str">
        <f t="shared" si="973"/>
        <v/>
      </c>
      <c r="H3995" s="348" t="str">
        <f t="shared" si="973"/>
        <v/>
      </c>
      <c r="I3995" s="353"/>
      <c r="J3995" s="354"/>
      <c r="W3995" s="14">
        <v>7</v>
      </c>
      <c r="X3995" s="14">
        <v>13</v>
      </c>
      <c r="Y3995" s="14">
        <v>19</v>
      </c>
      <c r="Z3995" s="14">
        <v>25</v>
      </c>
      <c r="AB3995" s="14" t="str">
        <f>IF(C3968="","",C3968)</f>
        <v/>
      </c>
    </row>
    <row r="3996" spans="1:28" ht="2.25" customHeight="1" thickTop="1" thickBot="1" x14ac:dyDescent="0.3">
      <c r="A3996" s="72"/>
      <c r="B3996" s="73"/>
      <c r="C3996" s="78"/>
      <c r="D3996" s="78"/>
      <c r="E3996" s="78"/>
      <c r="F3996" s="78"/>
      <c r="G3996" s="78"/>
      <c r="H3996" s="75"/>
      <c r="I3996" s="124"/>
      <c r="J3996" s="124"/>
    </row>
    <row r="3997" spans="1:28" ht="16.5" customHeight="1" thickTop="1" x14ac:dyDescent="0.25">
      <c r="A3997" s="355" t="s">
        <v>4</v>
      </c>
      <c r="B3997" s="334" t="s">
        <v>24</v>
      </c>
      <c r="C3997" s="334" t="str">
        <f t="shared" ref="C3997:C3998" si="974">IF(ISERROR(VLOOKUP($C$8,desarrollo,W3997,FALSE)),"",IF(VLOOKUP($C$8,desarrollo,W3997,FALSE)=0,"",VLOOKUP($C$8,desarrollo,W3997,FALSE)))</f>
        <v/>
      </c>
      <c r="D3997" s="76" t="str">
        <f t="shared" ref="D3997:H3999" si="975">IF(ISERROR(VLOOKUP($AB3997,desarrollo,W3997,FALSE)),"",IF(VLOOKUP($AB3997,desarrollo,W3997,FALSE)=0,"",VLOOKUP($AB3997,desarrollo,W3997,FALSE)))</f>
        <v/>
      </c>
      <c r="E3997" s="76" t="str">
        <f t="shared" si="975"/>
        <v/>
      </c>
      <c r="F3997" s="76" t="str">
        <f t="shared" si="975"/>
        <v/>
      </c>
      <c r="G3997" s="69" t="str">
        <f t="shared" si="975"/>
        <v/>
      </c>
      <c r="H3997" s="343" t="str">
        <f t="shared" ca="1" si="975"/>
        <v/>
      </c>
      <c r="I3997" s="337"/>
      <c r="J3997" s="338"/>
      <c r="W3997" s="14">
        <v>3</v>
      </c>
      <c r="X3997" s="14">
        <v>9</v>
      </c>
      <c r="Y3997" s="14">
        <v>15</v>
      </c>
      <c r="Z3997" s="14">
        <v>21</v>
      </c>
      <c r="AA3997" s="14">
        <v>31</v>
      </c>
      <c r="AB3997" s="14" t="str">
        <f>IF(C3968="","",C3968)</f>
        <v/>
      </c>
    </row>
    <row r="3998" spans="1:28" ht="27" customHeight="1" x14ac:dyDescent="0.25">
      <c r="A3998" s="356"/>
      <c r="B3998" s="335" t="s">
        <v>25</v>
      </c>
      <c r="C3998" s="335" t="str">
        <f t="shared" si="974"/>
        <v/>
      </c>
      <c r="D3998" s="77" t="str">
        <f t="shared" si="975"/>
        <v/>
      </c>
      <c r="E3998" s="77" t="str">
        <f t="shared" si="975"/>
        <v/>
      </c>
      <c r="F3998" s="77" t="str">
        <f t="shared" si="975"/>
        <v/>
      </c>
      <c r="G3998" s="70" t="str">
        <f t="shared" si="975"/>
        <v/>
      </c>
      <c r="H3998" s="344" t="str">
        <f t="shared" si="975"/>
        <v/>
      </c>
      <c r="I3998" s="339"/>
      <c r="J3998" s="340"/>
      <c r="W3998" s="14">
        <v>4</v>
      </c>
      <c r="X3998" s="14">
        <v>10</v>
      </c>
      <c r="Y3998" s="14">
        <v>16</v>
      </c>
      <c r="Z3998" s="14">
        <v>22</v>
      </c>
      <c r="AB3998" s="14" t="str">
        <f>IF(C3968="","",C3968)</f>
        <v/>
      </c>
    </row>
    <row r="3999" spans="1:28" ht="16.5" customHeight="1" thickBot="1" x14ac:dyDescent="0.3">
      <c r="A3999" s="357"/>
      <c r="B3999" s="336" t="s">
        <v>188</v>
      </c>
      <c r="C3999" s="336"/>
      <c r="D3999" s="71" t="str">
        <f t="shared" si="975"/>
        <v/>
      </c>
      <c r="E3999" s="71" t="str">
        <f t="shared" si="975"/>
        <v/>
      </c>
      <c r="F3999" s="71" t="str">
        <f t="shared" si="975"/>
        <v/>
      </c>
      <c r="G3999" s="71" t="str">
        <f t="shared" si="975"/>
        <v/>
      </c>
      <c r="H3999" s="345" t="str">
        <f t="shared" si="975"/>
        <v/>
      </c>
      <c r="I3999" s="341"/>
      <c r="J3999" s="342"/>
      <c r="W3999" s="14">
        <v>7</v>
      </c>
      <c r="X3999" s="14">
        <v>13</v>
      </c>
      <c r="Y3999" s="14">
        <v>19</v>
      </c>
      <c r="Z3999" s="14">
        <v>25</v>
      </c>
      <c r="AB3999" s="14" t="str">
        <f>IF(C3968="","",C3968)</f>
        <v/>
      </c>
    </row>
    <row r="4000" spans="1:28" ht="2.25" customHeight="1" thickTop="1" thickBot="1" x14ac:dyDescent="0.3">
      <c r="A4000" s="81"/>
      <c r="B4000" s="73"/>
      <c r="C4000" s="78"/>
      <c r="D4000" s="78"/>
      <c r="E4000" s="78"/>
      <c r="F4000" s="78"/>
      <c r="G4000" s="78"/>
      <c r="H4000" s="82"/>
      <c r="I4000" s="124"/>
      <c r="J4000" s="124"/>
    </row>
    <row r="4001" spans="1:28" ht="24" customHeight="1" thickTop="1" x14ac:dyDescent="0.25">
      <c r="A4001" s="322" t="s">
        <v>6</v>
      </c>
      <c r="B4001" s="334" t="s">
        <v>52</v>
      </c>
      <c r="C4001" s="334" t="str">
        <f t="shared" ref="C4001:C4003" si="976">IF(ISERROR(VLOOKUP($C$8,fisica,W4001,FALSE)),"",IF(VLOOKUP($C$8,fisica,W4001,FALSE)=0,"",VLOOKUP($C$8,fisica,W4001,FALSE)))</f>
        <v/>
      </c>
      <c r="D4001" s="76" t="str">
        <f t="shared" ref="D4001:H4004" si="977">IF(ISERROR(VLOOKUP($AB4001,fisica,W4001,FALSE)),"",IF(VLOOKUP($AB4001,fisica,W4001,FALSE)=0,"",VLOOKUP($AB4001,fisica,W4001,FALSE)))</f>
        <v/>
      </c>
      <c r="E4001" s="76" t="str">
        <f t="shared" si="977"/>
        <v/>
      </c>
      <c r="F4001" s="76" t="str">
        <f t="shared" si="977"/>
        <v/>
      </c>
      <c r="G4001" s="69" t="str">
        <f t="shared" si="977"/>
        <v/>
      </c>
      <c r="H4001" s="346" t="str">
        <f t="shared" ca="1" si="977"/>
        <v/>
      </c>
      <c r="I4001" s="349"/>
      <c r="J4001" s="350"/>
      <c r="W4001" s="14">
        <v>3</v>
      </c>
      <c r="X4001" s="14">
        <v>9</v>
      </c>
      <c r="Y4001" s="14">
        <v>15</v>
      </c>
      <c r="Z4001" s="14">
        <v>21</v>
      </c>
      <c r="AA4001" s="14">
        <v>31</v>
      </c>
      <c r="AB4001" s="14" t="str">
        <f>IF(C3968="","",C3968)</f>
        <v/>
      </c>
    </row>
    <row r="4002" spans="1:28" ht="18.75" customHeight="1" x14ac:dyDescent="0.25">
      <c r="A4002" s="323"/>
      <c r="B4002" s="335" t="s">
        <v>38</v>
      </c>
      <c r="C4002" s="335" t="str">
        <f t="shared" si="976"/>
        <v/>
      </c>
      <c r="D4002" s="77" t="str">
        <f t="shared" si="977"/>
        <v/>
      </c>
      <c r="E4002" s="77" t="str">
        <f t="shared" si="977"/>
        <v/>
      </c>
      <c r="F4002" s="77" t="str">
        <f t="shared" si="977"/>
        <v/>
      </c>
      <c r="G4002" s="70" t="str">
        <f t="shared" si="977"/>
        <v/>
      </c>
      <c r="H4002" s="347" t="str">
        <f t="shared" si="977"/>
        <v/>
      </c>
      <c r="I4002" s="351"/>
      <c r="J4002" s="352"/>
      <c r="W4002" s="14">
        <v>4</v>
      </c>
      <c r="X4002" s="14">
        <v>10</v>
      </c>
      <c r="Y4002" s="14">
        <v>16</v>
      </c>
      <c r="Z4002" s="14">
        <v>22</v>
      </c>
      <c r="AB4002" s="14" t="str">
        <f>IF(C3968="","",C3968)</f>
        <v/>
      </c>
    </row>
    <row r="4003" spans="1:28" ht="27" customHeight="1" x14ac:dyDescent="0.25">
      <c r="A4003" s="323"/>
      <c r="B4003" s="335" t="s">
        <v>39</v>
      </c>
      <c r="C4003" s="335" t="str">
        <f t="shared" si="976"/>
        <v/>
      </c>
      <c r="D4003" s="77" t="str">
        <f t="shared" si="977"/>
        <v/>
      </c>
      <c r="E4003" s="77" t="str">
        <f t="shared" si="977"/>
        <v/>
      </c>
      <c r="F4003" s="77" t="str">
        <f t="shared" si="977"/>
        <v/>
      </c>
      <c r="G4003" s="70" t="str">
        <f t="shared" si="977"/>
        <v/>
      </c>
      <c r="H4003" s="347" t="str">
        <f t="shared" si="977"/>
        <v/>
      </c>
      <c r="I4003" s="351"/>
      <c r="J4003" s="352"/>
      <c r="W4003" s="14">
        <v>5</v>
      </c>
      <c r="X4003" s="14">
        <v>11</v>
      </c>
      <c r="Y4003" s="14">
        <v>17</v>
      </c>
      <c r="Z4003" s="14">
        <v>23</v>
      </c>
      <c r="AB4003" s="14" t="str">
        <f>IF(C3968="","",C3968)</f>
        <v/>
      </c>
    </row>
    <row r="4004" spans="1:28" ht="16.5" customHeight="1" thickBot="1" x14ac:dyDescent="0.3">
      <c r="A4004" s="324"/>
      <c r="B4004" s="336" t="s">
        <v>188</v>
      </c>
      <c r="C4004" s="336"/>
      <c r="D4004" s="71" t="str">
        <f t="shared" si="977"/>
        <v/>
      </c>
      <c r="E4004" s="71" t="str">
        <f t="shared" si="977"/>
        <v/>
      </c>
      <c r="F4004" s="71" t="str">
        <f t="shared" si="977"/>
        <v/>
      </c>
      <c r="G4004" s="71" t="str">
        <f t="shared" si="977"/>
        <v/>
      </c>
      <c r="H4004" s="348" t="str">
        <f t="shared" si="977"/>
        <v/>
      </c>
      <c r="I4004" s="353"/>
      <c r="J4004" s="354"/>
      <c r="W4004" s="14">
        <v>7</v>
      </c>
      <c r="X4004" s="14">
        <v>13</v>
      </c>
      <c r="Y4004" s="14">
        <v>19</v>
      </c>
      <c r="Z4004" s="14">
        <v>25</v>
      </c>
      <c r="AB4004" s="14" t="str">
        <f>IF(C3968="","",C3968)</f>
        <v/>
      </c>
    </row>
    <row r="4005" spans="1:28" ht="2.25" customHeight="1" thickTop="1" thickBot="1" x14ac:dyDescent="0.3">
      <c r="A4005" s="72"/>
      <c r="B4005" s="73"/>
      <c r="C4005" s="78"/>
      <c r="D4005" s="78"/>
      <c r="E4005" s="78"/>
      <c r="F4005" s="78"/>
      <c r="G4005" s="78"/>
      <c r="H4005" s="82"/>
      <c r="I4005" s="124"/>
      <c r="J4005" s="124"/>
    </row>
    <row r="4006" spans="1:28" ht="36" customHeight="1" thickTop="1" x14ac:dyDescent="0.25">
      <c r="A4006" s="322" t="s">
        <v>11</v>
      </c>
      <c r="B4006" s="334" t="s">
        <v>40</v>
      </c>
      <c r="C4006" s="334" t="str">
        <f t="shared" ref="C4006:C4007" si="978">IF(ISERROR(VLOOKUP($C$8,religion,W4006,FALSE)),"",IF(VLOOKUP($C$8,religion,W4006,FALSE)=0,"",VLOOKUP($C$8,religion,W4006,FALSE)))</f>
        <v/>
      </c>
      <c r="D4006" s="76" t="str">
        <f t="shared" ref="D4006:H4008" si="979">IF(ISERROR(VLOOKUP($AB4006,religion,W4006,FALSE)),"",IF(VLOOKUP($AB4006,religion,W4006,FALSE)=0,"",VLOOKUP($AB4006,religion,W4006,FALSE)))</f>
        <v/>
      </c>
      <c r="E4006" s="76" t="str">
        <f t="shared" si="979"/>
        <v/>
      </c>
      <c r="F4006" s="76" t="str">
        <f t="shared" si="979"/>
        <v/>
      </c>
      <c r="G4006" s="69" t="str">
        <f t="shared" si="979"/>
        <v/>
      </c>
      <c r="H4006" s="343" t="str">
        <f t="shared" ca="1" si="979"/>
        <v/>
      </c>
      <c r="I4006" s="337"/>
      <c r="J4006" s="338"/>
      <c r="W4006" s="14">
        <v>3</v>
      </c>
      <c r="X4006" s="14">
        <v>9</v>
      </c>
      <c r="Y4006" s="14">
        <v>15</v>
      </c>
      <c r="Z4006" s="14">
        <v>21</v>
      </c>
      <c r="AA4006" s="14">
        <v>31</v>
      </c>
      <c r="AB4006" s="14" t="str">
        <f>IF(C3968="","",C3968)</f>
        <v/>
      </c>
    </row>
    <row r="4007" spans="1:28" ht="27" customHeight="1" x14ac:dyDescent="0.25">
      <c r="A4007" s="323"/>
      <c r="B4007" s="335" t="s">
        <v>41</v>
      </c>
      <c r="C4007" s="335" t="str">
        <f t="shared" si="978"/>
        <v/>
      </c>
      <c r="D4007" s="77" t="str">
        <f t="shared" si="979"/>
        <v/>
      </c>
      <c r="E4007" s="77" t="str">
        <f t="shared" si="979"/>
        <v/>
      </c>
      <c r="F4007" s="77" t="str">
        <f t="shared" si="979"/>
        <v/>
      </c>
      <c r="G4007" s="70" t="str">
        <f t="shared" si="979"/>
        <v/>
      </c>
      <c r="H4007" s="344" t="str">
        <f t="shared" si="979"/>
        <v/>
      </c>
      <c r="I4007" s="339"/>
      <c r="J4007" s="340"/>
      <c r="W4007" s="14">
        <v>4</v>
      </c>
      <c r="X4007" s="14">
        <v>10</v>
      </c>
      <c r="Y4007" s="14">
        <v>16</v>
      </c>
      <c r="Z4007" s="14">
        <v>22</v>
      </c>
      <c r="AB4007" s="14" t="str">
        <f>IF(C3968="","",C3968)</f>
        <v/>
      </c>
    </row>
    <row r="4008" spans="1:28" ht="16.5" customHeight="1" thickBot="1" x14ac:dyDescent="0.3">
      <c r="A4008" s="324"/>
      <c r="B4008" s="336" t="s">
        <v>188</v>
      </c>
      <c r="C4008" s="336"/>
      <c r="D4008" s="71" t="str">
        <f t="shared" si="979"/>
        <v/>
      </c>
      <c r="E4008" s="71" t="str">
        <f t="shared" si="979"/>
        <v/>
      </c>
      <c r="F4008" s="71" t="str">
        <f t="shared" si="979"/>
        <v/>
      </c>
      <c r="G4008" s="71" t="str">
        <f t="shared" si="979"/>
        <v/>
      </c>
      <c r="H4008" s="345" t="str">
        <f t="shared" si="979"/>
        <v/>
      </c>
      <c r="I4008" s="341"/>
      <c r="J4008" s="342"/>
      <c r="W4008" s="14">
        <v>7</v>
      </c>
      <c r="X4008" s="14">
        <v>13</v>
      </c>
      <c r="Y4008" s="14">
        <v>19</v>
      </c>
      <c r="Z4008" s="14">
        <v>25</v>
      </c>
      <c r="AB4008" s="14" t="str">
        <f>IF(C3968="","",C3968)</f>
        <v/>
      </c>
    </row>
    <row r="4009" spans="1:28" ht="2.25" customHeight="1" thickTop="1" thickBot="1" x14ac:dyDescent="0.3">
      <c r="A4009" s="72"/>
      <c r="B4009" s="73"/>
      <c r="C4009" s="78"/>
      <c r="D4009" s="78"/>
      <c r="E4009" s="78"/>
      <c r="F4009" s="78"/>
      <c r="G4009" s="78"/>
      <c r="H4009" s="82"/>
      <c r="I4009" s="124"/>
      <c r="J4009" s="124"/>
    </row>
    <row r="4010" spans="1:28" ht="28.5" customHeight="1" thickTop="1" x14ac:dyDescent="0.25">
      <c r="A4010" s="322" t="s">
        <v>10</v>
      </c>
      <c r="B4010" s="334" t="s">
        <v>42</v>
      </c>
      <c r="C4010" s="334" t="str">
        <f t="shared" ref="C4010:C4012" si="980">IF(ISERROR(VLOOKUP($C$8,ciencia,W4010,FALSE)),"",IF(VLOOKUP($C$8,ciencia,W4010,FALSE)=0,"",VLOOKUP($C$8,ciencia,W4010,FALSE)))</f>
        <v/>
      </c>
      <c r="D4010" s="76" t="str">
        <f t="shared" ref="D4010:H4013" si="981">IF(ISERROR(VLOOKUP($AB4010,ciencia,W4010,FALSE)),"",IF(VLOOKUP($AB4010,ciencia,W4010,FALSE)=0,"",VLOOKUP($AB4010,ciencia,W4010,FALSE)))</f>
        <v/>
      </c>
      <c r="E4010" s="76" t="str">
        <f t="shared" si="981"/>
        <v/>
      </c>
      <c r="F4010" s="76" t="str">
        <f t="shared" si="981"/>
        <v/>
      </c>
      <c r="G4010" s="69" t="str">
        <f t="shared" si="981"/>
        <v/>
      </c>
      <c r="H4010" s="346" t="str">
        <f t="shared" ca="1" si="981"/>
        <v/>
      </c>
      <c r="I4010" s="349"/>
      <c r="J4010" s="350"/>
      <c r="W4010" s="14">
        <v>3</v>
      </c>
      <c r="X4010" s="14">
        <v>9</v>
      </c>
      <c r="Y4010" s="14">
        <v>15</v>
      </c>
      <c r="Z4010" s="14">
        <v>21</v>
      </c>
      <c r="AA4010" s="14">
        <v>31</v>
      </c>
      <c r="AB4010" s="14" t="str">
        <f>IF(C3968="","",C3968)</f>
        <v/>
      </c>
    </row>
    <row r="4011" spans="1:28" ht="47.25" customHeight="1" x14ac:dyDescent="0.25">
      <c r="A4011" s="323"/>
      <c r="B4011" s="335" t="s">
        <v>9</v>
      </c>
      <c r="C4011" s="335" t="str">
        <f t="shared" si="980"/>
        <v/>
      </c>
      <c r="D4011" s="77" t="str">
        <f t="shared" si="981"/>
        <v/>
      </c>
      <c r="E4011" s="77" t="str">
        <f t="shared" si="981"/>
        <v/>
      </c>
      <c r="F4011" s="77" t="str">
        <f t="shared" si="981"/>
        <v/>
      </c>
      <c r="G4011" s="70" t="str">
        <f t="shared" si="981"/>
        <v/>
      </c>
      <c r="H4011" s="347" t="str">
        <f t="shared" si="981"/>
        <v/>
      </c>
      <c r="I4011" s="351"/>
      <c r="J4011" s="352"/>
      <c r="W4011" s="14">
        <v>4</v>
      </c>
      <c r="X4011" s="14">
        <v>10</v>
      </c>
      <c r="Y4011" s="14">
        <v>16</v>
      </c>
      <c r="Z4011" s="14">
        <v>22</v>
      </c>
      <c r="AB4011" s="14" t="str">
        <f>IF(C3968="","",C3968)</f>
        <v/>
      </c>
    </row>
    <row r="4012" spans="1:28" ht="36.75" customHeight="1" x14ac:dyDescent="0.25">
      <c r="A4012" s="323"/>
      <c r="B4012" s="335" t="s">
        <v>43</v>
      </c>
      <c r="C4012" s="335" t="str">
        <f t="shared" si="980"/>
        <v/>
      </c>
      <c r="D4012" s="77" t="str">
        <f t="shared" si="981"/>
        <v/>
      </c>
      <c r="E4012" s="77" t="str">
        <f t="shared" si="981"/>
        <v/>
      </c>
      <c r="F4012" s="77" t="str">
        <f t="shared" si="981"/>
        <v/>
      </c>
      <c r="G4012" s="70" t="str">
        <f t="shared" si="981"/>
        <v/>
      </c>
      <c r="H4012" s="347" t="str">
        <f t="shared" si="981"/>
        <v/>
      </c>
      <c r="I4012" s="351"/>
      <c r="J4012" s="352"/>
      <c r="W4012" s="14">
        <v>5</v>
      </c>
      <c r="X4012" s="14">
        <v>11</v>
      </c>
      <c r="Y4012" s="14">
        <v>17</v>
      </c>
      <c r="Z4012" s="14">
        <v>23</v>
      </c>
      <c r="AB4012" s="14" t="str">
        <f>IF(C3968="","",C3968)</f>
        <v/>
      </c>
    </row>
    <row r="4013" spans="1:28" ht="16.5" customHeight="1" thickBot="1" x14ac:dyDescent="0.3">
      <c r="A4013" s="324"/>
      <c r="B4013" s="336" t="s">
        <v>188</v>
      </c>
      <c r="C4013" s="336"/>
      <c r="D4013" s="71" t="str">
        <f t="shared" si="981"/>
        <v/>
      </c>
      <c r="E4013" s="71" t="str">
        <f t="shared" si="981"/>
        <v/>
      </c>
      <c r="F4013" s="71" t="str">
        <f t="shared" si="981"/>
        <v/>
      </c>
      <c r="G4013" s="71" t="str">
        <f t="shared" si="981"/>
        <v/>
      </c>
      <c r="H4013" s="348" t="str">
        <f t="shared" si="981"/>
        <v/>
      </c>
      <c r="I4013" s="353"/>
      <c r="J4013" s="354"/>
      <c r="W4013" s="14">
        <v>7</v>
      </c>
      <c r="X4013" s="14">
        <v>13</v>
      </c>
      <c r="Y4013" s="14">
        <v>19</v>
      </c>
      <c r="Z4013" s="14">
        <v>25</v>
      </c>
      <c r="AB4013" s="14" t="str">
        <f>IF(C3968="","",C3968)</f>
        <v/>
      </c>
    </row>
    <row r="4014" spans="1:28" ht="2.25" customHeight="1" thickTop="1" thickBot="1" x14ac:dyDescent="0.3">
      <c r="A4014" s="72"/>
      <c r="B4014" s="73"/>
      <c r="C4014" s="78"/>
      <c r="D4014" s="78"/>
      <c r="E4014" s="78"/>
      <c r="F4014" s="78"/>
      <c r="G4014" s="78"/>
      <c r="H4014" s="82"/>
      <c r="I4014" s="124"/>
      <c r="J4014" s="124"/>
    </row>
    <row r="4015" spans="1:28" ht="44.25" customHeight="1" thickTop="1" thickBot="1" x14ac:dyDescent="0.3">
      <c r="A4015" s="83" t="s">
        <v>12</v>
      </c>
      <c r="B4015" s="376" t="s">
        <v>44</v>
      </c>
      <c r="C4015" s="377"/>
      <c r="D4015" s="84" t="str">
        <f>IF(ISERROR(VLOOKUP($AB4015,trabajo,W4015,FALSE)),"",IF(VLOOKUP($AB4015,trabajo,W4015,FALSE)=0,"",VLOOKUP($AB4015,trabajo,W4015,FALSE)))</f>
        <v/>
      </c>
      <c r="E4015" s="84" t="str">
        <f>IF(ISERROR(VLOOKUP($AB4015,trabajo,X4015,FALSE)),"",IF(VLOOKUP($AB4015,trabajo,X4015,FALSE)=0,"",VLOOKUP($AB4015,trabajo,X4015,FALSE)))</f>
        <v/>
      </c>
      <c r="F4015" s="84" t="str">
        <f>IF(ISERROR(VLOOKUP($AB4015,trabajo,Y4015,FALSE)),"",IF(VLOOKUP($AB4015,trabajo,Y4015,FALSE)=0,"",VLOOKUP($AB4015,trabajo,Y4015,FALSE)))</f>
        <v/>
      </c>
      <c r="G4015" s="85" t="str">
        <f>IF(ISERROR(VLOOKUP($AB4015,trabajo,Z4015,FALSE)),"",IF(VLOOKUP($AB4015,trabajo,Z4015,FALSE)=0,"",VLOOKUP($AB4015,trabajo,Z4015,FALSE)))</f>
        <v/>
      </c>
      <c r="H4015" s="86" t="str">
        <f ca="1">IF(ISERROR(VLOOKUP($AB4015,trabajo,AA4015,FALSE)),"",IF(VLOOKUP($AB4015,trabajo,AA4015,FALSE)=0,"",VLOOKUP($AB4015,trabajo,AA4015,FALSE)))</f>
        <v/>
      </c>
      <c r="I4015" s="332"/>
      <c r="J4015" s="333"/>
      <c r="W4015" s="14">
        <v>3</v>
      </c>
      <c r="X4015" s="14">
        <v>9</v>
      </c>
      <c r="Y4015" s="14">
        <v>15</v>
      </c>
      <c r="Z4015" s="14">
        <v>21</v>
      </c>
      <c r="AA4015" s="14">
        <v>31</v>
      </c>
      <c r="AB4015" s="14" t="str">
        <f>IF(C3968="","",C3968)</f>
        <v/>
      </c>
    </row>
    <row r="4016" spans="1:28" ht="9.75" customHeight="1" thickTop="1" thickBot="1" x14ac:dyDescent="0.3">
      <c r="A4016" s="87"/>
      <c r="B4016" s="73"/>
      <c r="C4016" s="79"/>
      <c r="D4016" s="79"/>
      <c r="E4016" s="79"/>
      <c r="F4016" s="79"/>
      <c r="G4016" s="79"/>
      <c r="I4016" s="88"/>
      <c r="J4016" s="88"/>
    </row>
    <row r="4017" spans="1:28" ht="18.75" customHeight="1" thickTop="1" x14ac:dyDescent="0.25">
      <c r="A4017" s="389" t="s">
        <v>14</v>
      </c>
      <c r="B4017" s="390"/>
      <c r="C4017" s="391"/>
      <c r="D4017" s="386" t="s">
        <v>53</v>
      </c>
      <c r="E4017" s="387"/>
      <c r="F4017" s="387"/>
      <c r="G4017" s="388"/>
      <c r="H4017" s="384" t="s">
        <v>2</v>
      </c>
      <c r="I4017" s="288" t="s">
        <v>17</v>
      </c>
      <c r="J4017" s="289"/>
    </row>
    <row r="4018" spans="1:28" ht="18.75" customHeight="1" thickBot="1" x14ac:dyDescent="0.3">
      <c r="A4018" s="392"/>
      <c r="B4018" s="393"/>
      <c r="C4018" s="394"/>
      <c r="D4018" s="89">
        <v>1</v>
      </c>
      <c r="E4018" s="89">
        <v>2</v>
      </c>
      <c r="F4018" s="89">
        <v>3</v>
      </c>
      <c r="G4018" s="90">
        <v>4</v>
      </c>
      <c r="H4018" s="385"/>
      <c r="I4018" s="290"/>
      <c r="J4018" s="291"/>
    </row>
    <row r="4019" spans="1:28" ht="22.5" customHeight="1" thickTop="1" x14ac:dyDescent="0.25">
      <c r="A4019" s="378" t="s">
        <v>15</v>
      </c>
      <c r="B4019" s="379"/>
      <c r="C4019" s="380"/>
      <c r="D4019" s="91" t="str">
        <f>IF(ISERROR(VLOOKUP($AB4019,autonomo,W4019,FALSE)),"",IF(VLOOKUP($AB4019,autonomo,W4019,FALSE)=0,"",VLOOKUP($AB4019,autonomo,W4019,FALSE)))</f>
        <v/>
      </c>
      <c r="E4019" s="91" t="str">
        <f>IF(ISERROR(VLOOKUP($AB4019,autonomo,X4019,FALSE)),"",IF(VLOOKUP($AB4019,autonomo,X4019,FALSE)=0,"",VLOOKUP($AB4019,autonomo,X4019,FALSE)))</f>
        <v/>
      </c>
      <c r="F4019" s="91" t="str">
        <f>IF(ISERROR(VLOOKUP($AB4019,autonomo,Y4019,FALSE)),"",IF(VLOOKUP($AB4019,autonomo,Y4019,FALSE)=0,"",VLOOKUP($AB4019,autonomo,Y4019,FALSE)))</f>
        <v/>
      </c>
      <c r="G4019" s="92" t="str">
        <f>IF(ISERROR(VLOOKUP($AB4019,autonomo,Z4019,FALSE)),"",IF(VLOOKUP($AB4019,autonomo,Z4019,FALSE)=0,"",VLOOKUP($AB4019,autonomo,Z4019,FALSE)))</f>
        <v/>
      </c>
      <c r="H4019" s="93" t="str">
        <f ca="1">IF(ISERROR(VLOOKUP($AB4019,autonomo,AA4019,FALSE)),"",IF(VLOOKUP($AB4019,autonomo,AA4019,FALSE)=0,"",VLOOKUP($AB4019,autonomo,AA4019,FALSE)))</f>
        <v/>
      </c>
      <c r="I4019" s="305"/>
      <c r="J4019" s="306"/>
      <c r="W4019" s="14">
        <v>3</v>
      </c>
      <c r="X4019" s="14">
        <v>9</v>
      </c>
      <c r="Y4019" s="14">
        <v>15</v>
      </c>
      <c r="Z4019" s="14">
        <v>21</v>
      </c>
      <c r="AA4019" s="14">
        <v>31</v>
      </c>
      <c r="AB4019" s="14" t="str">
        <f>IF(C3968="","",C3968)</f>
        <v/>
      </c>
    </row>
    <row r="4020" spans="1:28" ht="24" customHeight="1" thickBot="1" x14ac:dyDescent="0.3">
      <c r="A4020" s="381" t="s">
        <v>16</v>
      </c>
      <c r="B4020" s="382"/>
      <c r="C4020" s="383"/>
      <c r="D4020" s="94" t="str">
        <f>IF(ISERROR(VLOOKUP($AB4020,tic,W4020,FALSE)),"",IF(VLOOKUP($AB4020,tic,W4020,FALSE)=0,"",VLOOKUP($AB4020,tic,W4020,FALSE)))</f>
        <v/>
      </c>
      <c r="E4020" s="94" t="str">
        <f>IF(ISERROR(VLOOKUP($AB4020,tic,X4020,FALSE)),"",IF(VLOOKUP($AB4020,tic,X4020,FALSE)=0,"",VLOOKUP($AB4020,tic,X4020,FALSE)))</f>
        <v/>
      </c>
      <c r="F4020" s="94" t="str">
        <f>IF(ISERROR(VLOOKUP($AB4020,tic,Y4020,FALSE)),"",IF(VLOOKUP($AB4020,tic,Y4020,FALSE)=0,"",VLOOKUP($AB4020,tic,Y4020,FALSE)))</f>
        <v/>
      </c>
      <c r="G4020" s="95" t="str">
        <f>IF(ISERROR(VLOOKUP($AB4020,tic,Z4020,FALSE)),"",IF(VLOOKUP($AB4020,tic,Z4020,FALSE)=0,"",VLOOKUP($AB4020,tic,Z4020,FALSE)))</f>
        <v/>
      </c>
      <c r="H4020" s="96" t="str">
        <f ca="1">IF(ISERROR(VLOOKUP($AB4020,tic,AA4020,FALSE)),"",IF(VLOOKUP($AB4020,tic,AA4020,FALSE)=0,"",VLOOKUP($AB4020,tic,AA4020,FALSE)))</f>
        <v/>
      </c>
      <c r="I4020" s="307"/>
      <c r="J4020" s="308"/>
      <c r="W4020" s="14">
        <v>3</v>
      </c>
      <c r="X4020" s="14">
        <v>9</v>
      </c>
      <c r="Y4020" s="14">
        <v>15</v>
      </c>
      <c r="Z4020" s="14">
        <v>21</v>
      </c>
      <c r="AA4020" s="14">
        <v>31</v>
      </c>
      <c r="AB4020" s="14" t="str">
        <f>IF(C3968="","",C3968)</f>
        <v/>
      </c>
    </row>
    <row r="4021" spans="1:28" ht="5.25" customHeight="1" thickTop="1" thickBot="1" x14ac:dyDescent="0.3"/>
    <row r="4022" spans="1:28" ht="17.25" customHeight="1" thickBot="1" x14ac:dyDescent="0.3">
      <c r="A4022" s="233" t="s">
        <v>154</v>
      </c>
      <c r="B4022" s="233"/>
      <c r="C4022" s="246" t="str">
        <f>IF(C3968="","",IF(VLOOKUP(C3968,DATOS!$B$17:$F$61,4,FALSE)=0,"",VLOOKUP(C3968,DATOS!$B$17:$F$61,4,FALSE)&amp;" "&amp;VLOOKUP(C3968,DATOS!$B$17:$F$61,5,FALSE)))</f>
        <v/>
      </c>
      <c r="D4022" s="247"/>
      <c r="E4022" s="248"/>
      <c r="F4022" s="233" t="str">
        <f>"N° Áreas desaprobadas "&amp;DATOS!$B$6&amp;" :"</f>
        <v>N° Áreas desaprobadas 2019 :</v>
      </c>
      <c r="G4022" s="233"/>
      <c r="H4022" s="233"/>
      <c r="I4022" s="233"/>
      <c r="J4022" s="97" t="str">
        <f ca="1">IF(C3968="","",IF((DATOS!$W$14-TODAY())&gt;0,"",VLOOKUP(C3968,anual,18,FALSE)))</f>
        <v/>
      </c>
    </row>
    <row r="4023" spans="1:28" ht="3" customHeight="1" thickBot="1" x14ac:dyDescent="0.3">
      <c r="A4023" s="46"/>
      <c r="B4023" s="46"/>
      <c r="C4023" s="98"/>
      <c r="D4023" s="98"/>
      <c r="E4023" s="98"/>
      <c r="F4023" s="46"/>
      <c r="G4023" s="46"/>
      <c r="H4023" s="46"/>
      <c r="I4023" s="46"/>
    </row>
    <row r="4024" spans="1:28" ht="17.25" customHeight="1" thickBot="1" x14ac:dyDescent="0.3">
      <c r="A4024" s="420" t="str">
        <f>IF(C3968="","",C3968)</f>
        <v/>
      </c>
      <c r="B4024" s="420"/>
      <c r="C4024" s="420"/>
      <c r="F4024" s="233" t="s">
        <v>155</v>
      </c>
      <c r="G4024" s="233"/>
      <c r="H4024" s="233"/>
      <c r="I4024" s="395" t="str">
        <f ca="1">IF(C3968="","",IF((DATOS!$W$14-TODAY())&gt;0,"",VLOOKUP(C3968,anual2,20,FALSE)))</f>
        <v/>
      </c>
      <c r="J4024" s="396"/>
    </row>
    <row r="4025" spans="1:28" ht="15.75" thickBot="1" x14ac:dyDescent="0.3">
      <c r="A4025" s="16" t="s">
        <v>54</v>
      </c>
    </row>
    <row r="4026" spans="1:28" ht="16.5" thickTop="1" thickBot="1" x14ac:dyDescent="0.3">
      <c r="A4026" s="99" t="s">
        <v>55</v>
      </c>
      <c r="B4026" s="100" t="s">
        <v>56</v>
      </c>
      <c r="C4026" s="279" t="s">
        <v>152</v>
      </c>
      <c r="D4026" s="280"/>
      <c r="E4026" s="279" t="s">
        <v>57</v>
      </c>
      <c r="F4026" s="281"/>
      <c r="G4026" s="281"/>
      <c r="H4026" s="281"/>
      <c r="I4026" s="281"/>
      <c r="J4026" s="282"/>
    </row>
    <row r="4027" spans="1:28" ht="20.25" customHeight="1" thickTop="1" x14ac:dyDescent="0.25">
      <c r="A4027" s="101">
        <v>1</v>
      </c>
      <c r="B4027" s="102" t="str">
        <f t="shared" ref="B4027:D4030" si="982">IF(ISERROR(VLOOKUP($AB4027,comportamiento,W4027,FALSE)),"",IF(VLOOKUP($AB4027,comportamiento,W4027,FALSE)=0,"",VLOOKUP($AB4027,comportamiento,W4027,FALSE)))</f>
        <v/>
      </c>
      <c r="C4027" s="273" t="str">
        <f t="shared" ca="1" si="982"/>
        <v/>
      </c>
      <c r="D4027" s="274" t="str">
        <f t="shared" si="982"/>
        <v/>
      </c>
      <c r="E4027" s="283"/>
      <c r="F4027" s="283"/>
      <c r="G4027" s="283"/>
      <c r="H4027" s="283"/>
      <c r="I4027" s="283"/>
      <c r="J4027" s="284"/>
      <c r="W4027" s="14">
        <v>7</v>
      </c>
      <c r="X4027" s="14">
        <v>31</v>
      </c>
      <c r="AB4027" s="14" t="str">
        <f>IF(C3968="","",C3968)</f>
        <v/>
      </c>
    </row>
    <row r="4028" spans="1:28" ht="20.25" customHeight="1" x14ac:dyDescent="0.25">
      <c r="A4028" s="103">
        <v>2</v>
      </c>
      <c r="B4028" s="104" t="str">
        <f t="shared" si="982"/>
        <v/>
      </c>
      <c r="C4028" s="275" t="str">
        <f t="shared" si="982"/>
        <v/>
      </c>
      <c r="D4028" s="276" t="str">
        <f t="shared" si="982"/>
        <v/>
      </c>
      <c r="E4028" s="269"/>
      <c r="F4028" s="269"/>
      <c r="G4028" s="269"/>
      <c r="H4028" s="269"/>
      <c r="I4028" s="269"/>
      <c r="J4028" s="270"/>
      <c r="W4028" s="14">
        <v>13</v>
      </c>
      <c r="AB4028" s="14" t="str">
        <f>IF(C3968="","",C3968)</f>
        <v/>
      </c>
    </row>
    <row r="4029" spans="1:28" ht="20.25" customHeight="1" x14ac:dyDescent="0.25">
      <c r="A4029" s="103">
        <v>3</v>
      </c>
      <c r="B4029" s="104" t="str">
        <f t="shared" si="982"/>
        <v/>
      </c>
      <c r="C4029" s="275" t="str">
        <f t="shared" si="982"/>
        <v/>
      </c>
      <c r="D4029" s="276" t="str">
        <f t="shared" si="982"/>
        <v/>
      </c>
      <c r="E4029" s="269"/>
      <c r="F4029" s="269"/>
      <c r="G4029" s="269"/>
      <c r="H4029" s="269"/>
      <c r="I4029" s="269"/>
      <c r="J4029" s="270"/>
      <c r="W4029" s="14">
        <v>19</v>
      </c>
      <c r="AB4029" s="14" t="str">
        <f>IF(C3968="","",C3968)</f>
        <v/>
      </c>
    </row>
    <row r="4030" spans="1:28" ht="20.25" customHeight="1" thickBot="1" x14ac:dyDescent="0.3">
      <c r="A4030" s="105">
        <v>4</v>
      </c>
      <c r="B4030" s="106" t="str">
        <f t="shared" si="982"/>
        <v/>
      </c>
      <c r="C4030" s="277" t="str">
        <f t="shared" si="982"/>
        <v/>
      </c>
      <c r="D4030" s="278" t="str">
        <f t="shared" si="982"/>
        <v/>
      </c>
      <c r="E4030" s="271"/>
      <c r="F4030" s="271"/>
      <c r="G4030" s="271"/>
      <c r="H4030" s="271"/>
      <c r="I4030" s="271"/>
      <c r="J4030" s="272"/>
      <c r="W4030" s="14">
        <v>25</v>
      </c>
      <c r="AB4030" s="14" t="str">
        <f>IF(C3968="","",C3968)</f>
        <v/>
      </c>
    </row>
    <row r="4031" spans="1:28" ht="6.75" customHeight="1" thickTop="1" thickBot="1" x14ac:dyDescent="0.3">
      <c r="W4031" s="14">
        <v>7</v>
      </c>
    </row>
    <row r="4032" spans="1:28" ht="14.25" customHeight="1" thickTop="1" thickBot="1" x14ac:dyDescent="0.3">
      <c r="B4032" s="358" t="s">
        <v>208</v>
      </c>
      <c r="C4032" s="359"/>
      <c r="D4032" s="359" t="s">
        <v>209</v>
      </c>
      <c r="E4032" s="359"/>
      <c r="F4032" s="360"/>
    </row>
    <row r="4033" spans="1:10" ht="14.25" customHeight="1" thickTop="1" x14ac:dyDescent="0.25">
      <c r="B4033" s="107" t="str">
        <f>IF(DATOS!$B$12="","",IF(DATOS!$B$12="Bimestre","I Bimestre","I Trimestre"))</f>
        <v>I Trimestre</v>
      </c>
      <c r="C4033" s="108" t="str">
        <f>IF(C3968="","",VLOOKUP(C3968,periodo1,20,FALSE)&amp;"°")</f>
        <v/>
      </c>
      <c r="D4033" s="221" t="str">
        <f>IF(C3968="","",VLOOKUP(C3968,periodo1,18,FALSE))</f>
        <v/>
      </c>
      <c r="E4033" s="221"/>
      <c r="F4033" s="361"/>
      <c r="H4033" s="406" t="str">
        <f>"Orden de mérito año escolar "&amp;DATOS!$B$6&amp;":"</f>
        <v>Orden de mérito año escolar 2019:</v>
      </c>
      <c r="I4033" s="407"/>
      <c r="J4033" s="412" t="str">
        <f ca="1">IF(C3968="","",IF((DATOS!$W$14-TODAY())&gt;0,"",VLOOKUP(C3968,anual,20,FALSE)&amp;"°"))</f>
        <v/>
      </c>
    </row>
    <row r="4034" spans="1:10" ht="14.25" customHeight="1" x14ac:dyDescent="0.25">
      <c r="B4034" s="109" t="str">
        <f>IF(DATOS!$B$12="","",IF(DATOS!$B$12="Bimestre","II Bimestre","II Trimestre"))</f>
        <v>II Trimestre</v>
      </c>
      <c r="C4034" s="110" t="str">
        <f ca="1">IF(C3968="","",IF((DATOS!$X$14-TODAY())&gt;0,"",VLOOKUP(C3968,periodo2,20,FALSE)&amp;"°"))</f>
        <v/>
      </c>
      <c r="D4034" s="225" t="str">
        <f>IF(C3968="","",IF(C4034="","",VLOOKUP(C3968,periodo2,18,FALSE)))</f>
        <v/>
      </c>
      <c r="E4034" s="225"/>
      <c r="F4034" s="362"/>
      <c r="H4034" s="408"/>
      <c r="I4034" s="409"/>
      <c r="J4034" s="413"/>
    </row>
    <row r="4035" spans="1:10" ht="14.25" customHeight="1" thickBot="1" x14ac:dyDescent="0.3">
      <c r="A4035" s="111"/>
      <c r="B4035" s="112" t="str">
        <f>IF(DATOS!$B$12="","",IF(DATOS!$B$12="Bimestre","III Bimestre","III Trimestre"))</f>
        <v>III Trimestre</v>
      </c>
      <c r="C4035" s="113" t="str">
        <f ca="1">IF(C3968="","",IF((DATOS!$Y$14-TODAY())&gt;0,"",VLOOKUP(C3968,periodo3,20,FALSE)&amp;"°"))</f>
        <v/>
      </c>
      <c r="D4035" s="363" t="str">
        <f>IF(C3968="","",IF(C4035="","",VLOOKUP(C3968,periodo3,18,FALSE)))</f>
        <v/>
      </c>
      <c r="E4035" s="363"/>
      <c r="F4035" s="364"/>
      <c r="G4035" s="111"/>
      <c r="H4035" s="410"/>
      <c r="I4035" s="411"/>
      <c r="J4035" s="414"/>
    </row>
    <row r="4036" spans="1:10" ht="14.25" customHeight="1" thickTop="1" thickBot="1" x14ac:dyDescent="0.3">
      <c r="B4036" s="114" t="str">
        <f>IF(DATOS!$B$12="","",IF(DATOS!$B$12="Bimestre","IV Bimestre",""))</f>
        <v/>
      </c>
      <c r="C4036" s="115" t="str">
        <f ca="1">IF(C3968="","",IF((DATOS!$W$14-TODAY())&gt;0,"",VLOOKUP(C3968,periodo4,20,FALSE)&amp;"°"))</f>
        <v/>
      </c>
      <c r="D4036" s="214" t="str">
        <f>IF(C3968="","",IF(C4036="","",VLOOKUP(C3968,periodo4,18,FALSE)))</f>
        <v/>
      </c>
      <c r="E4036" s="214"/>
      <c r="F4036" s="405"/>
    </row>
    <row r="4037" spans="1:10" ht="16.5" thickTop="1" thickBot="1" x14ac:dyDescent="0.3">
      <c r="A4037" s="16" t="s">
        <v>192</v>
      </c>
    </row>
    <row r="4038" spans="1:10" ht="15.75" thickTop="1" x14ac:dyDescent="0.25">
      <c r="A4038" s="397" t="s">
        <v>55</v>
      </c>
      <c r="B4038" s="399" t="s">
        <v>193</v>
      </c>
      <c r="C4038" s="288"/>
      <c r="D4038" s="288"/>
      <c r="E4038" s="289"/>
      <c r="F4038" s="399" t="s">
        <v>194</v>
      </c>
      <c r="G4038" s="288"/>
      <c r="H4038" s="288"/>
      <c r="I4038" s="289"/>
    </row>
    <row r="4039" spans="1:10" x14ac:dyDescent="0.25">
      <c r="A4039" s="398"/>
      <c r="B4039" s="116" t="s">
        <v>195</v>
      </c>
      <c r="C4039" s="400" t="s">
        <v>196</v>
      </c>
      <c r="D4039" s="400"/>
      <c r="E4039" s="401"/>
      <c r="F4039" s="402" t="s">
        <v>195</v>
      </c>
      <c r="G4039" s="400"/>
      <c r="H4039" s="400"/>
      <c r="I4039" s="117" t="s">
        <v>196</v>
      </c>
    </row>
    <row r="4040" spans="1:10" x14ac:dyDescent="0.25">
      <c r="A4040" s="118">
        <v>1</v>
      </c>
      <c r="B4040" s="145"/>
      <c r="C4040" s="403"/>
      <c r="D4040" s="366"/>
      <c r="E4040" s="404"/>
      <c r="F4040" s="365"/>
      <c r="G4040" s="366"/>
      <c r="H4040" s="367"/>
      <c r="I4040" s="127"/>
    </row>
    <row r="4041" spans="1:10" x14ac:dyDescent="0.25">
      <c r="A4041" s="118">
        <v>2</v>
      </c>
      <c r="B4041" s="145"/>
      <c r="C4041" s="403"/>
      <c r="D4041" s="366"/>
      <c r="E4041" s="404"/>
      <c r="F4041" s="365"/>
      <c r="G4041" s="366"/>
      <c r="H4041" s="367"/>
      <c r="I4041" s="127"/>
    </row>
    <row r="4042" spans="1:10" x14ac:dyDescent="0.25">
      <c r="A4042" s="118">
        <v>3</v>
      </c>
      <c r="B4042" s="145"/>
      <c r="C4042" s="403"/>
      <c r="D4042" s="366"/>
      <c r="E4042" s="404"/>
      <c r="F4042" s="365"/>
      <c r="G4042" s="366"/>
      <c r="H4042" s="367"/>
      <c r="I4042" s="127"/>
    </row>
    <row r="4043" spans="1:10" ht="15.75" thickBot="1" x14ac:dyDescent="0.3">
      <c r="A4043" s="119">
        <v>4</v>
      </c>
      <c r="B4043" s="144"/>
      <c r="C4043" s="368"/>
      <c r="D4043" s="369"/>
      <c r="E4043" s="370"/>
      <c r="F4043" s="371"/>
      <c r="G4043" s="369"/>
      <c r="H4043" s="372"/>
      <c r="I4043" s="130"/>
    </row>
    <row r="4044" spans="1:10" ht="16.5" thickTop="1" thickBot="1" x14ac:dyDescent="0.3">
      <c r="A4044" s="120" t="s">
        <v>197</v>
      </c>
      <c r="B4044" s="121" t="str">
        <f>IF(C3968="","",IF(SUM(B4040:B4043)=0,"",SUM(B4040:B4043)))</f>
        <v/>
      </c>
      <c r="C4044" s="373" t="str">
        <f>IF(C3968="","",IF(SUM(C4040:C4043)=0,"",SUM(C4040:C4043)))</f>
        <v/>
      </c>
      <c r="D4044" s="373" t="str">
        <f t="shared" ref="D4044" si="983">IF(E3968="","",IF(SUM(D4040:D4043)=0,"",SUM(D4040:D4043)))</f>
        <v/>
      </c>
      <c r="E4044" s="374" t="str">
        <f t="shared" ref="E4044" si="984">IF(F3968="","",IF(SUM(E4040:E4043)=0,"",SUM(E4040:E4043)))</f>
        <v/>
      </c>
      <c r="F4044" s="375" t="str">
        <f>IF(C3968="","",IF(SUM(F4040:F4043)=0,"",SUM(F4040:F4043)))</f>
        <v/>
      </c>
      <c r="G4044" s="373" t="str">
        <f t="shared" ref="G4044" si="985">IF(H3968="","",IF(SUM(G4040:G4043)=0,"",SUM(G4040:G4043)))</f>
        <v/>
      </c>
      <c r="H4044" s="373" t="str">
        <f t="shared" ref="H4044" si="986">IF(I3968="","",IF(SUM(H4040:H4043)=0,"",SUM(H4040:H4043)))</f>
        <v/>
      </c>
      <c r="I4044" s="122" t="str">
        <f>IF(C3968="","",IF(SUM(I4040:I4043)=0,"",SUM(I4040:I4043)))</f>
        <v/>
      </c>
    </row>
    <row r="4045" spans="1:10" ht="15.75" thickTop="1" x14ac:dyDescent="0.25"/>
    <row r="4048" spans="1:10" x14ac:dyDescent="0.25">
      <c r="A4048" s="416"/>
      <c r="B4048" s="416"/>
      <c r="G4048" s="123"/>
      <c r="H4048" s="123"/>
      <c r="I4048" s="123"/>
      <c r="J4048" s="123"/>
    </row>
    <row r="4049" spans="1:10" x14ac:dyDescent="0.25">
      <c r="A4049" s="415" t="str">
        <f>IF(DATOS!$F$9="","",DATOS!$F$9)</f>
        <v/>
      </c>
      <c r="B4049" s="415"/>
      <c r="G4049" s="415" t="str">
        <f>IF(DATOS!$F$10="","",DATOS!$F$10)</f>
        <v/>
      </c>
      <c r="H4049" s="415"/>
      <c r="I4049" s="415"/>
      <c r="J4049" s="415"/>
    </row>
    <row r="4050" spans="1:10" x14ac:dyDescent="0.25">
      <c r="A4050" s="415" t="s">
        <v>143</v>
      </c>
      <c r="B4050" s="415"/>
      <c r="G4050" s="415" t="s">
        <v>142</v>
      </c>
      <c r="H4050" s="415"/>
      <c r="I4050" s="415"/>
      <c r="J4050" s="415"/>
    </row>
  </sheetData>
  <sheetProtection algorithmName="SHA-512" hashValue="mZ5Q/q5DzextRRRp0xV8+TUOqNdAkIwKJs7s4MJXp5+sZikGEBHLFuDmGKDoVk7n8kmPs5c6n/9+EYgpE1xnUw==" saltValue="d+z5gxA84A6j7WjdvMQYIw==" spinCount="100000" sheet="1" formatColumns="0" formatRows="0"/>
  <mergeCells count="5850">
    <mergeCell ref="A4049:B4049"/>
    <mergeCell ref="G4049:J4049"/>
    <mergeCell ref="A4050:B4050"/>
    <mergeCell ref="G4050:J4050"/>
    <mergeCell ref="C4043:E4043"/>
    <mergeCell ref="F4043:H4043"/>
    <mergeCell ref="C4044:E4044"/>
    <mergeCell ref="F4044:H4044"/>
    <mergeCell ref="A4048:B4048"/>
    <mergeCell ref="C4040:E4040"/>
    <mergeCell ref="F4040:H4040"/>
    <mergeCell ref="C4041:E4041"/>
    <mergeCell ref="F4041:H4041"/>
    <mergeCell ref="C4042:E4042"/>
    <mergeCell ref="F4042:H4042"/>
    <mergeCell ref="D4036:F4036"/>
    <mergeCell ref="A4038:A4039"/>
    <mergeCell ref="B4038:E4038"/>
    <mergeCell ref="F4038:I4038"/>
    <mergeCell ref="C4039:E4039"/>
    <mergeCell ref="F4039:H4039"/>
    <mergeCell ref="B4032:C4032"/>
    <mergeCell ref="D4032:F4032"/>
    <mergeCell ref="D4033:F4033"/>
    <mergeCell ref="H4033:I4035"/>
    <mergeCell ref="J4033:J4035"/>
    <mergeCell ref="D4034:F4034"/>
    <mergeCell ref="D4035:F4035"/>
    <mergeCell ref="C4027:D4030"/>
    <mergeCell ref="E4027:J4027"/>
    <mergeCell ref="E4028:J4028"/>
    <mergeCell ref="E4029:J4029"/>
    <mergeCell ref="E4030:J4030"/>
    <mergeCell ref="A4024:C4024"/>
    <mergeCell ref="F4024:H4024"/>
    <mergeCell ref="I4024:J4024"/>
    <mergeCell ref="C4026:D4026"/>
    <mergeCell ref="E4026:J4026"/>
    <mergeCell ref="A4019:C4019"/>
    <mergeCell ref="I4019:J4019"/>
    <mergeCell ref="A4020:C4020"/>
    <mergeCell ref="I4020:J4020"/>
    <mergeCell ref="A4022:B4022"/>
    <mergeCell ref="C4022:E4022"/>
    <mergeCell ref="F4022:I4022"/>
    <mergeCell ref="B4015:C4015"/>
    <mergeCell ref="I4015:J4015"/>
    <mergeCell ref="A4017:C4018"/>
    <mergeCell ref="D4017:G4017"/>
    <mergeCell ref="H4017:H4018"/>
    <mergeCell ref="I4017:J4018"/>
    <mergeCell ref="A4010:A4013"/>
    <mergeCell ref="B4010:C4010"/>
    <mergeCell ref="H4010:H4013"/>
    <mergeCell ref="I4010:J4013"/>
    <mergeCell ref="B4011:C4011"/>
    <mergeCell ref="B4012:C4012"/>
    <mergeCell ref="B4013:C4013"/>
    <mergeCell ref="A4006:A4008"/>
    <mergeCell ref="B4006:C4006"/>
    <mergeCell ref="H4006:H4008"/>
    <mergeCell ref="I4006:J4008"/>
    <mergeCell ref="B4007:C4007"/>
    <mergeCell ref="B4008:C4008"/>
    <mergeCell ref="A4001:A4004"/>
    <mergeCell ref="B4001:C4001"/>
    <mergeCell ref="H4001:H4004"/>
    <mergeCell ref="I4001:J4004"/>
    <mergeCell ref="B4002:C4002"/>
    <mergeCell ref="B4003:C4003"/>
    <mergeCell ref="B4004:C4004"/>
    <mergeCell ref="A3997:A3999"/>
    <mergeCell ref="B3997:C3997"/>
    <mergeCell ref="H3997:H3999"/>
    <mergeCell ref="I3997:J3999"/>
    <mergeCell ref="B3998:C3998"/>
    <mergeCell ref="B3999:C3999"/>
    <mergeCell ref="A3992:A3995"/>
    <mergeCell ref="B3992:C3992"/>
    <mergeCell ref="H3992:H3995"/>
    <mergeCell ref="I3992:J3995"/>
    <mergeCell ref="B3993:C3993"/>
    <mergeCell ref="B3994:C3994"/>
    <mergeCell ref="B3995:C3995"/>
    <mergeCell ref="A3988:A3990"/>
    <mergeCell ref="B3988:C3988"/>
    <mergeCell ref="H3988:H3990"/>
    <mergeCell ref="I3988:J3990"/>
    <mergeCell ref="B3989:C3989"/>
    <mergeCell ref="B3990:C3990"/>
    <mergeCell ref="A3983:A3986"/>
    <mergeCell ref="B3983:C3983"/>
    <mergeCell ref="H3983:H3986"/>
    <mergeCell ref="I3983:J3986"/>
    <mergeCell ref="B3984:C3984"/>
    <mergeCell ref="B3985:C3985"/>
    <mergeCell ref="B3986:C3986"/>
    <mergeCell ref="A3978:A3981"/>
    <mergeCell ref="B3978:C3978"/>
    <mergeCell ref="H3978:H3981"/>
    <mergeCell ref="I3978:J3981"/>
    <mergeCell ref="B3979:C3979"/>
    <mergeCell ref="B3980:C3980"/>
    <mergeCell ref="B3981:C3981"/>
    <mergeCell ref="A3972:A3976"/>
    <mergeCell ref="B3972:C3972"/>
    <mergeCell ref="H3972:H3976"/>
    <mergeCell ref="I3972:J3976"/>
    <mergeCell ref="B3973:C3973"/>
    <mergeCell ref="B3974:C3974"/>
    <mergeCell ref="B3975:C3975"/>
    <mergeCell ref="B3976:C3976"/>
    <mergeCell ref="A3970:A3971"/>
    <mergeCell ref="B3970:C3971"/>
    <mergeCell ref="D3970:G3970"/>
    <mergeCell ref="H3970:H3971"/>
    <mergeCell ref="I3970:J3971"/>
    <mergeCell ref="A3963:A3968"/>
    <mergeCell ref="C3963:F3963"/>
    <mergeCell ref="G3963:H3963"/>
    <mergeCell ref="J3963:J3968"/>
    <mergeCell ref="C3964:I3964"/>
    <mergeCell ref="C3965:F3965"/>
    <mergeCell ref="G3965:H3965"/>
    <mergeCell ref="C3966:F3966"/>
    <mergeCell ref="G3966:H3966"/>
    <mergeCell ref="C3967:F3967"/>
    <mergeCell ref="G3967:I3967"/>
    <mergeCell ref="C3968:I3968"/>
    <mergeCell ref="A3959:B3959"/>
    <mergeCell ref="G3959:J3959"/>
    <mergeCell ref="A3960:B3960"/>
    <mergeCell ref="G3960:J3960"/>
    <mergeCell ref="A3961:J3961"/>
    <mergeCell ref="C3953:E3953"/>
    <mergeCell ref="F3953:H3953"/>
    <mergeCell ref="C3954:E3954"/>
    <mergeCell ref="F3954:H3954"/>
    <mergeCell ref="A3958:B3958"/>
    <mergeCell ref="C3950:E3950"/>
    <mergeCell ref="F3950:H3950"/>
    <mergeCell ref="C3951:E3951"/>
    <mergeCell ref="F3951:H3951"/>
    <mergeCell ref="C3952:E3952"/>
    <mergeCell ref="F3952:H3952"/>
    <mergeCell ref="D3946:F3946"/>
    <mergeCell ref="A3948:A3949"/>
    <mergeCell ref="B3948:E3948"/>
    <mergeCell ref="F3948:I3948"/>
    <mergeCell ref="C3949:E3949"/>
    <mergeCell ref="F3949:H3949"/>
    <mergeCell ref="B3942:C3942"/>
    <mergeCell ref="D3942:F3942"/>
    <mergeCell ref="D3943:F3943"/>
    <mergeCell ref="H3943:I3945"/>
    <mergeCell ref="J3943:J3945"/>
    <mergeCell ref="D3944:F3944"/>
    <mergeCell ref="D3945:F3945"/>
    <mergeCell ref="C3937:D3940"/>
    <mergeCell ref="E3937:J3937"/>
    <mergeCell ref="E3938:J3938"/>
    <mergeCell ref="E3939:J3939"/>
    <mergeCell ref="E3940:J3940"/>
    <mergeCell ref="A3934:C3934"/>
    <mergeCell ref="F3934:H3934"/>
    <mergeCell ref="I3934:J3934"/>
    <mergeCell ref="C3936:D3936"/>
    <mergeCell ref="E3936:J3936"/>
    <mergeCell ref="A3929:C3929"/>
    <mergeCell ref="I3929:J3929"/>
    <mergeCell ref="A3930:C3930"/>
    <mergeCell ref="I3930:J3930"/>
    <mergeCell ref="A3932:B3932"/>
    <mergeCell ref="C3932:E3932"/>
    <mergeCell ref="F3932:I3932"/>
    <mergeCell ref="B3925:C3925"/>
    <mergeCell ref="I3925:J3925"/>
    <mergeCell ref="A3927:C3928"/>
    <mergeCell ref="D3927:G3927"/>
    <mergeCell ref="H3927:H3928"/>
    <mergeCell ref="I3927:J3928"/>
    <mergeCell ref="A3920:A3923"/>
    <mergeCell ref="B3920:C3920"/>
    <mergeCell ref="H3920:H3923"/>
    <mergeCell ref="I3920:J3923"/>
    <mergeCell ref="B3921:C3921"/>
    <mergeCell ref="B3922:C3922"/>
    <mergeCell ref="B3923:C3923"/>
    <mergeCell ref="A3916:A3918"/>
    <mergeCell ref="B3916:C3916"/>
    <mergeCell ref="H3916:H3918"/>
    <mergeCell ref="I3916:J3918"/>
    <mergeCell ref="B3917:C3917"/>
    <mergeCell ref="B3918:C3918"/>
    <mergeCell ref="A3911:A3914"/>
    <mergeCell ref="B3911:C3911"/>
    <mergeCell ref="H3911:H3914"/>
    <mergeCell ref="I3911:J3914"/>
    <mergeCell ref="B3912:C3912"/>
    <mergeCell ref="B3913:C3913"/>
    <mergeCell ref="B3914:C3914"/>
    <mergeCell ref="A3907:A3909"/>
    <mergeCell ref="B3907:C3907"/>
    <mergeCell ref="H3907:H3909"/>
    <mergeCell ref="I3907:J3909"/>
    <mergeCell ref="B3908:C3908"/>
    <mergeCell ref="B3909:C3909"/>
    <mergeCell ref="A3902:A3905"/>
    <mergeCell ref="B3902:C3902"/>
    <mergeCell ref="H3902:H3905"/>
    <mergeCell ref="I3902:J3905"/>
    <mergeCell ref="B3903:C3903"/>
    <mergeCell ref="B3904:C3904"/>
    <mergeCell ref="B3905:C3905"/>
    <mergeCell ref="A3898:A3900"/>
    <mergeCell ref="B3898:C3898"/>
    <mergeCell ref="H3898:H3900"/>
    <mergeCell ref="I3898:J3900"/>
    <mergeCell ref="B3899:C3899"/>
    <mergeCell ref="B3900:C3900"/>
    <mergeCell ref="A3893:A3896"/>
    <mergeCell ref="B3893:C3893"/>
    <mergeCell ref="H3893:H3896"/>
    <mergeCell ref="I3893:J3896"/>
    <mergeCell ref="B3894:C3894"/>
    <mergeCell ref="B3895:C3895"/>
    <mergeCell ref="B3896:C3896"/>
    <mergeCell ref="A3888:A3891"/>
    <mergeCell ref="B3888:C3888"/>
    <mergeCell ref="H3888:H3891"/>
    <mergeCell ref="I3888:J3891"/>
    <mergeCell ref="B3889:C3889"/>
    <mergeCell ref="B3890:C3890"/>
    <mergeCell ref="B3891:C3891"/>
    <mergeCell ref="A3882:A3886"/>
    <mergeCell ref="B3882:C3882"/>
    <mergeCell ref="H3882:H3886"/>
    <mergeCell ref="I3882:J3886"/>
    <mergeCell ref="B3883:C3883"/>
    <mergeCell ref="B3884:C3884"/>
    <mergeCell ref="B3885:C3885"/>
    <mergeCell ref="B3886:C3886"/>
    <mergeCell ref="A3880:A3881"/>
    <mergeCell ref="B3880:C3881"/>
    <mergeCell ref="D3880:G3880"/>
    <mergeCell ref="H3880:H3881"/>
    <mergeCell ref="I3880:J3881"/>
    <mergeCell ref="A3873:A3878"/>
    <mergeCell ref="C3873:F3873"/>
    <mergeCell ref="G3873:H3873"/>
    <mergeCell ref="J3873:J3878"/>
    <mergeCell ref="C3874:I3874"/>
    <mergeCell ref="C3875:F3875"/>
    <mergeCell ref="G3875:H3875"/>
    <mergeCell ref="C3876:F3876"/>
    <mergeCell ref="G3876:H3876"/>
    <mergeCell ref="C3877:F3877"/>
    <mergeCell ref="G3877:I3877"/>
    <mergeCell ref="C3878:I3878"/>
    <mergeCell ref="A3869:B3869"/>
    <mergeCell ref="G3869:J3869"/>
    <mergeCell ref="A3870:B3870"/>
    <mergeCell ref="G3870:J3870"/>
    <mergeCell ref="A3871:J3871"/>
    <mergeCell ref="C3863:E3863"/>
    <mergeCell ref="F3863:H3863"/>
    <mergeCell ref="C3864:E3864"/>
    <mergeCell ref="F3864:H3864"/>
    <mergeCell ref="A3868:B3868"/>
    <mergeCell ref="C3860:E3860"/>
    <mergeCell ref="F3860:H3860"/>
    <mergeCell ref="C3861:E3861"/>
    <mergeCell ref="F3861:H3861"/>
    <mergeCell ref="C3862:E3862"/>
    <mergeCell ref="F3862:H3862"/>
    <mergeCell ref="D3856:F3856"/>
    <mergeCell ref="A3858:A3859"/>
    <mergeCell ref="B3858:E3858"/>
    <mergeCell ref="F3858:I3858"/>
    <mergeCell ref="C3859:E3859"/>
    <mergeCell ref="F3859:H3859"/>
    <mergeCell ref="B3852:C3852"/>
    <mergeCell ref="D3852:F3852"/>
    <mergeCell ref="D3853:F3853"/>
    <mergeCell ref="H3853:I3855"/>
    <mergeCell ref="J3853:J3855"/>
    <mergeCell ref="D3854:F3854"/>
    <mergeCell ref="D3855:F3855"/>
    <mergeCell ref="C3847:D3850"/>
    <mergeCell ref="E3847:J3847"/>
    <mergeCell ref="E3848:J3848"/>
    <mergeCell ref="E3849:J3849"/>
    <mergeCell ref="E3850:J3850"/>
    <mergeCell ref="A3844:C3844"/>
    <mergeCell ref="F3844:H3844"/>
    <mergeCell ref="I3844:J3844"/>
    <mergeCell ref="C3846:D3846"/>
    <mergeCell ref="E3846:J3846"/>
    <mergeCell ref="A3839:C3839"/>
    <mergeCell ref="I3839:J3839"/>
    <mergeCell ref="A3840:C3840"/>
    <mergeCell ref="I3840:J3840"/>
    <mergeCell ref="A3842:B3842"/>
    <mergeCell ref="C3842:E3842"/>
    <mergeCell ref="F3842:I3842"/>
    <mergeCell ref="B3835:C3835"/>
    <mergeCell ref="I3835:J3835"/>
    <mergeCell ref="A3837:C3838"/>
    <mergeCell ref="D3837:G3837"/>
    <mergeCell ref="H3837:H3838"/>
    <mergeCell ref="I3837:J3838"/>
    <mergeCell ref="A3830:A3833"/>
    <mergeCell ref="B3830:C3830"/>
    <mergeCell ref="H3830:H3833"/>
    <mergeCell ref="I3830:J3833"/>
    <mergeCell ref="B3831:C3831"/>
    <mergeCell ref="B3832:C3832"/>
    <mergeCell ref="B3833:C3833"/>
    <mergeCell ref="A3826:A3828"/>
    <mergeCell ref="B3826:C3826"/>
    <mergeCell ref="H3826:H3828"/>
    <mergeCell ref="I3826:J3828"/>
    <mergeCell ref="B3827:C3827"/>
    <mergeCell ref="B3828:C3828"/>
    <mergeCell ref="A3821:A3824"/>
    <mergeCell ref="B3821:C3821"/>
    <mergeCell ref="H3821:H3824"/>
    <mergeCell ref="I3821:J3824"/>
    <mergeCell ref="B3822:C3822"/>
    <mergeCell ref="B3823:C3823"/>
    <mergeCell ref="B3824:C3824"/>
    <mergeCell ref="A3817:A3819"/>
    <mergeCell ref="B3817:C3817"/>
    <mergeCell ref="H3817:H3819"/>
    <mergeCell ref="I3817:J3819"/>
    <mergeCell ref="B3818:C3818"/>
    <mergeCell ref="B3819:C3819"/>
    <mergeCell ref="A3812:A3815"/>
    <mergeCell ref="B3812:C3812"/>
    <mergeCell ref="H3812:H3815"/>
    <mergeCell ref="I3812:J3815"/>
    <mergeCell ref="B3813:C3813"/>
    <mergeCell ref="B3814:C3814"/>
    <mergeCell ref="B3815:C3815"/>
    <mergeCell ref="A3808:A3810"/>
    <mergeCell ref="B3808:C3808"/>
    <mergeCell ref="H3808:H3810"/>
    <mergeCell ref="I3808:J3810"/>
    <mergeCell ref="B3809:C3809"/>
    <mergeCell ref="B3810:C3810"/>
    <mergeCell ref="A3803:A3806"/>
    <mergeCell ref="B3803:C3803"/>
    <mergeCell ref="H3803:H3806"/>
    <mergeCell ref="I3803:J3806"/>
    <mergeCell ref="B3804:C3804"/>
    <mergeCell ref="B3805:C3805"/>
    <mergeCell ref="B3806:C3806"/>
    <mergeCell ref="A3798:A3801"/>
    <mergeCell ref="B3798:C3798"/>
    <mergeCell ref="H3798:H3801"/>
    <mergeCell ref="I3798:J3801"/>
    <mergeCell ref="B3799:C3799"/>
    <mergeCell ref="B3800:C3800"/>
    <mergeCell ref="B3801:C3801"/>
    <mergeCell ref="A3792:A3796"/>
    <mergeCell ref="B3792:C3792"/>
    <mergeCell ref="H3792:H3796"/>
    <mergeCell ref="I3792:J3796"/>
    <mergeCell ref="B3793:C3793"/>
    <mergeCell ref="B3794:C3794"/>
    <mergeCell ref="B3795:C3795"/>
    <mergeCell ref="B3796:C3796"/>
    <mergeCell ref="A3790:A3791"/>
    <mergeCell ref="B3790:C3791"/>
    <mergeCell ref="D3790:G3790"/>
    <mergeCell ref="H3790:H3791"/>
    <mergeCell ref="I3790:J3791"/>
    <mergeCell ref="A3783:A3788"/>
    <mergeCell ref="C3783:F3783"/>
    <mergeCell ref="G3783:H3783"/>
    <mergeCell ref="J3783:J3788"/>
    <mergeCell ref="C3784:I3784"/>
    <mergeCell ref="C3785:F3785"/>
    <mergeCell ref="G3785:H3785"/>
    <mergeCell ref="C3786:F3786"/>
    <mergeCell ref="G3786:H3786"/>
    <mergeCell ref="C3787:F3787"/>
    <mergeCell ref="G3787:I3787"/>
    <mergeCell ref="C3788:I3788"/>
    <mergeCell ref="A3779:B3779"/>
    <mergeCell ref="G3779:J3779"/>
    <mergeCell ref="A3780:B3780"/>
    <mergeCell ref="G3780:J3780"/>
    <mergeCell ref="A3781:J3781"/>
    <mergeCell ref="C3773:E3773"/>
    <mergeCell ref="F3773:H3773"/>
    <mergeCell ref="C3774:E3774"/>
    <mergeCell ref="F3774:H3774"/>
    <mergeCell ref="A3778:B3778"/>
    <mergeCell ref="C3770:E3770"/>
    <mergeCell ref="F3770:H3770"/>
    <mergeCell ref="C3771:E3771"/>
    <mergeCell ref="F3771:H3771"/>
    <mergeCell ref="C3772:E3772"/>
    <mergeCell ref="F3772:H3772"/>
    <mergeCell ref="D3766:F3766"/>
    <mergeCell ref="A3768:A3769"/>
    <mergeCell ref="B3768:E3768"/>
    <mergeCell ref="F3768:I3768"/>
    <mergeCell ref="C3769:E3769"/>
    <mergeCell ref="F3769:H3769"/>
    <mergeCell ref="B3762:C3762"/>
    <mergeCell ref="D3762:F3762"/>
    <mergeCell ref="D3763:F3763"/>
    <mergeCell ref="H3763:I3765"/>
    <mergeCell ref="J3763:J3765"/>
    <mergeCell ref="D3764:F3764"/>
    <mergeCell ref="D3765:F3765"/>
    <mergeCell ref="C3757:D3760"/>
    <mergeCell ref="E3757:J3757"/>
    <mergeCell ref="E3758:J3758"/>
    <mergeCell ref="E3759:J3759"/>
    <mergeCell ref="E3760:J3760"/>
    <mergeCell ref="A3754:C3754"/>
    <mergeCell ref="F3754:H3754"/>
    <mergeCell ref="I3754:J3754"/>
    <mergeCell ref="C3756:D3756"/>
    <mergeCell ref="E3756:J3756"/>
    <mergeCell ref="A3749:C3749"/>
    <mergeCell ref="I3749:J3749"/>
    <mergeCell ref="A3750:C3750"/>
    <mergeCell ref="I3750:J3750"/>
    <mergeCell ref="A3752:B3752"/>
    <mergeCell ref="C3752:E3752"/>
    <mergeCell ref="F3752:I3752"/>
    <mergeCell ref="B3745:C3745"/>
    <mergeCell ref="I3745:J3745"/>
    <mergeCell ref="A3747:C3748"/>
    <mergeCell ref="D3747:G3747"/>
    <mergeCell ref="H3747:H3748"/>
    <mergeCell ref="I3747:J3748"/>
    <mergeCell ref="A3740:A3743"/>
    <mergeCell ref="B3740:C3740"/>
    <mergeCell ref="H3740:H3743"/>
    <mergeCell ref="I3740:J3743"/>
    <mergeCell ref="B3741:C3741"/>
    <mergeCell ref="B3742:C3742"/>
    <mergeCell ref="B3743:C3743"/>
    <mergeCell ref="A3736:A3738"/>
    <mergeCell ref="B3736:C3736"/>
    <mergeCell ref="H3736:H3738"/>
    <mergeCell ref="I3736:J3738"/>
    <mergeCell ref="B3737:C3737"/>
    <mergeCell ref="B3738:C3738"/>
    <mergeCell ref="A3731:A3734"/>
    <mergeCell ref="B3731:C3731"/>
    <mergeCell ref="H3731:H3734"/>
    <mergeCell ref="I3731:J3734"/>
    <mergeCell ref="B3732:C3732"/>
    <mergeCell ref="B3733:C3733"/>
    <mergeCell ref="B3734:C3734"/>
    <mergeCell ref="A3727:A3729"/>
    <mergeCell ref="B3727:C3727"/>
    <mergeCell ref="H3727:H3729"/>
    <mergeCell ref="I3727:J3729"/>
    <mergeCell ref="B3728:C3728"/>
    <mergeCell ref="B3729:C3729"/>
    <mergeCell ref="A3722:A3725"/>
    <mergeCell ref="B3722:C3722"/>
    <mergeCell ref="H3722:H3725"/>
    <mergeCell ref="I3722:J3725"/>
    <mergeCell ref="B3723:C3723"/>
    <mergeCell ref="B3724:C3724"/>
    <mergeCell ref="B3725:C3725"/>
    <mergeCell ref="A3718:A3720"/>
    <mergeCell ref="B3718:C3718"/>
    <mergeCell ref="H3718:H3720"/>
    <mergeCell ref="I3718:J3720"/>
    <mergeCell ref="B3719:C3719"/>
    <mergeCell ref="B3720:C3720"/>
    <mergeCell ref="A3713:A3716"/>
    <mergeCell ref="B3713:C3713"/>
    <mergeCell ref="H3713:H3716"/>
    <mergeCell ref="I3713:J3716"/>
    <mergeCell ref="B3714:C3714"/>
    <mergeCell ref="B3715:C3715"/>
    <mergeCell ref="B3716:C3716"/>
    <mergeCell ref="A3708:A3711"/>
    <mergeCell ref="B3708:C3708"/>
    <mergeCell ref="H3708:H3711"/>
    <mergeCell ref="I3708:J3711"/>
    <mergeCell ref="B3709:C3709"/>
    <mergeCell ref="B3710:C3710"/>
    <mergeCell ref="B3711:C3711"/>
    <mergeCell ref="A3702:A3706"/>
    <mergeCell ref="B3702:C3702"/>
    <mergeCell ref="H3702:H3706"/>
    <mergeCell ref="I3702:J3706"/>
    <mergeCell ref="B3703:C3703"/>
    <mergeCell ref="B3704:C3704"/>
    <mergeCell ref="B3705:C3705"/>
    <mergeCell ref="B3706:C3706"/>
    <mergeCell ref="A3700:A3701"/>
    <mergeCell ref="B3700:C3701"/>
    <mergeCell ref="D3700:G3700"/>
    <mergeCell ref="H3700:H3701"/>
    <mergeCell ref="I3700:J3701"/>
    <mergeCell ref="A3693:A3698"/>
    <mergeCell ref="C3693:F3693"/>
    <mergeCell ref="G3693:H3693"/>
    <mergeCell ref="J3693:J3698"/>
    <mergeCell ref="C3694:I3694"/>
    <mergeCell ref="C3695:F3695"/>
    <mergeCell ref="G3695:H3695"/>
    <mergeCell ref="C3696:F3696"/>
    <mergeCell ref="G3696:H3696"/>
    <mergeCell ref="C3697:F3697"/>
    <mergeCell ref="G3697:I3697"/>
    <mergeCell ref="C3698:I3698"/>
    <mergeCell ref="A3689:B3689"/>
    <mergeCell ref="G3689:J3689"/>
    <mergeCell ref="A3690:B3690"/>
    <mergeCell ref="G3690:J3690"/>
    <mergeCell ref="A3691:J3691"/>
    <mergeCell ref="C3683:E3683"/>
    <mergeCell ref="F3683:H3683"/>
    <mergeCell ref="C3684:E3684"/>
    <mergeCell ref="F3684:H3684"/>
    <mergeCell ref="A3688:B3688"/>
    <mergeCell ref="C3680:E3680"/>
    <mergeCell ref="F3680:H3680"/>
    <mergeCell ref="C3681:E3681"/>
    <mergeCell ref="F3681:H3681"/>
    <mergeCell ref="C3682:E3682"/>
    <mergeCell ref="F3682:H3682"/>
    <mergeCell ref="D3676:F3676"/>
    <mergeCell ref="A3678:A3679"/>
    <mergeCell ref="B3678:E3678"/>
    <mergeCell ref="F3678:I3678"/>
    <mergeCell ref="C3679:E3679"/>
    <mergeCell ref="F3679:H3679"/>
    <mergeCell ref="B3672:C3672"/>
    <mergeCell ref="D3672:F3672"/>
    <mergeCell ref="D3673:F3673"/>
    <mergeCell ref="H3673:I3675"/>
    <mergeCell ref="J3673:J3675"/>
    <mergeCell ref="D3674:F3674"/>
    <mergeCell ref="D3675:F3675"/>
    <mergeCell ref="C3667:D3670"/>
    <mergeCell ref="E3667:J3667"/>
    <mergeCell ref="E3668:J3668"/>
    <mergeCell ref="E3669:J3669"/>
    <mergeCell ref="E3670:J3670"/>
    <mergeCell ref="A3664:C3664"/>
    <mergeCell ref="F3664:H3664"/>
    <mergeCell ref="I3664:J3664"/>
    <mergeCell ref="C3666:D3666"/>
    <mergeCell ref="E3666:J3666"/>
    <mergeCell ref="A3659:C3659"/>
    <mergeCell ref="I3659:J3659"/>
    <mergeCell ref="A3660:C3660"/>
    <mergeCell ref="I3660:J3660"/>
    <mergeCell ref="A3662:B3662"/>
    <mergeCell ref="C3662:E3662"/>
    <mergeCell ref="F3662:I3662"/>
    <mergeCell ref="B3655:C3655"/>
    <mergeCell ref="I3655:J3655"/>
    <mergeCell ref="A3657:C3658"/>
    <mergeCell ref="D3657:G3657"/>
    <mergeCell ref="H3657:H3658"/>
    <mergeCell ref="I3657:J3658"/>
    <mergeCell ref="A3650:A3653"/>
    <mergeCell ref="B3650:C3650"/>
    <mergeCell ref="H3650:H3653"/>
    <mergeCell ref="I3650:J3653"/>
    <mergeCell ref="B3651:C3651"/>
    <mergeCell ref="B3652:C3652"/>
    <mergeCell ref="B3653:C3653"/>
    <mergeCell ref="A3646:A3648"/>
    <mergeCell ref="B3646:C3646"/>
    <mergeCell ref="H3646:H3648"/>
    <mergeCell ref="I3646:J3648"/>
    <mergeCell ref="B3647:C3647"/>
    <mergeCell ref="B3648:C3648"/>
    <mergeCell ref="A3641:A3644"/>
    <mergeCell ref="B3641:C3641"/>
    <mergeCell ref="H3641:H3644"/>
    <mergeCell ref="I3641:J3644"/>
    <mergeCell ref="B3642:C3642"/>
    <mergeCell ref="B3643:C3643"/>
    <mergeCell ref="B3644:C3644"/>
    <mergeCell ref="A3637:A3639"/>
    <mergeCell ref="B3637:C3637"/>
    <mergeCell ref="H3637:H3639"/>
    <mergeCell ref="I3637:J3639"/>
    <mergeCell ref="B3638:C3638"/>
    <mergeCell ref="B3639:C3639"/>
    <mergeCell ref="A3632:A3635"/>
    <mergeCell ref="B3632:C3632"/>
    <mergeCell ref="H3632:H3635"/>
    <mergeCell ref="I3632:J3635"/>
    <mergeCell ref="B3633:C3633"/>
    <mergeCell ref="B3634:C3634"/>
    <mergeCell ref="B3635:C3635"/>
    <mergeCell ref="A3628:A3630"/>
    <mergeCell ref="B3628:C3628"/>
    <mergeCell ref="H3628:H3630"/>
    <mergeCell ref="I3628:J3630"/>
    <mergeCell ref="B3629:C3629"/>
    <mergeCell ref="B3630:C3630"/>
    <mergeCell ref="A3623:A3626"/>
    <mergeCell ref="B3623:C3623"/>
    <mergeCell ref="H3623:H3626"/>
    <mergeCell ref="I3623:J3626"/>
    <mergeCell ref="B3624:C3624"/>
    <mergeCell ref="B3625:C3625"/>
    <mergeCell ref="B3626:C3626"/>
    <mergeCell ref="A3618:A3621"/>
    <mergeCell ref="B3618:C3618"/>
    <mergeCell ref="H3618:H3621"/>
    <mergeCell ref="I3618:J3621"/>
    <mergeCell ref="B3619:C3619"/>
    <mergeCell ref="B3620:C3620"/>
    <mergeCell ref="B3621:C3621"/>
    <mergeCell ref="A3612:A3616"/>
    <mergeCell ref="B3612:C3612"/>
    <mergeCell ref="H3612:H3616"/>
    <mergeCell ref="I3612:J3616"/>
    <mergeCell ref="B3613:C3613"/>
    <mergeCell ref="B3614:C3614"/>
    <mergeCell ref="B3615:C3615"/>
    <mergeCell ref="B3616:C3616"/>
    <mergeCell ref="A3610:A3611"/>
    <mergeCell ref="B3610:C3611"/>
    <mergeCell ref="D3610:G3610"/>
    <mergeCell ref="H3610:H3611"/>
    <mergeCell ref="I3610:J3611"/>
    <mergeCell ref="A3603:A3608"/>
    <mergeCell ref="C3603:F3603"/>
    <mergeCell ref="G3603:H3603"/>
    <mergeCell ref="J3603:J3608"/>
    <mergeCell ref="C3604:I3604"/>
    <mergeCell ref="C3605:F3605"/>
    <mergeCell ref="G3605:H3605"/>
    <mergeCell ref="C3606:F3606"/>
    <mergeCell ref="G3606:H3606"/>
    <mergeCell ref="C3607:F3607"/>
    <mergeCell ref="G3607:I3607"/>
    <mergeCell ref="C3608:I3608"/>
    <mergeCell ref="A3599:B3599"/>
    <mergeCell ref="G3599:J3599"/>
    <mergeCell ref="A3600:B3600"/>
    <mergeCell ref="G3600:J3600"/>
    <mergeCell ref="A3601:J3601"/>
    <mergeCell ref="C3593:E3593"/>
    <mergeCell ref="F3593:H3593"/>
    <mergeCell ref="C3594:E3594"/>
    <mergeCell ref="F3594:H3594"/>
    <mergeCell ref="A3598:B3598"/>
    <mergeCell ref="C3590:E3590"/>
    <mergeCell ref="F3590:H3590"/>
    <mergeCell ref="C3591:E3591"/>
    <mergeCell ref="F3591:H3591"/>
    <mergeCell ref="C3592:E3592"/>
    <mergeCell ref="F3592:H3592"/>
    <mergeCell ref="D3586:F3586"/>
    <mergeCell ref="A3588:A3589"/>
    <mergeCell ref="B3588:E3588"/>
    <mergeCell ref="F3588:I3588"/>
    <mergeCell ref="C3589:E3589"/>
    <mergeCell ref="F3589:H3589"/>
    <mergeCell ref="B3582:C3582"/>
    <mergeCell ref="D3582:F3582"/>
    <mergeCell ref="D3583:F3583"/>
    <mergeCell ref="H3583:I3585"/>
    <mergeCell ref="J3583:J3585"/>
    <mergeCell ref="D3584:F3584"/>
    <mergeCell ref="D3585:F3585"/>
    <mergeCell ref="C3577:D3580"/>
    <mergeCell ref="E3577:J3577"/>
    <mergeCell ref="E3578:J3578"/>
    <mergeCell ref="E3579:J3579"/>
    <mergeCell ref="E3580:J3580"/>
    <mergeCell ref="A3574:C3574"/>
    <mergeCell ref="F3574:H3574"/>
    <mergeCell ref="I3574:J3574"/>
    <mergeCell ref="C3576:D3576"/>
    <mergeCell ref="E3576:J3576"/>
    <mergeCell ref="A3569:C3569"/>
    <mergeCell ref="I3569:J3569"/>
    <mergeCell ref="A3570:C3570"/>
    <mergeCell ref="I3570:J3570"/>
    <mergeCell ref="A3572:B3572"/>
    <mergeCell ref="C3572:E3572"/>
    <mergeCell ref="F3572:I3572"/>
    <mergeCell ref="B3565:C3565"/>
    <mergeCell ref="I3565:J3565"/>
    <mergeCell ref="A3567:C3568"/>
    <mergeCell ref="D3567:G3567"/>
    <mergeCell ref="H3567:H3568"/>
    <mergeCell ref="I3567:J3568"/>
    <mergeCell ref="A3560:A3563"/>
    <mergeCell ref="B3560:C3560"/>
    <mergeCell ref="H3560:H3563"/>
    <mergeCell ref="I3560:J3563"/>
    <mergeCell ref="B3561:C3561"/>
    <mergeCell ref="B3562:C3562"/>
    <mergeCell ref="B3563:C3563"/>
    <mergeCell ref="A3556:A3558"/>
    <mergeCell ref="B3556:C3556"/>
    <mergeCell ref="H3556:H3558"/>
    <mergeCell ref="I3556:J3558"/>
    <mergeCell ref="B3557:C3557"/>
    <mergeCell ref="B3558:C3558"/>
    <mergeCell ref="A3551:A3554"/>
    <mergeCell ref="B3551:C3551"/>
    <mergeCell ref="H3551:H3554"/>
    <mergeCell ref="I3551:J3554"/>
    <mergeCell ref="B3552:C3552"/>
    <mergeCell ref="B3553:C3553"/>
    <mergeCell ref="B3554:C3554"/>
    <mergeCell ref="A3547:A3549"/>
    <mergeCell ref="B3547:C3547"/>
    <mergeCell ref="H3547:H3549"/>
    <mergeCell ref="I3547:J3549"/>
    <mergeCell ref="B3548:C3548"/>
    <mergeCell ref="B3549:C3549"/>
    <mergeCell ref="A3542:A3545"/>
    <mergeCell ref="B3542:C3542"/>
    <mergeCell ref="H3542:H3545"/>
    <mergeCell ref="I3542:J3545"/>
    <mergeCell ref="B3543:C3543"/>
    <mergeCell ref="B3544:C3544"/>
    <mergeCell ref="B3545:C3545"/>
    <mergeCell ref="A3538:A3540"/>
    <mergeCell ref="B3538:C3538"/>
    <mergeCell ref="H3538:H3540"/>
    <mergeCell ref="I3538:J3540"/>
    <mergeCell ref="B3539:C3539"/>
    <mergeCell ref="B3540:C3540"/>
    <mergeCell ref="A3533:A3536"/>
    <mergeCell ref="B3533:C3533"/>
    <mergeCell ref="H3533:H3536"/>
    <mergeCell ref="I3533:J3536"/>
    <mergeCell ref="B3534:C3534"/>
    <mergeCell ref="B3535:C3535"/>
    <mergeCell ref="B3536:C3536"/>
    <mergeCell ref="A3528:A3531"/>
    <mergeCell ref="B3528:C3528"/>
    <mergeCell ref="H3528:H3531"/>
    <mergeCell ref="I3528:J3531"/>
    <mergeCell ref="B3529:C3529"/>
    <mergeCell ref="B3530:C3530"/>
    <mergeCell ref="B3531:C3531"/>
    <mergeCell ref="A3522:A3526"/>
    <mergeCell ref="B3522:C3522"/>
    <mergeCell ref="H3522:H3526"/>
    <mergeCell ref="I3522:J3526"/>
    <mergeCell ref="B3523:C3523"/>
    <mergeCell ref="B3524:C3524"/>
    <mergeCell ref="B3525:C3525"/>
    <mergeCell ref="B3526:C3526"/>
    <mergeCell ref="A3520:A3521"/>
    <mergeCell ref="B3520:C3521"/>
    <mergeCell ref="D3520:G3520"/>
    <mergeCell ref="H3520:H3521"/>
    <mergeCell ref="I3520:J3521"/>
    <mergeCell ref="A3513:A3518"/>
    <mergeCell ref="C3513:F3513"/>
    <mergeCell ref="G3513:H3513"/>
    <mergeCell ref="J3513:J3518"/>
    <mergeCell ref="C3514:I3514"/>
    <mergeCell ref="C3515:F3515"/>
    <mergeCell ref="G3515:H3515"/>
    <mergeCell ref="C3516:F3516"/>
    <mergeCell ref="G3516:H3516"/>
    <mergeCell ref="C3517:F3517"/>
    <mergeCell ref="G3517:I3517"/>
    <mergeCell ref="C3518:I3518"/>
    <mergeCell ref="A3509:B3509"/>
    <mergeCell ref="G3509:J3509"/>
    <mergeCell ref="A3510:B3510"/>
    <mergeCell ref="G3510:J3510"/>
    <mergeCell ref="A3511:J3511"/>
    <mergeCell ref="C3503:E3503"/>
    <mergeCell ref="F3503:H3503"/>
    <mergeCell ref="C3504:E3504"/>
    <mergeCell ref="F3504:H3504"/>
    <mergeCell ref="A3508:B3508"/>
    <mergeCell ref="C3500:E3500"/>
    <mergeCell ref="F3500:H3500"/>
    <mergeCell ref="C3501:E3501"/>
    <mergeCell ref="F3501:H3501"/>
    <mergeCell ref="C3502:E3502"/>
    <mergeCell ref="F3502:H3502"/>
    <mergeCell ref="D3496:F3496"/>
    <mergeCell ref="A3498:A3499"/>
    <mergeCell ref="B3498:E3498"/>
    <mergeCell ref="F3498:I3498"/>
    <mergeCell ref="C3499:E3499"/>
    <mergeCell ref="F3499:H3499"/>
    <mergeCell ref="B3492:C3492"/>
    <mergeCell ref="D3492:F3492"/>
    <mergeCell ref="D3493:F3493"/>
    <mergeCell ref="H3493:I3495"/>
    <mergeCell ref="J3493:J3495"/>
    <mergeCell ref="D3494:F3494"/>
    <mergeCell ref="D3495:F3495"/>
    <mergeCell ref="C3487:D3490"/>
    <mergeCell ref="E3487:J3487"/>
    <mergeCell ref="E3488:J3488"/>
    <mergeCell ref="E3489:J3489"/>
    <mergeCell ref="E3490:J3490"/>
    <mergeCell ref="A3484:C3484"/>
    <mergeCell ref="F3484:H3484"/>
    <mergeCell ref="I3484:J3484"/>
    <mergeCell ref="C3486:D3486"/>
    <mergeCell ref="E3486:J3486"/>
    <mergeCell ref="A3479:C3479"/>
    <mergeCell ref="I3479:J3479"/>
    <mergeCell ref="A3480:C3480"/>
    <mergeCell ref="I3480:J3480"/>
    <mergeCell ref="A3482:B3482"/>
    <mergeCell ref="C3482:E3482"/>
    <mergeCell ref="F3482:I3482"/>
    <mergeCell ref="B3475:C3475"/>
    <mergeCell ref="I3475:J3475"/>
    <mergeCell ref="A3477:C3478"/>
    <mergeCell ref="D3477:G3477"/>
    <mergeCell ref="H3477:H3478"/>
    <mergeCell ref="I3477:J3478"/>
    <mergeCell ref="A3470:A3473"/>
    <mergeCell ref="B3470:C3470"/>
    <mergeCell ref="H3470:H3473"/>
    <mergeCell ref="I3470:J3473"/>
    <mergeCell ref="B3471:C3471"/>
    <mergeCell ref="B3472:C3472"/>
    <mergeCell ref="B3473:C3473"/>
    <mergeCell ref="A3466:A3468"/>
    <mergeCell ref="B3466:C3466"/>
    <mergeCell ref="H3466:H3468"/>
    <mergeCell ref="I3466:J3468"/>
    <mergeCell ref="B3467:C3467"/>
    <mergeCell ref="B3468:C3468"/>
    <mergeCell ref="A3461:A3464"/>
    <mergeCell ref="B3461:C3461"/>
    <mergeCell ref="H3461:H3464"/>
    <mergeCell ref="I3461:J3464"/>
    <mergeCell ref="B3462:C3462"/>
    <mergeCell ref="B3463:C3463"/>
    <mergeCell ref="B3464:C3464"/>
    <mergeCell ref="A3457:A3459"/>
    <mergeCell ref="B3457:C3457"/>
    <mergeCell ref="H3457:H3459"/>
    <mergeCell ref="I3457:J3459"/>
    <mergeCell ref="B3458:C3458"/>
    <mergeCell ref="B3459:C3459"/>
    <mergeCell ref="A3452:A3455"/>
    <mergeCell ref="B3452:C3452"/>
    <mergeCell ref="H3452:H3455"/>
    <mergeCell ref="I3452:J3455"/>
    <mergeCell ref="B3453:C3453"/>
    <mergeCell ref="B3454:C3454"/>
    <mergeCell ref="B3455:C3455"/>
    <mergeCell ref="A3448:A3450"/>
    <mergeCell ref="B3448:C3448"/>
    <mergeCell ref="H3448:H3450"/>
    <mergeCell ref="I3448:J3450"/>
    <mergeCell ref="B3449:C3449"/>
    <mergeCell ref="B3450:C3450"/>
    <mergeCell ref="A3443:A3446"/>
    <mergeCell ref="B3443:C3443"/>
    <mergeCell ref="H3443:H3446"/>
    <mergeCell ref="I3443:J3446"/>
    <mergeCell ref="B3444:C3444"/>
    <mergeCell ref="B3445:C3445"/>
    <mergeCell ref="B3446:C3446"/>
    <mergeCell ref="A3438:A3441"/>
    <mergeCell ref="B3438:C3438"/>
    <mergeCell ref="H3438:H3441"/>
    <mergeCell ref="I3438:J3441"/>
    <mergeCell ref="B3439:C3439"/>
    <mergeCell ref="B3440:C3440"/>
    <mergeCell ref="B3441:C3441"/>
    <mergeCell ref="A3432:A3436"/>
    <mergeCell ref="B3432:C3432"/>
    <mergeCell ref="H3432:H3436"/>
    <mergeCell ref="I3432:J3436"/>
    <mergeCell ref="B3433:C3433"/>
    <mergeCell ref="B3434:C3434"/>
    <mergeCell ref="B3435:C3435"/>
    <mergeCell ref="B3436:C3436"/>
    <mergeCell ref="A3430:A3431"/>
    <mergeCell ref="B3430:C3431"/>
    <mergeCell ref="D3430:G3430"/>
    <mergeCell ref="H3430:H3431"/>
    <mergeCell ref="I3430:J3431"/>
    <mergeCell ref="A3423:A3428"/>
    <mergeCell ref="C3423:F3423"/>
    <mergeCell ref="G3423:H3423"/>
    <mergeCell ref="J3423:J3428"/>
    <mergeCell ref="C3424:I3424"/>
    <mergeCell ref="C3425:F3425"/>
    <mergeCell ref="G3425:H3425"/>
    <mergeCell ref="C3426:F3426"/>
    <mergeCell ref="G3426:H3426"/>
    <mergeCell ref="C3427:F3427"/>
    <mergeCell ref="G3427:I3427"/>
    <mergeCell ref="C3428:I3428"/>
    <mergeCell ref="A3419:B3419"/>
    <mergeCell ref="G3419:J3419"/>
    <mergeCell ref="A3420:B3420"/>
    <mergeCell ref="G3420:J3420"/>
    <mergeCell ref="A3421:J3421"/>
    <mergeCell ref="C3413:E3413"/>
    <mergeCell ref="F3413:H3413"/>
    <mergeCell ref="C3414:E3414"/>
    <mergeCell ref="F3414:H3414"/>
    <mergeCell ref="A3418:B3418"/>
    <mergeCell ref="C3410:E3410"/>
    <mergeCell ref="F3410:H3410"/>
    <mergeCell ref="C3411:E3411"/>
    <mergeCell ref="F3411:H3411"/>
    <mergeCell ref="C3412:E3412"/>
    <mergeCell ref="F3412:H3412"/>
    <mergeCell ref="D3406:F3406"/>
    <mergeCell ref="A3408:A3409"/>
    <mergeCell ref="B3408:E3408"/>
    <mergeCell ref="F3408:I3408"/>
    <mergeCell ref="C3409:E3409"/>
    <mergeCell ref="F3409:H3409"/>
    <mergeCell ref="B3402:C3402"/>
    <mergeCell ref="D3402:F3402"/>
    <mergeCell ref="D3403:F3403"/>
    <mergeCell ref="H3403:I3405"/>
    <mergeCell ref="J3403:J3405"/>
    <mergeCell ref="D3404:F3404"/>
    <mergeCell ref="D3405:F3405"/>
    <mergeCell ref="C3397:D3400"/>
    <mergeCell ref="E3397:J3397"/>
    <mergeCell ref="E3398:J3398"/>
    <mergeCell ref="E3399:J3399"/>
    <mergeCell ref="E3400:J3400"/>
    <mergeCell ref="A3394:C3394"/>
    <mergeCell ref="F3394:H3394"/>
    <mergeCell ref="I3394:J3394"/>
    <mergeCell ref="C3396:D3396"/>
    <mergeCell ref="E3396:J3396"/>
    <mergeCell ref="A3389:C3389"/>
    <mergeCell ref="I3389:J3389"/>
    <mergeCell ref="A3390:C3390"/>
    <mergeCell ref="I3390:J3390"/>
    <mergeCell ref="A3392:B3392"/>
    <mergeCell ref="C3392:E3392"/>
    <mergeCell ref="F3392:I3392"/>
    <mergeCell ref="B3385:C3385"/>
    <mergeCell ref="I3385:J3385"/>
    <mergeCell ref="A3387:C3388"/>
    <mergeCell ref="D3387:G3387"/>
    <mergeCell ref="H3387:H3388"/>
    <mergeCell ref="I3387:J3388"/>
    <mergeCell ref="A3380:A3383"/>
    <mergeCell ref="B3380:C3380"/>
    <mergeCell ref="H3380:H3383"/>
    <mergeCell ref="I3380:J3383"/>
    <mergeCell ref="B3381:C3381"/>
    <mergeCell ref="B3382:C3382"/>
    <mergeCell ref="B3383:C3383"/>
    <mergeCell ref="A3376:A3378"/>
    <mergeCell ref="B3376:C3376"/>
    <mergeCell ref="H3376:H3378"/>
    <mergeCell ref="I3376:J3378"/>
    <mergeCell ref="B3377:C3377"/>
    <mergeCell ref="B3378:C3378"/>
    <mergeCell ref="A3371:A3374"/>
    <mergeCell ref="B3371:C3371"/>
    <mergeCell ref="H3371:H3374"/>
    <mergeCell ref="I3371:J3374"/>
    <mergeCell ref="B3372:C3372"/>
    <mergeCell ref="B3373:C3373"/>
    <mergeCell ref="B3374:C3374"/>
    <mergeCell ref="A3367:A3369"/>
    <mergeCell ref="B3367:C3367"/>
    <mergeCell ref="H3367:H3369"/>
    <mergeCell ref="I3367:J3369"/>
    <mergeCell ref="B3368:C3368"/>
    <mergeCell ref="B3369:C3369"/>
    <mergeCell ref="A3362:A3365"/>
    <mergeCell ref="B3362:C3362"/>
    <mergeCell ref="H3362:H3365"/>
    <mergeCell ref="I3362:J3365"/>
    <mergeCell ref="B3363:C3363"/>
    <mergeCell ref="B3364:C3364"/>
    <mergeCell ref="B3365:C3365"/>
    <mergeCell ref="A3358:A3360"/>
    <mergeCell ref="B3358:C3358"/>
    <mergeCell ref="H3358:H3360"/>
    <mergeCell ref="I3358:J3360"/>
    <mergeCell ref="B3359:C3359"/>
    <mergeCell ref="B3360:C3360"/>
    <mergeCell ref="A3353:A3356"/>
    <mergeCell ref="B3353:C3353"/>
    <mergeCell ref="H3353:H3356"/>
    <mergeCell ref="I3353:J3356"/>
    <mergeCell ref="B3354:C3354"/>
    <mergeCell ref="B3355:C3355"/>
    <mergeCell ref="B3356:C3356"/>
    <mergeCell ref="A3348:A3351"/>
    <mergeCell ref="B3348:C3348"/>
    <mergeCell ref="H3348:H3351"/>
    <mergeCell ref="I3348:J3351"/>
    <mergeCell ref="B3349:C3349"/>
    <mergeCell ref="B3350:C3350"/>
    <mergeCell ref="B3351:C3351"/>
    <mergeCell ref="A3342:A3346"/>
    <mergeCell ref="B3342:C3342"/>
    <mergeCell ref="H3342:H3346"/>
    <mergeCell ref="I3342:J3346"/>
    <mergeCell ref="B3343:C3343"/>
    <mergeCell ref="B3344:C3344"/>
    <mergeCell ref="B3345:C3345"/>
    <mergeCell ref="B3346:C3346"/>
    <mergeCell ref="A3340:A3341"/>
    <mergeCell ref="B3340:C3341"/>
    <mergeCell ref="D3340:G3340"/>
    <mergeCell ref="H3340:H3341"/>
    <mergeCell ref="I3340:J3341"/>
    <mergeCell ref="A3333:A3338"/>
    <mergeCell ref="C3333:F3333"/>
    <mergeCell ref="G3333:H3333"/>
    <mergeCell ref="J3333:J3338"/>
    <mergeCell ref="C3334:I3334"/>
    <mergeCell ref="C3335:F3335"/>
    <mergeCell ref="G3335:H3335"/>
    <mergeCell ref="C3336:F3336"/>
    <mergeCell ref="G3336:H3336"/>
    <mergeCell ref="C3337:F3337"/>
    <mergeCell ref="G3337:I3337"/>
    <mergeCell ref="C3338:I3338"/>
    <mergeCell ref="A3329:B3329"/>
    <mergeCell ref="G3329:J3329"/>
    <mergeCell ref="A3330:B3330"/>
    <mergeCell ref="G3330:J3330"/>
    <mergeCell ref="A3331:J3331"/>
    <mergeCell ref="C3323:E3323"/>
    <mergeCell ref="F3323:H3323"/>
    <mergeCell ref="C3324:E3324"/>
    <mergeCell ref="F3324:H3324"/>
    <mergeCell ref="A3328:B3328"/>
    <mergeCell ref="C3320:E3320"/>
    <mergeCell ref="F3320:H3320"/>
    <mergeCell ref="C3321:E3321"/>
    <mergeCell ref="F3321:H3321"/>
    <mergeCell ref="C3322:E3322"/>
    <mergeCell ref="F3322:H3322"/>
    <mergeCell ref="D3316:F3316"/>
    <mergeCell ref="A3318:A3319"/>
    <mergeCell ref="B3318:E3318"/>
    <mergeCell ref="F3318:I3318"/>
    <mergeCell ref="C3319:E3319"/>
    <mergeCell ref="F3319:H3319"/>
    <mergeCell ref="B3312:C3312"/>
    <mergeCell ref="D3312:F3312"/>
    <mergeCell ref="D3313:F3313"/>
    <mergeCell ref="H3313:I3315"/>
    <mergeCell ref="J3313:J3315"/>
    <mergeCell ref="D3314:F3314"/>
    <mergeCell ref="D3315:F3315"/>
    <mergeCell ref="C3307:D3310"/>
    <mergeCell ref="E3307:J3307"/>
    <mergeCell ref="E3308:J3308"/>
    <mergeCell ref="E3309:J3309"/>
    <mergeCell ref="E3310:J3310"/>
    <mergeCell ref="A3304:C3304"/>
    <mergeCell ref="F3304:H3304"/>
    <mergeCell ref="I3304:J3304"/>
    <mergeCell ref="C3306:D3306"/>
    <mergeCell ref="E3306:J3306"/>
    <mergeCell ref="A3299:C3299"/>
    <mergeCell ref="I3299:J3299"/>
    <mergeCell ref="A3300:C3300"/>
    <mergeCell ref="I3300:J3300"/>
    <mergeCell ref="A3302:B3302"/>
    <mergeCell ref="C3302:E3302"/>
    <mergeCell ref="F3302:I3302"/>
    <mergeCell ref="B3295:C3295"/>
    <mergeCell ref="I3295:J3295"/>
    <mergeCell ref="A3297:C3298"/>
    <mergeCell ref="D3297:G3297"/>
    <mergeCell ref="H3297:H3298"/>
    <mergeCell ref="I3297:J3298"/>
    <mergeCell ref="A3290:A3293"/>
    <mergeCell ref="B3290:C3290"/>
    <mergeCell ref="H3290:H3293"/>
    <mergeCell ref="I3290:J3293"/>
    <mergeCell ref="B3291:C3291"/>
    <mergeCell ref="B3292:C3292"/>
    <mergeCell ref="B3293:C3293"/>
    <mergeCell ref="A3286:A3288"/>
    <mergeCell ref="B3286:C3286"/>
    <mergeCell ref="H3286:H3288"/>
    <mergeCell ref="I3286:J3288"/>
    <mergeCell ref="B3287:C3287"/>
    <mergeCell ref="B3288:C3288"/>
    <mergeCell ref="A3281:A3284"/>
    <mergeCell ref="B3281:C3281"/>
    <mergeCell ref="H3281:H3284"/>
    <mergeCell ref="I3281:J3284"/>
    <mergeCell ref="B3282:C3282"/>
    <mergeCell ref="B3283:C3283"/>
    <mergeCell ref="B3284:C3284"/>
    <mergeCell ref="A3277:A3279"/>
    <mergeCell ref="B3277:C3277"/>
    <mergeCell ref="H3277:H3279"/>
    <mergeCell ref="I3277:J3279"/>
    <mergeCell ref="B3278:C3278"/>
    <mergeCell ref="B3279:C3279"/>
    <mergeCell ref="A3272:A3275"/>
    <mergeCell ref="B3272:C3272"/>
    <mergeCell ref="H3272:H3275"/>
    <mergeCell ref="I3272:J3275"/>
    <mergeCell ref="B3273:C3273"/>
    <mergeCell ref="B3274:C3274"/>
    <mergeCell ref="B3275:C3275"/>
    <mergeCell ref="A3268:A3270"/>
    <mergeCell ref="B3268:C3268"/>
    <mergeCell ref="H3268:H3270"/>
    <mergeCell ref="I3268:J3270"/>
    <mergeCell ref="B3269:C3269"/>
    <mergeCell ref="B3270:C3270"/>
    <mergeCell ref="A3263:A3266"/>
    <mergeCell ref="B3263:C3263"/>
    <mergeCell ref="H3263:H3266"/>
    <mergeCell ref="I3263:J3266"/>
    <mergeCell ref="B3264:C3264"/>
    <mergeCell ref="B3265:C3265"/>
    <mergeCell ref="B3266:C3266"/>
    <mergeCell ref="A3258:A3261"/>
    <mergeCell ref="B3258:C3258"/>
    <mergeCell ref="H3258:H3261"/>
    <mergeCell ref="I3258:J3261"/>
    <mergeCell ref="B3259:C3259"/>
    <mergeCell ref="B3260:C3260"/>
    <mergeCell ref="B3261:C3261"/>
    <mergeCell ref="A3252:A3256"/>
    <mergeCell ref="B3252:C3252"/>
    <mergeCell ref="H3252:H3256"/>
    <mergeCell ref="I3252:J3256"/>
    <mergeCell ref="B3253:C3253"/>
    <mergeCell ref="B3254:C3254"/>
    <mergeCell ref="B3255:C3255"/>
    <mergeCell ref="B3256:C3256"/>
    <mergeCell ref="A3250:A3251"/>
    <mergeCell ref="B3250:C3251"/>
    <mergeCell ref="D3250:G3250"/>
    <mergeCell ref="H3250:H3251"/>
    <mergeCell ref="I3250:J3251"/>
    <mergeCell ref="A3243:A3248"/>
    <mergeCell ref="C3243:F3243"/>
    <mergeCell ref="G3243:H3243"/>
    <mergeCell ref="J3243:J3248"/>
    <mergeCell ref="C3244:I3244"/>
    <mergeCell ref="C3245:F3245"/>
    <mergeCell ref="G3245:H3245"/>
    <mergeCell ref="C3246:F3246"/>
    <mergeCell ref="G3246:H3246"/>
    <mergeCell ref="C3247:F3247"/>
    <mergeCell ref="G3247:I3247"/>
    <mergeCell ref="C3248:I3248"/>
    <mergeCell ref="A3239:B3239"/>
    <mergeCell ref="G3239:J3239"/>
    <mergeCell ref="A3240:B3240"/>
    <mergeCell ref="G3240:J3240"/>
    <mergeCell ref="A3241:J3241"/>
    <mergeCell ref="C3233:E3233"/>
    <mergeCell ref="F3233:H3233"/>
    <mergeCell ref="C3234:E3234"/>
    <mergeCell ref="F3234:H3234"/>
    <mergeCell ref="A3238:B3238"/>
    <mergeCell ref="C3230:E3230"/>
    <mergeCell ref="F3230:H3230"/>
    <mergeCell ref="C3231:E3231"/>
    <mergeCell ref="F3231:H3231"/>
    <mergeCell ref="C3232:E3232"/>
    <mergeCell ref="F3232:H3232"/>
    <mergeCell ref="D3226:F3226"/>
    <mergeCell ref="A3228:A3229"/>
    <mergeCell ref="B3228:E3228"/>
    <mergeCell ref="F3228:I3228"/>
    <mergeCell ref="C3229:E3229"/>
    <mergeCell ref="F3229:H3229"/>
    <mergeCell ref="B3222:C3222"/>
    <mergeCell ref="D3222:F3222"/>
    <mergeCell ref="D3223:F3223"/>
    <mergeCell ref="H3223:I3225"/>
    <mergeCell ref="J3223:J3225"/>
    <mergeCell ref="D3224:F3224"/>
    <mergeCell ref="D3225:F3225"/>
    <mergeCell ref="C3217:D3220"/>
    <mergeCell ref="E3217:J3217"/>
    <mergeCell ref="E3218:J3218"/>
    <mergeCell ref="E3219:J3219"/>
    <mergeCell ref="E3220:J3220"/>
    <mergeCell ref="A3214:C3214"/>
    <mergeCell ref="F3214:H3214"/>
    <mergeCell ref="I3214:J3214"/>
    <mergeCell ref="C3216:D3216"/>
    <mergeCell ref="E3216:J3216"/>
    <mergeCell ref="A3209:C3209"/>
    <mergeCell ref="I3209:J3209"/>
    <mergeCell ref="A3210:C3210"/>
    <mergeCell ref="I3210:J3210"/>
    <mergeCell ref="A3212:B3212"/>
    <mergeCell ref="C3212:E3212"/>
    <mergeCell ref="F3212:I3212"/>
    <mergeCell ref="B3205:C3205"/>
    <mergeCell ref="I3205:J3205"/>
    <mergeCell ref="A3207:C3208"/>
    <mergeCell ref="D3207:G3207"/>
    <mergeCell ref="H3207:H3208"/>
    <mergeCell ref="I3207:J3208"/>
    <mergeCell ref="A3200:A3203"/>
    <mergeCell ref="B3200:C3200"/>
    <mergeCell ref="H3200:H3203"/>
    <mergeCell ref="I3200:J3203"/>
    <mergeCell ref="B3201:C3201"/>
    <mergeCell ref="B3202:C3202"/>
    <mergeCell ref="B3203:C3203"/>
    <mergeCell ref="A3196:A3198"/>
    <mergeCell ref="B3196:C3196"/>
    <mergeCell ref="H3196:H3198"/>
    <mergeCell ref="I3196:J3198"/>
    <mergeCell ref="B3197:C3197"/>
    <mergeCell ref="B3198:C3198"/>
    <mergeCell ref="A3191:A3194"/>
    <mergeCell ref="B3191:C3191"/>
    <mergeCell ref="H3191:H3194"/>
    <mergeCell ref="I3191:J3194"/>
    <mergeCell ref="B3192:C3192"/>
    <mergeCell ref="B3193:C3193"/>
    <mergeCell ref="B3194:C3194"/>
    <mergeCell ref="A3187:A3189"/>
    <mergeCell ref="B3187:C3187"/>
    <mergeCell ref="H3187:H3189"/>
    <mergeCell ref="I3187:J3189"/>
    <mergeCell ref="B3188:C3188"/>
    <mergeCell ref="B3189:C3189"/>
    <mergeCell ref="A3182:A3185"/>
    <mergeCell ref="B3182:C3182"/>
    <mergeCell ref="H3182:H3185"/>
    <mergeCell ref="I3182:J3185"/>
    <mergeCell ref="B3183:C3183"/>
    <mergeCell ref="B3184:C3184"/>
    <mergeCell ref="B3185:C3185"/>
    <mergeCell ref="A3178:A3180"/>
    <mergeCell ref="B3178:C3178"/>
    <mergeCell ref="H3178:H3180"/>
    <mergeCell ref="I3178:J3180"/>
    <mergeCell ref="B3179:C3179"/>
    <mergeCell ref="B3180:C3180"/>
    <mergeCell ref="A3173:A3176"/>
    <mergeCell ref="B3173:C3173"/>
    <mergeCell ref="H3173:H3176"/>
    <mergeCell ref="I3173:J3176"/>
    <mergeCell ref="B3174:C3174"/>
    <mergeCell ref="B3175:C3175"/>
    <mergeCell ref="B3176:C3176"/>
    <mergeCell ref="A3168:A3171"/>
    <mergeCell ref="B3168:C3168"/>
    <mergeCell ref="H3168:H3171"/>
    <mergeCell ref="I3168:J3171"/>
    <mergeCell ref="B3169:C3169"/>
    <mergeCell ref="B3170:C3170"/>
    <mergeCell ref="B3171:C3171"/>
    <mergeCell ref="A3162:A3166"/>
    <mergeCell ref="B3162:C3162"/>
    <mergeCell ref="H3162:H3166"/>
    <mergeCell ref="I3162:J3166"/>
    <mergeCell ref="B3163:C3163"/>
    <mergeCell ref="B3164:C3164"/>
    <mergeCell ref="B3165:C3165"/>
    <mergeCell ref="B3166:C3166"/>
    <mergeCell ref="A3160:A3161"/>
    <mergeCell ref="B3160:C3161"/>
    <mergeCell ref="D3160:G3160"/>
    <mergeCell ref="H3160:H3161"/>
    <mergeCell ref="I3160:J3161"/>
    <mergeCell ref="A3153:A3158"/>
    <mergeCell ref="C3153:F3153"/>
    <mergeCell ref="G3153:H3153"/>
    <mergeCell ref="J3153:J3158"/>
    <mergeCell ref="C3154:I3154"/>
    <mergeCell ref="C3155:F3155"/>
    <mergeCell ref="G3155:H3155"/>
    <mergeCell ref="C3156:F3156"/>
    <mergeCell ref="G3156:H3156"/>
    <mergeCell ref="C3157:F3157"/>
    <mergeCell ref="G3157:I3157"/>
    <mergeCell ref="C3158:I3158"/>
    <mergeCell ref="A3149:B3149"/>
    <mergeCell ref="G3149:J3149"/>
    <mergeCell ref="A3150:B3150"/>
    <mergeCell ref="G3150:J3150"/>
    <mergeCell ref="A3151:J3151"/>
    <mergeCell ref="C3143:E3143"/>
    <mergeCell ref="F3143:H3143"/>
    <mergeCell ref="C3144:E3144"/>
    <mergeCell ref="F3144:H3144"/>
    <mergeCell ref="A3148:B3148"/>
    <mergeCell ref="C3140:E3140"/>
    <mergeCell ref="F3140:H3140"/>
    <mergeCell ref="C3141:E3141"/>
    <mergeCell ref="F3141:H3141"/>
    <mergeCell ref="C3142:E3142"/>
    <mergeCell ref="F3142:H3142"/>
    <mergeCell ref="D3136:F3136"/>
    <mergeCell ref="A3138:A3139"/>
    <mergeCell ref="B3138:E3138"/>
    <mergeCell ref="F3138:I3138"/>
    <mergeCell ref="C3139:E3139"/>
    <mergeCell ref="F3139:H3139"/>
    <mergeCell ref="B3132:C3132"/>
    <mergeCell ref="D3132:F3132"/>
    <mergeCell ref="D3133:F3133"/>
    <mergeCell ref="H3133:I3135"/>
    <mergeCell ref="J3133:J3135"/>
    <mergeCell ref="D3134:F3134"/>
    <mergeCell ref="D3135:F3135"/>
    <mergeCell ref="C3127:D3130"/>
    <mergeCell ref="E3127:J3127"/>
    <mergeCell ref="E3128:J3128"/>
    <mergeCell ref="E3129:J3129"/>
    <mergeCell ref="E3130:J3130"/>
    <mergeCell ref="A3124:C3124"/>
    <mergeCell ref="F3124:H3124"/>
    <mergeCell ref="I3124:J3124"/>
    <mergeCell ref="C3126:D3126"/>
    <mergeCell ref="E3126:J3126"/>
    <mergeCell ref="A3119:C3119"/>
    <mergeCell ref="I3119:J3119"/>
    <mergeCell ref="A3120:C3120"/>
    <mergeCell ref="I3120:J3120"/>
    <mergeCell ref="A3122:B3122"/>
    <mergeCell ref="C3122:E3122"/>
    <mergeCell ref="F3122:I3122"/>
    <mergeCell ref="B3115:C3115"/>
    <mergeCell ref="I3115:J3115"/>
    <mergeCell ref="A3117:C3118"/>
    <mergeCell ref="D3117:G3117"/>
    <mergeCell ref="H3117:H3118"/>
    <mergeCell ref="I3117:J3118"/>
    <mergeCell ref="A3110:A3113"/>
    <mergeCell ref="B3110:C3110"/>
    <mergeCell ref="H3110:H3113"/>
    <mergeCell ref="I3110:J3113"/>
    <mergeCell ref="B3111:C3111"/>
    <mergeCell ref="B3112:C3112"/>
    <mergeCell ref="B3113:C3113"/>
    <mergeCell ref="A3106:A3108"/>
    <mergeCell ref="B3106:C3106"/>
    <mergeCell ref="H3106:H3108"/>
    <mergeCell ref="I3106:J3108"/>
    <mergeCell ref="B3107:C3107"/>
    <mergeCell ref="B3108:C3108"/>
    <mergeCell ref="A3101:A3104"/>
    <mergeCell ref="B3101:C3101"/>
    <mergeCell ref="H3101:H3104"/>
    <mergeCell ref="I3101:J3104"/>
    <mergeCell ref="B3102:C3102"/>
    <mergeCell ref="B3103:C3103"/>
    <mergeCell ref="B3104:C3104"/>
    <mergeCell ref="A3097:A3099"/>
    <mergeCell ref="B3097:C3097"/>
    <mergeCell ref="H3097:H3099"/>
    <mergeCell ref="I3097:J3099"/>
    <mergeCell ref="B3098:C3098"/>
    <mergeCell ref="B3099:C3099"/>
    <mergeCell ref="A3092:A3095"/>
    <mergeCell ref="B3092:C3092"/>
    <mergeCell ref="H3092:H3095"/>
    <mergeCell ref="I3092:J3095"/>
    <mergeCell ref="B3093:C3093"/>
    <mergeCell ref="B3094:C3094"/>
    <mergeCell ref="B3095:C3095"/>
    <mergeCell ref="A3088:A3090"/>
    <mergeCell ref="B3088:C3088"/>
    <mergeCell ref="H3088:H3090"/>
    <mergeCell ref="I3088:J3090"/>
    <mergeCell ref="B3089:C3089"/>
    <mergeCell ref="B3090:C3090"/>
    <mergeCell ref="A3083:A3086"/>
    <mergeCell ref="B3083:C3083"/>
    <mergeCell ref="H3083:H3086"/>
    <mergeCell ref="I3083:J3086"/>
    <mergeCell ref="B3084:C3084"/>
    <mergeCell ref="B3085:C3085"/>
    <mergeCell ref="B3086:C3086"/>
    <mergeCell ref="A3078:A3081"/>
    <mergeCell ref="B3078:C3078"/>
    <mergeCell ref="H3078:H3081"/>
    <mergeCell ref="I3078:J3081"/>
    <mergeCell ref="B3079:C3079"/>
    <mergeCell ref="B3080:C3080"/>
    <mergeCell ref="B3081:C3081"/>
    <mergeCell ref="A3072:A3076"/>
    <mergeCell ref="B3072:C3072"/>
    <mergeCell ref="H3072:H3076"/>
    <mergeCell ref="I3072:J3076"/>
    <mergeCell ref="B3073:C3073"/>
    <mergeCell ref="B3074:C3074"/>
    <mergeCell ref="B3075:C3075"/>
    <mergeCell ref="B3076:C3076"/>
    <mergeCell ref="A3070:A3071"/>
    <mergeCell ref="B3070:C3071"/>
    <mergeCell ref="D3070:G3070"/>
    <mergeCell ref="H3070:H3071"/>
    <mergeCell ref="I3070:J3071"/>
    <mergeCell ref="A3063:A3068"/>
    <mergeCell ref="C3063:F3063"/>
    <mergeCell ref="G3063:H3063"/>
    <mergeCell ref="J3063:J3068"/>
    <mergeCell ref="C3064:I3064"/>
    <mergeCell ref="C3065:F3065"/>
    <mergeCell ref="G3065:H3065"/>
    <mergeCell ref="C3066:F3066"/>
    <mergeCell ref="G3066:H3066"/>
    <mergeCell ref="C3067:F3067"/>
    <mergeCell ref="G3067:I3067"/>
    <mergeCell ref="C3068:I3068"/>
    <mergeCell ref="A3059:B3059"/>
    <mergeCell ref="G3059:J3059"/>
    <mergeCell ref="A3060:B3060"/>
    <mergeCell ref="G3060:J3060"/>
    <mergeCell ref="A3061:J3061"/>
    <mergeCell ref="C3053:E3053"/>
    <mergeCell ref="F3053:H3053"/>
    <mergeCell ref="C3054:E3054"/>
    <mergeCell ref="F3054:H3054"/>
    <mergeCell ref="A3058:B3058"/>
    <mergeCell ref="C3050:E3050"/>
    <mergeCell ref="F3050:H3050"/>
    <mergeCell ref="C3051:E3051"/>
    <mergeCell ref="F3051:H3051"/>
    <mergeCell ref="C3052:E3052"/>
    <mergeCell ref="F3052:H3052"/>
    <mergeCell ref="D3046:F3046"/>
    <mergeCell ref="A3048:A3049"/>
    <mergeCell ref="B3048:E3048"/>
    <mergeCell ref="F3048:I3048"/>
    <mergeCell ref="C3049:E3049"/>
    <mergeCell ref="F3049:H3049"/>
    <mergeCell ref="B3042:C3042"/>
    <mergeCell ref="D3042:F3042"/>
    <mergeCell ref="D3043:F3043"/>
    <mergeCell ref="H3043:I3045"/>
    <mergeCell ref="J3043:J3045"/>
    <mergeCell ref="D3044:F3044"/>
    <mergeCell ref="D3045:F3045"/>
    <mergeCell ref="C3037:D3040"/>
    <mergeCell ref="E3037:J3037"/>
    <mergeCell ref="E3038:J3038"/>
    <mergeCell ref="E3039:J3039"/>
    <mergeCell ref="E3040:J3040"/>
    <mergeCell ref="A3034:C3034"/>
    <mergeCell ref="F3034:H3034"/>
    <mergeCell ref="I3034:J3034"/>
    <mergeCell ref="C3036:D3036"/>
    <mergeCell ref="E3036:J3036"/>
    <mergeCell ref="A3029:C3029"/>
    <mergeCell ref="I3029:J3029"/>
    <mergeCell ref="A3030:C3030"/>
    <mergeCell ref="I3030:J3030"/>
    <mergeCell ref="A3032:B3032"/>
    <mergeCell ref="C3032:E3032"/>
    <mergeCell ref="F3032:I3032"/>
    <mergeCell ref="B3025:C3025"/>
    <mergeCell ref="I3025:J3025"/>
    <mergeCell ref="A3027:C3028"/>
    <mergeCell ref="D3027:G3027"/>
    <mergeCell ref="H3027:H3028"/>
    <mergeCell ref="I3027:J3028"/>
    <mergeCell ref="A3020:A3023"/>
    <mergeCell ref="B3020:C3020"/>
    <mergeCell ref="H3020:H3023"/>
    <mergeCell ref="I3020:J3023"/>
    <mergeCell ref="B3021:C3021"/>
    <mergeCell ref="B3022:C3022"/>
    <mergeCell ref="B3023:C3023"/>
    <mergeCell ref="A3016:A3018"/>
    <mergeCell ref="B3016:C3016"/>
    <mergeCell ref="H3016:H3018"/>
    <mergeCell ref="I3016:J3018"/>
    <mergeCell ref="B3017:C3017"/>
    <mergeCell ref="B3018:C3018"/>
    <mergeCell ref="A3011:A3014"/>
    <mergeCell ref="B3011:C3011"/>
    <mergeCell ref="H3011:H3014"/>
    <mergeCell ref="I3011:J3014"/>
    <mergeCell ref="B3012:C3012"/>
    <mergeCell ref="B3013:C3013"/>
    <mergeCell ref="B3014:C3014"/>
    <mergeCell ref="A3007:A3009"/>
    <mergeCell ref="B3007:C3007"/>
    <mergeCell ref="H3007:H3009"/>
    <mergeCell ref="I3007:J3009"/>
    <mergeCell ref="B3008:C3008"/>
    <mergeCell ref="B3009:C3009"/>
    <mergeCell ref="A3002:A3005"/>
    <mergeCell ref="B3002:C3002"/>
    <mergeCell ref="H3002:H3005"/>
    <mergeCell ref="I3002:J3005"/>
    <mergeCell ref="B3003:C3003"/>
    <mergeCell ref="B3004:C3004"/>
    <mergeCell ref="B3005:C3005"/>
    <mergeCell ref="A2998:A3000"/>
    <mergeCell ref="B2998:C2998"/>
    <mergeCell ref="H2998:H3000"/>
    <mergeCell ref="I2998:J3000"/>
    <mergeCell ref="B2999:C2999"/>
    <mergeCell ref="B3000:C3000"/>
    <mergeCell ref="A2993:A2996"/>
    <mergeCell ref="B2993:C2993"/>
    <mergeCell ref="H2993:H2996"/>
    <mergeCell ref="I2993:J2996"/>
    <mergeCell ref="B2994:C2994"/>
    <mergeCell ref="B2995:C2995"/>
    <mergeCell ref="B2996:C2996"/>
    <mergeCell ref="A2988:A2991"/>
    <mergeCell ref="B2988:C2988"/>
    <mergeCell ref="H2988:H2991"/>
    <mergeCell ref="I2988:J2991"/>
    <mergeCell ref="B2989:C2989"/>
    <mergeCell ref="B2990:C2990"/>
    <mergeCell ref="B2991:C2991"/>
    <mergeCell ref="A2982:A2986"/>
    <mergeCell ref="B2982:C2982"/>
    <mergeCell ref="H2982:H2986"/>
    <mergeCell ref="I2982:J2986"/>
    <mergeCell ref="B2983:C2983"/>
    <mergeCell ref="B2984:C2984"/>
    <mergeCell ref="B2985:C2985"/>
    <mergeCell ref="B2986:C2986"/>
    <mergeCell ref="A2980:A2981"/>
    <mergeCell ref="B2980:C2981"/>
    <mergeCell ref="D2980:G2980"/>
    <mergeCell ref="H2980:H2981"/>
    <mergeCell ref="I2980:J2981"/>
    <mergeCell ref="A2973:A2978"/>
    <mergeCell ref="C2973:F2973"/>
    <mergeCell ref="G2973:H2973"/>
    <mergeCell ref="J2973:J2978"/>
    <mergeCell ref="C2974:I2974"/>
    <mergeCell ref="C2975:F2975"/>
    <mergeCell ref="G2975:H2975"/>
    <mergeCell ref="C2976:F2976"/>
    <mergeCell ref="G2976:H2976"/>
    <mergeCell ref="C2977:F2977"/>
    <mergeCell ref="G2977:I2977"/>
    <mergeCell ref="C2978:I2978"/>
    <mergeCell ref="A2969:B2969"/>
    <mergeCell ref="G2969:J2969"/>
    <mergeCell ref="A2970:B2970"/>
    <mergeCell ref="G2970:J2970"/>
    <mergeCell ref="A2971:J2971"/>
    <mergeCell ref="C2963:E2963"/>
    <mergeCell ref="F2963:H2963"/>
    <mergeCell ref="C2964:E2964"/>
    <mergeCell ref="F2964:H2964"/>
    <mergeCell ref="A2968:B2968"/>
    <mergeCell ref="C2960:E2960"/>
    <mergeCell ref="F2960:H2960"/>
    <mergeCell ref="C2961:E2961"/>
    <mergeCell ref="F2961:H2961"/>
    <mergeCell ref="C2962:E2962"/>
    <mergeCell ref="F2962:H2962"/>
    <mergeCell ref="D2956:F2956"/>
    <mergeCell ref="A2958:A2959"/>
    <mergeCell ref="B2958:E2958"/>
    <mergeCell ref="F2958:I2958"/>
    <mergeCell ref="C2959:E2959"/>
    <mergeCell ref="F2959:H2959"/>
    <mergeCell ref="B2952:C2952"/>
    <mergeCell ref="D2952:F2952"/>
    <mergeCell ref="D2953:F2953"/>
    <mergeCell ref="H2953:I2955"/>
    <mergeCell ref="J2953:J2955"/>
    <mergeCell ref="D2954:F2954"/>
    <mergeCell ref="D2955:F2955"/>
    <mergeCell ref="C2947:D2950"/>
    <mergeCell ref="E2947:J2947"/>
    <mergeCell ref="E2948:J2948"/>
    <mergeCell ref="E2949:J2949"/>
    <mergeCell ref="E2950:J2950"/>
    <mergeCell ref="A2944:C2944"/>
    <mergeCell ref="F2944:H2944"/>
    <mergeCell ref="I2944:J2944"/>
    <mergeCell ref="C2946:D2946"/>
    <mergeCell ref="E2946:J2946"/>
    <mergeCell ref="A2939:C2939"/>
    <mergeCell ref="I2939:J2939"/>
    <mergeCell ref="A2940:C2940"/>
    <mergeCell ref="I2940:J2940"/>
    <mergeCell ref="A2942:B2942"/>
    <mergeCell ref="C2942:E2942"/>
    <mergeCell ref="F2942:I2942"/>
    <mergeCell ref="B2935:C2935"/>
    <mergeCell ref="I2935:J2935"/>
    <mergeCell ref="A2937:C2938"/>
    <mergeCell ref="D2937:G2937"/>
    <mergeCell ref="H2937:H2938"/>
    <mergeCell ref="I2937:J2938"/>
    <mergeCell ref="A2930:A2933"/>
    <mergeCell ref="B2930:C2930"/>
    <mergeCell ref="H2930:H2933"/>
    <mergeCell ref="I2930:J2933"/>
    <mergeCell ref="B2931:C2931"/>
    <mergeCell ref="B2932:C2932"/>
    <mergeCell ref="B2933:C2933"/>
    <mergeCell ref="A2926:A2928"/>
    <mergeCell ref="B2926:C2926"/>
    <mergeCell ref="H2926:H2928"/>
    <mergeCell ref="I2926:J2928"/>
    <mergeCell ref="B2927:C2927"/>
    <mergeCell ref="B2928:C2928"/>
    <mergeCell ref="A2921:A2924"/>
    <mergeCell ref="B2921:C2921"/>
    <mergeCell ref="H2921:H2924"/>
    <mergeCell ref="I2921:J2924"/>
    <mergeCell ref="B2922:C2922"/>
    <mergeCell ref="B2923:C2923"/>
    <mergeCell ref="B2924:C2924"/>
    <mergeCell ref="A2917:A2919"/>
    <mergeCell ref="B2917:C2917"/>
    <mergeCell ref="H2917:H2919"/>
    <mergeCell ref="I2917:J2919"/>
    <mergeCell ref="B2918:C2918"/>
    <mergeCell ref="B2919:C2919"/>
    <mergeCell ref="A2912:A2915"/>
    <mergeCell ref="B2912:C2912"/>
    <mergeCell ref="H2912:H2915"/>
    <mergeCell ref="I2912:J2915"/>
    <mergeCell ref="B2913:C2913"/>
    <mergeCell ref="B2914:C2914"/>
    <mergeCell ref="B2915:C2915"/>
    <mergeCell ref="A2908:A2910"/>
    <mergeCell ref="B2908:C2908"/>
    <mergeCell ref="H2908:H2910"/>
    <mergeCell ref="I2908:J2910"/>
    <mergeCell ref="B2909:C2909"/>
    <mergeCell ref="B2910:C2910"/>
    <mergeCell ref="A2903:A2906"/>
    <mergeCell ref="B2903:C2903"/>
    <mergeCell ref="H2903:H2906"/>
    <mergeCell ref="I2903:J2906"/>
    <mergeCell ref="B2904:C2904"/>
    <mergeCell ref="B2905:C2905"/>
    <mergeCell ref="B2906:C2906"/>
    <mergeCell ref="A2898:A2901"/>
    <mergeCell ref="B2898:C2898"/>
    <mergeCell ref="H2898:H2901"/>
    <mergeCell ref="I2898:J2901"/>
    <mergeCell ref="B2899:C2899"/>
    <mergeCell ref="B2900:C2900"/>
    <mergeCell ref="B2901:C2901"/>
    <mergeCell ref="A2892:A2896"/>
    <mergeCell ref="B2892:C2892"/>
    <mergeCell ref="H2892:H2896"/>
    <mergeCell ref="I2892:J2896"/>
    <mergeCell ref="B2893:C2893"/>
    <mergeCell ref="B2894:C2894"/>
    <mergeCell ref="B2895:C2895"/>
    <mergeCell ref="B2896:C2896"/>
    <mergeCell ref="A2890:A2891"/>
    <mergeCell ref="B2890:C2891"/>
    <mergeCell ref="D2890:G2890"/>
    <mergeCell ref="H2890:H2891"/>
    <mergeCell ref="I2890:J2891"/>
    <mergeCell ref="A2883:A2888"/>
    <mergeCell ref="C2883:F2883"/>
    <mergeCell ref="G2883:H2883"/>
    <mergeCell ref="J2883:J2888"/>
    <mergeCell ref="C2884:I2884"/>
    <mergeCell ref="C2885:F2885"/>
    <mergeCell ref="G2885:H2885"/>
    <mergeCell ref="C2886:F2886"/>
    <mergeCell ref="G2886:H2886"/>
    <mergeCell ref="C2887:F2887"/>
    <mergeCell ref="G2887:I2887"/>
    <mergeCell ref="C2888:I2888"/>
    <mergeCell ref="A2879:B2879"/>
    <mergeCell ref="G2879:J2879"/>
    <mergeCell ref="A2880:B2880"/>
    <mergeCell ref="G2880:J2880"/>
    <mergeCell ref="A2881:J2881"/>
    <mergeCell ref="C2873:E2873"/>
    <mergeCell ref="F2873:H2873"/>
    <mergeCell ref="C2874:E2874"/>
    <mergeCell ref="F2874:H2874"/>
    <mergeCell ref="A2878:B2878"/>
    <mergeCell ref="C2870:E2870"/>
    <mergeCell ref="F2870:H2870"/>
    <mergeCell ref="C2871:E2871"/>
    <mergeCell ref="F2871:H2871"/>
    <mergeCell ref="C2872:E2872"/>
    <mergeCell ref="F2872:H2872"/>
    <mergeCell ref="D2866:F2866"/>
    <mergeCell ref="A2868:A2869"/>
    <mergeCell ref="B2868:E2868"/>
    <mergeCell ref="F2868:I2868"/>
    <mergeCell ref="C2869:E2869"/>
    <mergeCell ref="F2869:H2869"/>
    <mergeCell ref="B2862:C2862"/>
    <mergeCell ref="D2862:F2862"/>
    <mergeCell ref="D2863:F2863"/>
    <mergeCell ref="H2863:I2865"/>
    <mergeCell ref="J2863:J2865"/>
    <mergeCell ref="D2864:F2864"/>
    <mergeCell ref="D2865:F2865"/>
    <mergeCell ref="C2857:D2860"/>
    <mergeCell ref="E2857:J2857"/>
    <mergeCell ref="E2858:J2858"/>
    <mergeCell ref="E2859:J2859"/>
    <mergeCell ref="E2860:J2860"/>
    <mergeCell ref="A2854:C2854"/>
    <mergeCell ref="F2854:H2854"/>
    <mergeCell ref="I2854:J2854"/>
    <mergeCell ref="C2856:D2856"/>
    <mergeCell ref="E2856:J2856"/>
    <mergeCell ref="A2849:C2849"/>
    <mergeCell ref="I2849:J2849"/>
    <mergeCell ref="A2850:C2850"/>
    <mergeCell ref="I2850:J2850"/>
    <mergeCell ref="A2852:B2852"/>
    <mergeCell ref="C2852:E2852"/>
    <mergeCell ref="F2852:I2852"/>
    <mergeCell ref="B2845:C2845"/>
    <mergeCell ref="I2845:J2845"/>
    <mergeCell ref="A2847:C2848"/>
    <mergeCell ref="D2847:G2847"/>
    <mergeCell ref="H2847:H2848"/>
    <mergeCell ref="I2847:J2848"/>
    <mergeCell ref="A2840:A2843"/>
    <mergeCell ref="B2840:C2840"/>
    <mergeCell ref="H2840:H2843"/>
    <mergeCell ref="I2840:J2843"/>
    <mergeCell ref="B2841:C2841"/>
    <mergeCell ref="B2842:C2842"/>
    <mergeCell ref="B2843:C2843"/>
    <mergeCell ref="A2836:A2838"/>
    <mergeCell ref="B2836:C2836"/>
    <mergeCell ref="H2836:H2838"/>
    <mergeCell ref="I2836:J2838"/>
    <mergeCell ref="B2837:C2837"/>
    <mergeCell ref="B2838:C2838"/>
    <mergeCell ref="A2831:A2834"/>
    <mergeCell ref="B2831:C2831"/>
    <mergeCell ref="H2831:H2834"/>
    <mergeCell ref="I2831:J2834"/>
    <mergeCell ref="B2832:C2832"/>
    <mergeCell ref="B2833:C2833"/>
    <mergeCell ref="B2834:C2834"/>
    <mergeCell ref="A2827:A2829"/>
    <mergeCell ref="B2827:C2827"/>
    <mergeCell ref="H2827:H2829"/>
    <mergeCell ref="I2827:J2829"/>
    <mergeCell ref="B2828:C2828"/>
    <mergeCell ref="B2829:C2829"/>
    <mergeCell ref="A2822:A2825"/>
    <mergeCell ref="B2822:C2822"/>
    <mergeCell ref="H2822:H2825"/>
    <mergeCell ref="I2822:J2825"/>
    <mergeCell ref="B2823:C2823"/>
    <mergeCell ref="B2824:C2824"/>
    <mergeCell ref="B2825:C2825"/>
    <mergeCell ref="A2818:A2820"/>
    <mergeCell ref="B2818:C2818"/>
    <mergeCell ref="H2818:H2820"/>
    <mergeCell ref="I2818:J2820"/>
    <mergeCell ref="B2819:C2819"/>
    <mergeCell ref="B2820:C2820"/>
    <mergeCell ref="A2813:A2816"/>
    <mergeCell ref="B2813:C2813"/>
    <mergeCell ref="H2813:H2816"/>
    <mergeCell ref="I2813:J2816"/>
    <mergeCell ref="B2814:C2814"/>
    <mergeCell ref="B2815:C2815"/>
    <mergeCell ref="B2816:C2816"/>
    <mergeCell ref="A2808:A2811"/>
    <mergeCell ref="B2808:C2808"/>
    <mergeCell ref="H2808:H2811"/>
    <mergeCell ref="I2808:J2811"/>
    <mergeCell ref="B2809:C2809"/>
    <mergeCell ref="B2810:C2810"/>
    <mergeCell ref="B2811:C2811"/>
    <mergeCell ref="A2802:A2806"/>
    <mergeCell ref="B2802:C2802"/>
    <mergeCell ref="H2802:H2806"/>
    <mergeCell ref="I2802:J2806"/>
    <mergeCell ref="B2803:C2803"/>
    <mergeCell ref="B2804:C2804"/>
    <mergeCell ref="B2805:C2805"/>
    <mergeCell ref="B2806:C2806"/>
    <mergeCell ref="A2800:A2801"/>
    <mergeCell ref="B2800:C2801"/>
    <mergeCell ref="D2800:G2800"/>
    <mergeCell ref="H2800:H2801"/>
    <mergeCell ref="I2800:J2801"/>
    <mergeCell ref="A2793:A2798"/>
    <mergeCell ref="C2793:F2793"/>
    <mergeCell ref="G2793:H2793"/>
    <mergeCell ref="J2793:J2798"/>
    <mergeCell ref="C2794:I2794"/>
    <mergeCell ref="C2795:F2795"/>
    <mergeCell ref="G2795:H2795"/>
    <mergeCell ref="C2796:F2796"/>
    <mergeCell ref="G2796:H2796"/>
    <mergeCell ref="C2797:F2797"/>
    <mergeCell ref="G2797:I2797"/>
    <mergeCell ref="C2798:I2798"/>
    <mergeCell ref="A2789:B2789"/>
    <mergeCell ref="G2789:J2789"/>
    <mergeCell ref="A2790:B2790"/>
    <mergeCell ref="G2790:J2790"/>
    <mergeCell ref="A2791:J2791"/>
    <mergeCell ref="C2783:E2783"/>
    <mergeCell ref="F2783:H2783"/>
    <mergeCell ref="C2784:E2784"/>
    <mergeCell ref="F2784:H2784"/>
    <mergeCell ref="A2788:B2788"/>
    <mergeCell ref="C2780:E2780"/>
    <mergeCell ref="F2780:H2780"/>
    <mergeCell ref="C2781:E2781"/>
    <mergeCell ref="F2781:H2781"/>
    <mergeCell ref="C2782:E2782"/>
    <mergeCell ref="F2782:H2782"/>
    <mergeCell ref="D2776:F2776"/>
    <mergeCell ref="A2778:A2779"/>
    <mergeCell ref="B2778:E2778"/>
    <mergeCell ref="F2778:I2778"/>
    <mergeCell ref="C2779:E2779"/>
    <mergeCell ref="F2779:H2779"/>
    <mergeCell ref="B2772:C2772"/>
    <mergeCell ref="D2772:F2772"/>
    <mergeCell ref="D2773:F2773"/>
    <mergeCell ref="H2773:I2775"/>
    <mergeCell ref="J2773:J2775"/>
    <mergeCell ref="D2774:F2774"/>
    <mergeCell ref="D2775:F2775"/>
    <mergeCell ref="C2767:D2770"/>
    <mergeCell ref="E2767:J2767"/>
    <mergeCell ref="E2768:J2768"/>
    <mergeCell ref="E2769:J2769"/>
    <mergeCell ref="E2770:J2770"/>
    <mergeCell ref="A2764:C2764"/>
    <mergeCell ref="F2764:H2764"/>
    <mergeCell ref="I2764:J2764"/>
    <mergeCell ref="C2766:D2766"/>
    <mergeCell ref="E2766:J2766"/>
    <mergeCell ref="A2759:C2759"/>
    <mergeCell ref="I2759:J2759"/>
    <mergeCell ref="A2760:C2760"/>
    <mergeCell ref="I2760:J2760"/>
    <mergeCell ref="A2762:B2762"/>
    <mergeCell ref="C2762:E2762"/>
    <mergeCell ref="F2762:I2762"/>
    <mergeCell ref="B2755:C2755"/>
    <mergeCell ref="I2755:J2755"/>
    <mergeCell ref="A2757:C2758"/>
    <mergeCell ref="D2757:G2757"/>
    <mergeCell ref="H2757:H2758"/>
    <mergeCell ref="I2757:J2758"/>
    <mergeCell ref="A2750:A2753"/>
    <mergeCell ref="B2750:C2750"/>
    <mergeCell ref="H2750:H2753"/>
    <mergeCell ref="I2750:J2753"/>
    <mergeCell ref="B2751:C2751"/>
    <mergeCell ref="B2752:C2752"/>
    <mergeCell ref="B2753:C2753"/>
    <mergeCell ref="A2746:A2748"/>
    <mergeCell ref="B2746:C2746"/>
    <mergeCell ref="H2746:H2748"/>
    <mergeCell ref="I2746:J2748"/>
    <mergeCell ref="B2747:C2747"/>
    <mergeCell ref="B2748:C2748"/>
    <mergeCell ref="A2741:A2744"/>
    <mergeCell ref="B2741:C2741"/>
    <mergeCell ref="H2741:H2744"/>
    <mergeCell ref="I2741:J2744"/>
    <mergeCell ref="B2742:C2742"/>
    <mergeCell ref="B2743:C2743"/>
    <mergeCell ref="B2744:C2744"/>
    <mergeCell ref="A2737:A2739"/>
    <mergeCell ref="B2737:C2737"/>
    <mergeCell ref="H2737:H2739"/>
    <mergeCell ref="I2737:J2739"/>
    <mergeCell ref="B2738:C2738"/>
    <mergeCell ref="B2739:C2739"/>
    <mergeCell ref="A2732:A2735"/>
    <mergeCell ref="B2732:C2732"/>
    <mergeCell ref="H2732:H2735"/>
    <mergeCell ref="I2732:J2735"/>
    <mergeCell ref="B2733:C2733"/>
    <mergeCell ref="B2734:C2734"/>
    <mergeCell ref="B2735:C2735"/>
    <mergeCell ref="A2728:A2730"/>
    <mergeCell ref="B2728:C2728"/>
    <mergeCell ref="H2728:H2730"/>
    <mergeCell ref="I2728:J2730"/>
    <mergeCell ref="B2729:C2729"/>
    <mergeCell ref="B2730:C2730"/>
    <mergeCell ref="A2723:A2726"/>
    <mergeCell ref="B2723:C2723"/>
    <mergeCell ref="H2723:H2726"/>
    <mergeCell ref="I2723:J2726"/>
    <mergeCell ref="B2724:C2724"/>
    <mergeCell ref="B2725:C2725"/>
    <mergeCell ref="B2726:C2726"/>
    <mergeCell ref="A2718:A2721"/>
    <mergeCell ref="B2718:C2718"/>
    <mergeCell ref="H2718:H2721"/>
    <mergeCell ref="I2718:J2721"/>
    <mergeCell ref="B2719:C2719"/>
    <mergeCell ref="B2720:C2720"/>
    <mergeCell ref="B2721:C2721"/>
    <mergeCell ref="A2712:A2716"/>
    <mergeCell ref="B2712:C2712"/>
    <mergeCell ref="H2712:H2716"/>
    <mergeCell ref="I2712:J2716"/>
    <mergeCell ref="B2713:C2713"/>
    <mergeCell ref="B2714:C2714"/>
    <mergeCell ref="B2715:C2715"/>
    <mergeCell ref="B2716:C2716"/>
    <mergeCell ref="A2710:A2711"/>
    <mergeCell ref="B2710:C2711"/>
    <mergeCell ref="D2710:G2710"/>
    <mergeCell ref="H2710:H2711"/>
    <mergeCell ref="I2710:J2711"/>
    <mergeCell ref="A2703:A2708"/>
    <mergeCell ref="C2703:F2703"/>
    <mergeCell ref="G2703:H2703"/>
    <mergeCell ref="J2703:J2708"/>
    <mergeCell ref="C2704:I2704"/>
    <mergeCell ref="C2705:F2705"/>
    <mergeCell ref="G2705:H2705"/>
    <mergeCell ref="C2706:F2706"/>
    <mergeCell ref="G2706:H2706"/>
    <mergeCell ref="C2707:F2707"/>
    <mergeCell ref="G2707:I2707"/>
    <mergeCell ref="C2708:I2708"/>
    <mergeCell ref="A2699:B2699"/>
    <mergeCell ref="G2699:J2699"/>
    <mergeCell ref="A2700:B2700"/>
    <mergeCell ref="G2700:J2700"/>
    <mergeCell ref="A2701:J2701"/>
    <mergeCell ref="C2693:E2693"/>
    <mergeCell ref="F2693:H2693"/>
    <mergeCell ref="C2694:E2694"/>
    <mergeCell ref="F2694:H2694"/>
    <mergeCell ref="A2698:B2698"/>
    <mergeCell ref="C2690:E2690"/>
    <mergeCell ref="F2690:H2690"/>
    <mergeCell ref="C2691:E2691"/>
    <mergeCell ref="F2691:H2691"/>
    <mergeCell ref="C2692:E2692"/>
    <mergeCell ref="F2692:H2692"/>
    <mergeCell ref="D2686:F2686"/>
    <mergeCell ref="A2688:A2689"/>
    <mergeCell ref="B2688:E2688"/>
    <mergeCell ref="F2688:I2688"/>
    <mergeCell ref="C2689:E2689"/>
    <mergeCell ref="F2689:H2689"/>
    <mergeCell ref="B2682:C2682"/>
    <mergeCell ref="D2682:F2682"/>
    <mergeCell ref="D2683:F2683"/>
    <mergeCell ref="H2683:I2685"/>
    <mergeCell ref="J2683:J2685"/>
    <mergeCell ref="D2684:F2684"/>
    <mergeCell ref="D2685:F2685"/>
    <mergeCell ref="C2677:D2680"/>
    <mergeCell ref="E2677:J2677"/>
    <mergeCell ref="E2678:J2678"/>
    <mergeCell ref="E2679:J2679"/>
    <mergeCell ref="E2680:J2680"/>
    <mergeCell ref="A2674:C2674"/>
    <mergeCell ref="F2674:H2674"/>
    <mergeCell ref="I2674:J2674"/>
    <mergeCell ref="C2676:D2676"/>
    <mergeCell ref="E2676:J2676"/>
    <mergeCell ref="A2669:C2669"/>
    <mergeCell ref="I2669:J2669"/>
    <mergeCell ref="A2670:C2670"/>
    <mergeCell ref="I2670:J2670"/>
    <mergeCell ref="A2672:B2672"/>
    <mergeCell ref="C2672:E2672"/>
    <mergeCell ref="F2672:I2672"/>
    <mergeCell ref="B2665:C2665"/>
    <mergeCell ref="I2665:J2665"/>
    <mergeCell ref="A2667:C2668"/>
    <mergeCell ref="D2667:G2667"/>
    <mergeCell ref="H2667:H2668"/>
    <mergeCell ref="I2667:J2668"/>
    <mergeCell ref="A2660:A2663"/>
    <mergeCell ref="B2660:C2660"/>
    <mergeCell ref="H2660:H2663"/>
    <mergeCell ref="I2660:J2663"/>
    <mergeCell ref="B2661:C2661"/>
    <mergeCell ref="B2662:C2662"/>
    <mergeCell ref="B2663:C2663"/>
    <mergeCell ref="A2656:A2658"/>
    <mergeCell ref="B2656:C2656"/>
    <mergeCell ref="H2656:H2658"/>
    <mergeCell ref="I2656:J2658"/>
    <mergeCell ref="B2657:C2657"/>
    <mergeCell ref="B2658:C2658"/>
    <mergeCell ref="A2651:A2654"/>
    <mergeCell ref="B2651:C2651"/>
    <mergeCell ref="H2651:H2654"/>
    <mergeCell ref="I2651:J2654"/>
    <mergeCell ref="B2652:C2652"/>
    <mergeCell ref="B2653:C2653"/>
    <mergeCell ref="B2654:C2654"/>
    <mergeCell ref="A2647:A2649"/>
    <mergeCell ref="B2647:C2647"/>
    <mergeCell ref="H2647:H2649"/>
    <mergeCell ref="I2647:J2649"/>
    <mergeCell ref="B2648:C2648"/>
    <mergeCell ref="B2649:C2649"/>
    <mergeCell ref="A2642:A2645"/>
    <mergeCell ref="B2642:C2642"/>
    <mergeCell ref="H2642:H2645"/>
    <mergeCell ref="I2642:J2645"/>
    <mergeCell ref="B2643:C2643"/>
    <mergeCell ref="B2644:C2644"/>
    <mergeCell ref="B2645:C2645"/>
    <mergeCell ref="A2638:A2640"/>
    <mergeCell ref="B2638:C2638"/>
    <mergeCell ref="H2638:H2640"/>
    <mergeCell ref="I2638:J2640"/>
    <mergeCell ref="B2639:C2639"/>
    <mergeCell ref="B2640:C2640"/>
    <mergeCell ref="A2633:A2636"/>
    <mergeCell ref="B2633:C2633"/>
    <mergeCell ref="H2633:H2636"/>
    <mergeCell ref="I2633:J2636"/>
    <mergeCell ref="B2634:C2634"/>
    <mergeCell ref="B2635:C2635"/>
    <mergeCell ref="B2636:C2636"/>
    <mergeCell ref="A2628:A2631"/>
    <mergeCell ref="B2628:C2628"/>
    <mergeCell ref="H2628:H2631"/>
    <mergeCell ref="I2628:J2631"/>
    <mergeCell ref="B2629:C2629"/>
    <mergeCell ref="B2630:C2630"/>
    <mergeCell ref="B2631:C2631"/>
    <mergeCell ref="A2622:A2626"/>
    <mergeCell ref="B2622:C2622"/>
    <mergeCell ref="H2622:H2626"/>
    <mergeCell ref="I2622:J2626"/>
    <mergeCell ref="B2623:C2623"/>
    <mergeCell ref="B2624:C2624"/>
    <mergeCell ref="B2625:C2625"/>
    <mergeCell ref="B2626:C2626"/>
    <mergeCell ref="A2620:A2621"/>
    <mergeCell ref="B2620:C2621"/>
    <mergeCell ref="D2620:G2620"/>
    <mergeCell ref="H2620:H2621"/>
    <mergeCell ref="I2620:J2621"/>
    <mergeCell ref="A2613:A2618"/>
    <mergeCell ref="C2613:F2613"/>
    <mergeCell ref="G2613:H2613"/>
    <mergeCell ref="J2613:J2618"/>
    <mergeCell ref="C2614:I2614"/>
    <mergeCell ref="C2615:F2615"/>
    <mergeCell ref="G2615:H2615"/>
    <mergeCell ref="C2616:F2616"/>
    <mergeCell ref="G2616:H2616"/>
    <mergeCell ref="C2617:F2617"/>
    <mergeCell ref="G2617:I2617"/>
    <mergeCell ref="C2618:I2618"/>
    <mergeCell ref="A2609:B2609"/>
    <mergeCell ref="G2609:J2609"/>
    <mergeCell ref="A2610:B2610"/>
    <mergeCell ref="G2610:J2610"/>
    <mergeCell ref="A2611:J2611"/>
    <mergeCell ref="C2603:E2603"/>
    <mergeCell ref="F2603:H2603"/>
    <mergeCell ref="C2604:E2604"/>
    <mergeCell ref="F2604:H2604"/>
    <mergeCell ref="A2608:B2608"/>
    <mergeCell ref="C2600:E2600"/>
    <mergeCell ref="F2600:H2600"/>
    <mergeCell ref="C2601:E2601"/>
    <mergeCell ref="F2601:H2601"/>
    <mergeCell ref="C2602:E2602"/>
    <mergeCell ref="F2602:H2602"/>
    <mergeCell ref="D2596:F2596"/>
    <mergeCell ref="A2598:A2599"/>
    <mergeCell ref="B2598:E2598"/>
    <mergeCell ref="F2598:I2598"/>
    <mergeCell ref="C2599:E2599"/>
    <mergeCell ref="F2599:H2599"/>
    <mergeCell ref="B2592:C2592"/>
    <mergeCell ref="D2592:F2592"/>
    <mergeCell ref="D2593:F2593"/>
    <mergeCell ref="H2593:I2595"/>
    <mergeCell ref="J2593:J2595"/>
    <mergeCell ref="D2594:F2594"/>
    <mergeCell ref="D2595:F2595"/>
    <mergeCell ref="C2587:D2590"/>
    <mergeCell ref="E2587:J2587"/>
    <mergeCell ref="E2588:J2588"/>
    <mergeCell ref="E2589:J2589"/>
    <mergeCell ref="E2590:J2590"/>
    <mergeCell ref="A2584:C2584"/>
    <mergeCell ref="F2584:H2584"/>
    <mergeCell ref="I2584:J2584"/>
    <mergeCell ref="C2586:D2586"/>
    <mergeCell ref="E2586:J2586"/>
    <mergeCell ref="A2579:C2579"/>
    <mergeCell ref="I2579:J2579"/>
    <mergeCell ref="A2580:C2580"/>
    <mergeCell ref="I2580:J2580"/>
    <mergeCell ref="A2582:B2582"/>
    <mergeCell ref="C2582:E2582"/>
    <mergeCell ref="F2582:I2582"/>
    <mergeCell ref="B2575:C2575"/>
    <mergeCell ref="I2575:J2575"/>
    <mergeCell ref="A2577:C2578"/>
    <mergeCell ref="D2577:G2577"/>
    <mergeCell ref="H2577:H2578"/>
    <mergeCell ref="I2577:J2578"/>
    <mergeCell ref="A2570:A2573"/>
    <mergeCell ref="B2570:C2570"/>
    <mergeCell ref="H2570:H2573"/>
    <mergeCell ref="I2570:J2573"/>
    <mergeCell ref="B2571:C2571"/>
    <mergeCell ref="B2572:C2572"/>
    <mergeCell ref="B2573:C2573"/>
    <mergeCell ref="A2566:A2568"/>
    <mergeCell ref="B2566:C2566"/>
    <mergeCell ref="H2566:H2568"/>
    <mergeCell ref="I2566:J2568"/>
    <mergeCell ref="B2567:C2567"/>
    <mergeCell ref="B2568:C2568"/>
    <mergeCell ref="A2561:A2564"/>
    <mergeCell ref="B2561:C2561"/>
    <mergeCell ref="H2561:H2564"/>
    <mergeCell ref="I2561:J2564"/>
    <mergeCell ref="B2562:C2562"/>
    <mergeCell ref="B2563:C2563"/>
    <mergeCell ref="B2564:C2564"/>
    <mergeCell ref="A2557:A2559"/>
    <mergeCell ref="B2557:C2557"/>
    <mergeCell ref="H2557:H2559"/>
    <mergeCell ref="I2557:J2559"/>
    <mergeCell ref="B2558:C2558"/>
    <mergeCell ref="B2559:C2559"/>
    <mergeCell ref="A2552:A2555"/>
    <mergeCell ref="B2552:C2552"/>
    <mergeCell ref="H2552:H2555"/>
    <mergeCell ref="I2552:J2555"/>
    <mergeCell ref="B2553:C2553"/>
    <mergeCell ref="B2554:C2554"/>
    <mergeCell ref="B2555:C2555"/>
    <mergeCell ref="A2548:A2550"/>
    <mergeCell ref="B2548:C2548"/>
    <mergeCell ref="H2548:H2550"/>
    <mergeCell ref="I2548:J2550"/>
    <mergeCell ref="B2549:C2549"/>
    <mergeCell ref="B2550:C2550"/>
    <mergeCell ref="A2543:A2546"/>
    <mergeCell ref="B2543:C2543"/>
    <mergeCell ref="H2543:H2546"/>
    <mergeCell ref="I2543:J2546"/>
    <mergeCell ref="B2544:C2544"/>
    <mergeCell ref="B2545:C2545"/>
    <mergeCell ref="B2546:C2546"/>
    <mergeCell ref="A2538:A2541"/>
    <mergeCell ref="B2538:C2538"/>
    <mergeCell ref="H2538:H2541"/>
    <mergeCell ref="I2538:J2541"/>
    <mergeCell ref="B2539:C2539"/>
    <mergeCell ref="B2540:C2540"/>
    <mergeCell ref="B2541:C2541"/>
    <mergeCell ref="A2532:A2536"/>
    <mergeCell ref="B2532:C2532"/>
    <mergeCell ref="H2532:H2536"/>
    <mergeCell ref="I2532:J2536"/>
    <mergeCell ref="B2533:C2533"/>
    <mergeCell ref="B2534:C2534"/>
    <mergeCell ref="B2535:C2535"/>
    <mergeCell ref="B2536:C2536"/>
    <mergeCell ref="A2530:A2531"/>
    <mergeCell ref="B2530:C2531"/>
    <mergeCell ref="D2530:G2530"/>
    <mergeCell ref="H2530:H2531"/>
    <mergeCell ref="I2530:J2531"/>
    <mergeCell ref="A2523:A2528"/>
    <mergeCell ref="C2523:F2523"/>
    <mergeCell ref="G2523:H2523"/>
    <mergeCell ref="J2523:J2528"/>
    <mergeCell ref="C2524:I2524"/>
    <mergeCell ref="C2525:F2525"/>
    <mergeCell ref="G2525:H2525"/>
    <mergeCell ref="C2526:F2526"/>
    <mergeCell ref="G2526:H2526"/>
    <mergeCell ref="C2527:F2527"/>
    <mergeCell ref="G2527:I2527"/>
    <mergeCell ref="C2528:I2528"/>
    <mergeCell ref="A2519:B2519"/>
    <mergeCell ref="G2519:J2519"/>
    <mergeCell ref="A2520:B2520"/>
    <mergeCell ref="G2520:J2520"/>
    <mergeCell ref="A2521:J2521"/>
    <mergeCell ref="C2513:E2513"/>
    <mergeCell ref="F2513:H2513"/>
    <mergeCell ref="C2514:E2514"/>
    <mergeCell ref="F2514:H2514"/>
    <mergeCell ref="A2518:B2518"/>
    <mergeCell ref="C2510:E2510"/>
    <mergeCell ref="F2510:H2510"/>
    <mergeCell ref="C2511:E2511"/>
    <mergeCell ref="F2511:H2511"/>
    <mergeCell ref="C2512:E2512"/>
    <mergeCell ref="F2512:H2512"/>
    <mergeCell ref="D2506:F2506"/>
    <mergeCell ref="A2508:A2509"/>
    <mergeCell ref="B2508:E2508"/>
    <mergeCell ref="F2508:I2508"/>
    <mergeCell ref="C2509:E2509"/>
    <mergeCell ref="F2509:H2509"/>
    <mergeCell ref="B2502:C2502"/>
    <mergeCell ref="D2502:F2502"/>
    <mergeCell ref="D2503:F2503"/>
    <mergeCell ref="H2503:I2505"/>
    <mergeCell ref="J2503:J2505"/>
    <mergeCell ref="D2504:F2504"/>
    <mergeCell ref="D2505:F2505"/>
    <mergeCell ref="C2497:D2500"/>
    <mergeCell ref="E2497:J2497"/>
    <mergeCell ref="E2498:J2498"/>
    <mergeCell ref="E2499:J2499"/>
    <mergeCell ref="E2500:J2500"/>
    <mergeCell ref="A2494:C2494"/>
    <mergeCell ref="F2494:H2494"/>
    <mergeCell ref="I2494:J2494"/>
    <mergeCell ref="C2496:D2496"/>
    <mergeCell ref="E2496:J2496"/>
    <mergeCell ref="A2489:C2489"/>
    <mergeCell ref="I2489:J2489"/>
    <mergeCell ref="A2490:C2490"/>
    <mergeCell ref="I2490:J2490"/>
    <mergeCell ref="A2492:B2492"/>
    <mergeCell ref="C2492:E2492"/>
    <mergeCell ref="F2492:I2492"/>
    <mergeCell ref="B2485:C2485"/>
    <mergeCell ref="I2485:J2485"/>
    <mergeCell ref="A2487:C2488"/>
    <mergeCell ref="D2487:G2487"/>
    <mergeCell ref="H2487:H2488"/>
    <mergeCell ref="I2487:J2488"/>
    <mergeCell ref="A2480:A2483"/>
    <mergeCell ref="B2480:C2480"/>
    <mergeCell ref="H2480:H2483"/>
    <mergeCell ref="I2480:J2483"/>
    <mergeCell ref="B2481:C2481"/>
    <mergeCell ref="B2482:C2482"/>
    <mergeCell ref="B2483:C2483"/>
    <mergeCell ref="A2476:A2478"/>
    <mergeCell ref="B2476:C2476"/>
    <mergeCell ref="H2476:H2478"/>
    <mergeCell ref="I2476:J2478"/>
    <mergeCell ref="B2477:C2477"/>
    <mergeCell ref="B2478:C2478"/>
    <mergeCell ref="A2471:A2474"/>
    <mergeCell ref="B2471:C2471"/>
    <mergeCell ref="H2471:H2474"/>
    <mergeCell ref="I2471:J2474"/>
    <mergeCell ref="B2472:C2472"/>
    <mergeCell ref="B2473:C2473"/>
    <mergeCell ref="B2474:C2474"/>
    <mergeCell ref="A2467:A2469"/>
    <mergeCell ref="B2467:C2467"/>
    <mergeCell ref="H2467:H2469"/>
    <mergeCell ref="I2467:J2469"/>
    <mergeCell ref="B2468:C2468"/>
    <mergeCell ref="B2469:C2469"/>
    <mergeCell ref="A2462:A2465"/>
    <mergeCell ref="B2462:C2462"/>
    <mergeCell ref="H2462:H2465"/>
    <mergeCell ref="I2462:J2465"/>
    <mergeCell ref="B2463:C2463"/>
    <mergeCell ref="B2464:C2464"/>
    <mergeCell ref="B2465:C2465"/>
    <mergeCell ref="A2458:A2460"/>
    <mergeCell ref="B2458:C2458"/>
    <mergeCell ref="H2458:H2460"/>
    <mergeCell ref="I2458:J2460"/>
    <mergeCell ref="B2459:C2459"/>
    <mergeCell ref="B2460:C2460"/>
    <mergeCell ref="A2453:A2456"/>
    <mergeCell ref="B2453:C2453"/>
    <mergeCell ref="H2453:H2456"/>
    <mergeCell ref="I2453:J2456"/>
    <mergeCell ref="B2454:C2454"/>
    <mergeCell ref="B2455:C2455"/>
    <mergeCell ref="B2456:C2456"/>
    <mergeCell ref="A2448:A2451"/>
    <mergeCell ref="B2448:C2448"/>
    <mergeCell ref="H2448:H2451"/>
    <mergeCell ref="I2448:J2451"/>
    <mergeCell ref="B2449:C2449"/>
    <mergeCell ref="B2450:C2450"/>
    <mergeCell ref="B2451:C2451"/>
    <mergeCell ref="A2442:A2446"/>
    <mergeCell ref="B2442:C2442"/>
    <mergeCell ref="H2442:H2446"/>
    <mergeCell ref="I2442:J2446"/>
    <mergeCell ref="B2443:C2443"/>
    <mergeCell ref="B2444:C2444"/>
    <mergeCell ref="B2445:C2445"/>
    <mergeCell ref="B2446:C2446"/>
    <mergeCell ref="A2440:A2441"/>
    <mergeCell ref="B2440:C2441"/>
    <mergeCell ref="D2440:G2440"/>
    <mergeCell ref="H2440:H2441"/>
    <mergeCell ref="I2440:J2441"/>
    <mergeCell ref="A2433:A2438"/>
    <mergeCell ref="C2433:F2433"/>
    <mergeCell ref="G2433:H2433"/>
    <mergeCell ref="J2433:J2438"/>
    <mergeCell ref="C2434:I2434"/>
    <mergeCell ref="C2435:F2435"/>
    <mergeCell ref="G2435:H2435"/>
    <mergeCell ref="C2436:F2436"/>
    <mergeCell ref="G2436:H2436"/>
    <mergeCell ref="C2437:F2437"/>
    <mergeCell ref="G2437:I2437"/>
    <mergeCell ref="C2438:I2438"/>
    <mergeCell ref="A2429:B2429"/>
    <mergeCell ref="G2429:J2429"/>
    <mergeCell ref="A2430:B2430"/>
    <mergeCell ref="G2430:J2430"/>
    <mergeCell ref="A2431:J2431"/>
    <mergeCell ref="C2423:E2423"/>
    <mergeCell ref="F2423:H2423"/>
    <mergeCell ref="C2424:E2424"/>
    <mergeCell ref="F2424:H2424"/>
    <mergeCell ref="A2428:B2428"/>
    <mergeCell ref="C2420:E2420"/>
    <mergeCell ref="F2420:H2420"/>
    <mergeCell ref="C2421:E2421"/>
    <mergeCell ref="F2421:H2421"/>
    <mergeCell ref="C2422:E2422"/>
    <mergeCell ref="F2422:H2422"/>
    <mergeCell ref="D2416:F2416"/>
    <mergeCell ref="A2418:A2419"/>
    <mergeCell ref="B2418:E2418"/>
    <mergeCell ref="F2418:I2418"/>
    <mergeCell ref="C2419:E2419"/>
    <mergeCell ref="F2419:H2419"/>
    <mergeCell ref="B2412:C2412"/>
    <mergeCell ref="D2412:F2412"/>
    <mergeCell ref="D2413:F2413"/>
    <mergeCell ref="H2413:I2415"/>
    <mergeCell ref="J2413:J2415"/>
    <mergeCell ref="D2414:F2414"/>
    <mergeCell ref="D2415:F2415"/>
    <mergeCell ref="C2407:D2410"/>
    <mergeCell ref="E2407:J2407"/>
    <mergeCell ref="E2408:J2408"/>
    <mergeCell ref="E2409:J2409"/>
    <mergeCell ref="E2410:J2410"/>
    <mergeCell ref="A2404:C2404"/>
    <mergeCell ref="F2404:H2404"/>
    <mergeCell ref="I2404:J2404"/>
    <mergeCell ref="C2406:D2406"/>
    <mergeCell ref="E2406:J2406"/>
    <mergeCell ref="A2399:C2399"/>
    <mergeCell ref="I2399:J2399"/>
    <mergeCell ref="A2400:C2400"/>
    <mergeCell ref="I2400:J2400"/>
    <mergeCell ref="A2402:B2402"/>
    <mergeCell ref="C2402:E2402"/>
    <mergeCell ref="F2402:I2402"/>
    <mergeCell ref="B2395:C2395"/>
    <mergeCell ref="I2395:J2395"/>
    <mergeCell ref="A2397:C2398"/>
    <mergeCell ref="D2397:G2397"/>
    <mergeCell ref="H2397:H2398"/>
    <mergeCell ref="I2397:J2398"/>
    <mergeCell ref="A2390:A2393"/>
    <mergeCell ref="B2390:C2390"/>
    <mergeCell ref="H2390:H2393"/>
    <mergeCell ref="I2390:J2393"/>
    <mergeCell ref="B2391:C2391"/>
    <mergeCell ref="B2392:C2392"/>
    <mergeCell ref="B2393:C2393"/>
    <mergeCell ref="A2386:A2388"/>
    <mergeCell ref="B2386:C2386"/>
    <mergeCell ref="H2386:H2388"/>
    <mergeCell ref="I2386:J2388"/>
    <mergeCell ref="B2387:C2387"/>
    <mergeCell ref="B2388:C2388"/>
    <mergeCell ref="A2381:A2384"/>
    <mergeCell ref="B2381:C2381"/>
    <mergeCell ref="H2381:H2384"/>
    <mergeCell ref="I2381:J2384"/>
    <mergeCell ref="B2382:C2382"/>
    <mergeCell ref="B2383:C2383"/>
    <mergeCell ref="B2384:C2384"/>
    <mergeCell ref="A2377:A2379"/>
    <mergeCell ref="B2377:C2377"/>
    <mergeCell ref="H2377:H2379"/>
    <mergeCell ref="I2377:J2379"/>
    <mergeCell ref="B2378:C2378"/>
    <mergeCell ref="B2379:C2379"/>
    <mergeCell ref="A2372:A2375"/>
    <mergeCell ref="B2372:C2372"/>
    <mergeCell ref="H2372:H2375"/>
    <mergeCell ref="I2372:J2375"/>
    <mergeCell ref="B2373:C2373"/>
    <mergeCell ref="B2374:C2374"/>
    <mergeCell ref="B2375:C2375"/>
    <mergeCell ref="A2368:A2370"/>
    <mergeCell ref="B2368:C2368"/>
    <mergeCell ref="H2368:H2370"/>
    <mergeCell ref="I2368:J2370"/>
    <mergeCell ref="B2369:C2369"/>
    <mergeCell ref="B2370:C2370"/>
    <mergeCell ref="A2363:A2366"/>
    <mergeCell ref="B2363:C2363"/>
    <mergeCell ref="H2363:H2366"/>
    <mergeCell ref="I2363:J2366"/>
    <mergeCell ref="B2364:C2364"/>
    <mergeCell ref="B2365:C2365"/>
    <mergeCell ref="B2366:C2366"/>
    <mergeCell ref="A2358:A2361"/>
    <mergeCell ref="B2358:C2358"/>
    <mergeCell ref="H2358:H2361"/>
    <mergeCell ref="I2358:J2361"/>
    <mergeCell ref="B2359:C2359"/>
    <mergeCell ref="B2360:C2360"/>
    <mergeCell ref="B2361:C2361"/>
    <mergeCell ref="A2352:A2356"/>
    <mergeCell ref="B2352:C2352"/>
    <mergeCell ref="H2352:H2356"/>
    <mergeCell ref="I2352:J2356"/>
    <mergeCell ref="B2353:C2353"/>
    <mergeCell ref="B2354:C2354"/>
    <mergeCell ref="B2355:C2355"/>
    <mergeCell ref="B2356:C2356"/>
    <mergeCell ref="A2350:A2351"/>
    <mergeCell ref="B2350:C2351"/>
    <mergeCell ref="D2350:G2350"/>
    <mergeCell ref="H2350:H2351"/>
    <mergeCell ref="I2350:J2351"/>
    <mergeCell ref="A2343:A2348"/>
    <mergeCell ref="C2343:F2343"/>
    <mergeCell ref="G2343:H2343"/>
    <mergeCell ref="J2343:J2348"/>
    <mergeCell ref="C2344:I2344"/>
    <mergeCell ref="C2345:F2345"/>
    <mergeCell ref="G2345:H2345"/>
    <mergeCell ref="C2346:F2346"/>
    <mergeCell ref="G2346:H2346"/>
    <mergeCell ref="C2347:F2347"/>
    <mergeCell ref="G2347:I2347"/>
    <mergeCell ref="C2348:I2348"/>
    <mergeCell ref="A2339:B2339"/>
    <mergeCell ref="G2339:J2339"/>
    <mergeCell ref="A2340:B2340"/>
    <mergeCell ref="G2340:J2340"/>
    <mergeCell ref="A2341:J2341"/>
    <mergeCell ref="C2333:E2333"/>
    <mergeCell ref="F2333:H2333"/>
    <mergeCell ref="C2334:E2334"/>
    <mergeCell ref="F2334:H2334"/>
    <mergeCell ref="A2338:B2338"/>
    <mergeCell ref="C2330:E2330"/>
    <mergeCell ref="F2330:H2330"/>
    <mergeCell ref="C2331:E2331"/>
    <mergeCell ref="F2331:H2331"/>
    <mergeCell ref="C2332:E2332"/>
    <mergeCell ref="F2332:H2332"/>
    <mergeCell ref="D2326:F2326"/>
    <mergeCell ref="A2328:A2329"/>
    <mergeCell ref="B2328:E2328"/>
    <mergeCell ref="F2328:I2328"/>
    <mergeCell ref="C2329:E2329"/>
    <mergeCell ref="F2329:H2329"/>
    <mergeCell ref="B2322:C2322"/>
    <mergeCell ref="D2322:F2322"/>
    <mergeCell ref="D2323:F2323"/>
    <mergeCell ref="H2323:I2325"/>
    <mergeCell ref="J2323:J2325"/>
    <mergeCell ref="D2324:F2324"/>
    <mergeCell ref="D2325:F2325"/>
    <mergeCell ref="C2317:D2320"/>
    <mergeCell ref="E2317:J2317"/>
    <mergeCell ref="E2318:J2318"/>
    <mergeCell ref="E2319:J2319"/>
    <mergeCell ref="E2320:J2320"/>
    <mergeCell ref="A2314:C2314"/>
    <mergeCell ref="F2314:H2314"/>
    <mergeCell ref="I2314:J2314"/>
    <mergeCell ref="C2316:D2316"/>
    <mergeCell ref="E2316:J2316"/>
    <mergeCell ref="A2309:C2309"/>
    <mergeCell ref="I2309:J2309"/>
    <mergeCell ref="A2310:C2310"/>
    <mergeCell ref="I2310:J2310"/>
    <mergeCell ref="A2312:B2312"/>
    <mergeCell ref="C2312:E2312"/>
    <mergeCell ref="F2312:I2312"/>
    <mergeCell ref="B2305:C2305"/>
    <mergeCell ref="I2305:J2305"/>
    <mergeCell ref="A2307:C2308"/>
    <mergeCell ref="D2307:G2307"/>
    <mergeCell ref="H2307:H2308"/>
    <mergeCell ref="I2307:J2308"/>
    <mergeCell ref="A2300:A2303"/>
    <mergeCell ref="B2300:C2300"/>
    <mergeCell ref="H2300:H2303"/>
    <mergeCell ref="I2300:J2303"/>
    <mergeCell ref="B2301:C2301"/>
    <mergeCell ref="B2302:C2302"/>
    <mergeCell ref="B2303:C2303"/>
    <mergeCell ref="A2296:A2298"/>
    <mergeCell ref="B2296:C2296"/>
    <mergeCell ref="H2296:H2298"/>
    <mergeCell ref="I2296:J2298"/>
    <mergeCell ref="B2297:C2297"/>
    <mergeCell ref="B2298:C2298"/>
    <mergeCell ref="A2291:A2294"/>
    <mergeCell ref="B2291:C2291"/>
    <mergeCell ref="H2291:H2294"/>
    <mergeCell ref="I2291:J2294"/>
    <mergeCell ref="B2292:C2292"/>
    <mergeCell ref="B2293:C2293"/>
    <mergeCell ref="B2294:C2294"/>
    <mergeCell ref="A2287:A2289"/>
    <mergeCell ref="B2287:C2287"/>
    <mergeCell ref="H2287:H2289"/>
    <mergeCell ref="I2287:J2289"/>
    <mergeCell ref="B2288:C2288"/>
    <mergeCell ref="B2289:C2289"/>
    <mergeCell ref="A2282:A2285"/>
    <mergeCell ref="B2282:C2282"/>
    <mergeCell ref="H2282:H2285"/>
    <mergeCell ref="I2282:J2285"/>
    <mergeCell ref="B2283:C2283"/>
    <mergeCell ref="B2284:C2284"/>
    <mergeCell ref="B2285:C2285"/>
    <mergeCell ref="A2278:A2280"/>
    <mergeCell ref="B2278:C2278"/>
    <mergeCell ref="H2278:H2280"/>
    <mergeCell ref="I2278:J2280"/>
    <mergeCell ref="B2279:C2279"/>
    <mergeCell ref="B2280:C2280"/>
    <mergeCell ref="A2273:A2276"/>
    <mergeCell ref="B2273:C2273"/>
    <mergeCell ref="H2273:H2276"/>
    <mergeCell ref="I2273:J2276"/>
    <mergeCell ref="B2274:C2274"/>
    <mergeCell ref="B2275:C2275"/>
    <mergeCell ref="B2276:C2276"/>
    <mergeCell ref="A2268:A2271"/>
    <mergeCell ref="B2268:C2268"/>
    <mergeCell ref="H2268:H2271"/>
    <mergeCell ref="I2268:J2271"/>
    <mergeCell ref="B2269:C2269"/>
    <mergeCell ref="B2270:C2270"/>
    <mergeCell ref="B2271:C2271"/>
    <mergeCell ref="A2262:A2266"/>
    <mergeCell ref="B2262:C2262"/>
    <mergeCell ref="H2262:H2266"/>
    <mergeCell ref="I2262:J2266"/>
    <mergeCell ref="B2263:C2263"/>
    <mergeCell ref="B2264:C2264"/>
    <mergeCell ref="B2265:C2265"/>
    <mergeCell ref="B2266:C2266"/>
    <mergeCell ref="A2260:A2261"/>
    <mergeCell ref="B2260:C2261"/>
    <mergeCell ref="D2260:G2260"/>
    <mergeCell ref="H2260:H2261"/>
    <mergeCell ref="I2260:J2261"/>
    <mergeCell ref="A2253:A2258"/>
    <mergeCell ref="C2253:F2253"/>
    <mergeCell ref="G2253:H2253"/>
    <mergeCell ref="J2253:J2258"/>
    <mergeCell ref="C2254:I2254"/>
    <mergeCell ref="C2255:F2255"/>
    <mergeCell ref="G2255:H2255"/>
    <mergeCell ref="C2256:F2256"/>
    <mergeCell ref="G2256:H2256"/>
    <mergeCell ref="C2257:F2257"/>
    <mergeCell ref="G2257:I2257"/>
    <mergeCell ref="C2258:I2258"/>
    <mergeCell ref="A2249:B2249"/>
    <mergeCell ref="G2249:J2249"/>
    <mergeCell ref="A2250:B2250"/>
    <mergeCell ref="G2250:J2250"/>
    <mergeCell ref="A2251:J2251"/>
    <mergeCell ref="C2243:E2243"/>
    <mergeCell ref="F2243:H2243"/>
    <mergeCell ref="C2244:E2244"/>
    <mergeCell ref="F2244:H2244"/>
    <mergeCell ref="A2248:B2248"/>
    <mergeCell ref="C2240:E2240"/>
    <mergeCell ref="F2240:H2240"/>
    <mergeCell ref="C2241:E2241"/>
    <mergeCell ref="F2241:H2241"/>
    <mergeCell ref="C2242:E2242"/>
    <mergeCell ref="F2242:H2242"/>
    <mergeCell ref="D2236:F2236"/>
    <mergeCell ref="A2238:A2239"/>
    <mergeCell ref="B2238:E2238"/>
    <mergeCell ref="F2238:I2238"/>
    <mergeCell ref="C2239:E2239"/>
    <mergeCell ref="F2239:H2239"/>
    <mergeCell ref="B2232:C2232"/>
    <mergeCell ref="D2232:F2232"/>
    <mergeCell ref="D2233:F2233"/>
    <mergeCell ref="H2233:I2235"/>
    <mergeCell ref="J2233:J2235"/>
    <mergeCell ref="D2234:F2234"/>
    <mergeCell ref="D2235:F2235"/>
    <mergeCell ref="C2227:D2230"/>
    <mergeCell ref="E2227:J2227"/>
    <mergeCell ref="E2228:J2228"/>
    <mergeCell ref="E2229:J2229"/>
    <mergeCell ref="E2230:J2230"/>
    <mergeCell ref="A2224:C2224"/>
    <mergeCell ref="F2224:H2224"/>
    <mergeCell ref="I2224:J2224"/>
    <mergeCell ref="C2226:D2226"/>
    <mergeCell ref="E2226:J2226"/>
    <mergeCell ref="A2219:C2219"/>
    <mergeCell ref="I2219:J2219"/>
    <mergeCell ref="A2220:C2220"/>
    <mergeCell ref="I2220:J2220"/>
    <mergeCell ref="A2222:B2222"/>
    <mergeCell ref="C2222:E2222"/>
    <mergeCell ref="F2222:I2222"/>
    <mergeCell ref="B2215:C2215"/>
    <mergeCell ref="I2215:J2215"/>
    <mergeCell ref="A2217:C2218"/>
    <mergeCell ref="D2217:G2217"/>
    <mergeCell ref="H2217:H2218"/>
    <mergeCell ref="I2217:J2218"/>
    <mergeCell ref="A2210:A2213"/>
    <mergeCell ref="B2210:C2210"/>
    <mergeCell ref="H2210:H2213"/>
    <mergeCell ref="I2210:J2213"/>
    <mergeCell ref="B2211:C2211"/>
    <mergeCell ref="B2212:C2212"/>
    <mergeCell ref="B2213:C2213"/>
    <mergeCell ref="A2206:A2208"/>
    <mergeCell ref="B2206:C2206"/>
    <mergeCell ref="H2206:H2208"/>
    <mergeCell ref="I2206:J2208"/>
    <mergeCell ref="B2207:C2207"/>
    <mergeCell ref="B2208:C2208"/>
    <mergeCell ref="A2201:A2204"/>
    <mergeCell ref="B2201:C2201"/>
    <mergeCell ref="H2201:H2204"/>
    <mergeCell ref="I2201:J2204"/>
    <mergeCell ref="B2202:C2202"/>
    <mergeCell ref="B2203:C2203"/>
    <mergeCell ref="B2204:C2204"/>
    <mergeCell ref="A2197:A2199"/>
    <mergeCell ref="B2197:C2197"/>
    <mergeCell ref="H2197:H2199"/>
    <mergeCell ref="I2197:J2199"/>
    <mergeCell ref="B2198:C2198"/>
    <mergeCell ref="B2199:C2199"/>
    <mergeCell ref="A2192:A2195"/>
    <mergeCell ref="B2192:C2192"/>
    <mergeCell ref="H2192:H2195"/>
    <mergeCell ref="I2192:J2195"/>
    <mergeCell ref="B2193:C2193"/>
    <mergeCell ref="B2194:C2194"/>
    <mergeCell ref="B2195:C2195"/>
    <mergeCell ref="A2188:A2190"/>
    <mergeCell ref="B2188:C2188"/>
    <mergeCell ref="H2188:H2190"/>
    <mergeCell ref="I2188:J2190"/>
    <mergeCell ref="B2189:C2189"/>
    <mergeCell ref="B2190:C2190"/>
    <mergeCell ref="A2183:A2186"/>
    <mergeCell ref="B2183:C2183"/>
    <mergeCell ref="H2183:H2186"/>
    <mergeCell ref="I2183:J2186"/>
    <mergeCell ref="B2184:C2184"/>
    <mergeCell ref="B2185:C2185"/>
    <mergeCell ref="B2186:C2186"/>
    <mergeCell ref="A2178:A2181"/>
    <mergeCell ref="B2178:C2178"/>
    <mergeCell ref="H2178:H2181"/>
    <mergeCell ref="I2178:J2181"/>
    <mergeCell ref="B2179:C2179"/>
    <mergeCell ref="B2180:C2180"/>
    <mergeCell ref="B2181:C2181"/>
    <mergeCell ref="A2172:A2176"/>
    <mergeCell ref="B2172:C2172"/>
    <mergeCell ref="H2172:H2176"/>
    <mergeCell ref="I2172:J2176"/>
    <mergeCell ref="B2173:C2173"/>
    <mergeCell ref="B2174:C2174"/>
    <mergeCell ref="B2175:C2175"/>
    <mergeCell ref="B2176:C2176"/>
    <mergeCell ref="A2170:A2171"/>
    <mergeCell ref="B2170:C2171"/>
    <mergeCell ref="D2170:G2170"/>
    <mergeCell ref="H2170:H2171"/>
    <mergeCell ref="I2170:J2171"/>
    <mergeCell ref="A2163:A2168"/>
    <mergeCell ref="C2163:F2163"/>
    <mergeCell ref="G2163:H2163"/>
    <mergeCell ref="J2163:J2168"/>
    <mergeCell ref="C2164:I2164"/>
    <mergeCell ref="C2165:F2165"/>
    <mergeCell ref="G2165:H2165"/>
    <mergeCell ref="C2166:F2166"/>
    <mergeCell ref="G2166:H2166"/>
    <mergeCell ref="C2167:F2167"/>
    <mergeCell ref="G2167:I2167"/>
    <mergeCell ref="C2168:I2168"/>
    <mergeCell ref="A2159:B2159"/>
    <mergeCell ref="G2159:J2159"/>
    <mergeCell ref="A2160:B2160"/>
    <mergeCell ref="G2160:J2160"/>
    <mergeCell ref="A2161:J2161"/>
    <mergeCell ref="C2153:E2153"/>
    <mergeCell ref="F2153:H2153"/>
    <mergeCell ref="C2154:E2154"/>
    <mergeCell ref="F2154:H2154"/>
    <mergeCell ref="A2158:B2158"/>
    <mergeCell ref="C2150:E2150"/>
    <mergeCell ref="F2150:H2150"/>
    <mergeCell ref="C2151:E2151"/>
    <mergeCell ref="F2151:H2151"/>
    <mergeCell ref="C2152:E2152"/>
    <mergeCell ref="F2152:H2152"/>
    <mergeCell ref="D2146:F2146"/>
    <mergeCell ref="A2148:A2149"/>
    <mergeCell ref="B2148:E2148"/>
    <mergeCell ref="F2148:I2148"/>
    <mergeCell ref="C2149:E2149"/>
    <mergeCell ref="F2149:H2149"/>
    <mergeCell ref="B2142:C2142"/>
    <mergeCell ref="D2142:F2142"/>
    <mergeCell ref="D2143:F2143"/>
    <mergeCell ref="H2143:I2145"/>
    <mergeCell ref="J2143:J2145"/>
    <mergeCell ref="D2144:F2144"/>
    <mergeCell ref="D2145:F2145"/>
    <mergeCell ref="C2137:D2140"/>
    <mergeCell ref="E2137:J2137"/>
    <mergeCell ref="E2138:J2138"/>
    <mergeCell ref="E2139:J2139"/>
    <mergeCell ref="E2140:J2140"/>
    <mergeCell ref="A2134:C2134"/>
    <mergeCell ref="F2134:H2134"/>
    <mergeCell ref="I2134:J2134"/>
    <mergeCell ref="C2136:D2136"/>
    <mergeCell ref="E2136:J2136"/>
    <mergeCell ref="A2129:C2129"/>
    <mergeCell ref="I2129:J2129"/>
    <mergeCell ref="A2130:C2130"/>
    <mergeCell ref="I2130:J2130"/>
    <mergeCell ref="A2132:B2132"/>
    <mergeCell ref="C2132:E2132"/>
    <mergeCell ref="F2132:I2132"/>
    <mergeCell ref="B2125:C2125"/>
    <mergeCell ref="I2125:J2125"/>
    <mergeCell ref="A2127:C2128"/>
    <mergeCell ref="D2127:G2127"/>
    <mergeCell ref="H2127:H2128"/>
    <mergeCell ref="I2127:J2128"/>
    <mergeCell ref="A2120:A2123"/>
    <mergeCell ref="B2120:C2120"/>
    <mergeCell ref="H2120:H2123"/>
    <mergeCell ref="I2120:J2123"/>
    <mergeCell ref="B2121:C2121"/>
    <mergeCell ref="B2122:C2122"/>
    <mergeCell ref="B2123:C2123"/>
    <mergeCell ref="A2116:A2118"/>
    <mergeCell ref="B2116:C2116"/>
    <mergeCell ref="H2116:H2118"/>
    <mergeCell ref="I2116:J2118"/>
    <mergeCell ref="B2117:C2117"/>
    <mergeCell ref="B2118:C2118"/>
    <mergeCell ref="A2111:A2114"/>
    <mergeCell ref="B2111:C2111"/>
    <mergeCell ref="H2111:H2114"/>
    <mergeCell ref="I2111:J2114"/>
    <mergeCell ref="B2112:C2112"/>
    <mergeCell ref="B2113:C2113"/>
    <mergeCell ref="B2114:C2114"/>
    <mergeCell ref="A2107:A2109"/>
    <mergeCell ref="B2107:C2107"/>
    <mergeCell ref="H2107:H2109"/>
    <mergeCell ref="I2107:J2109"/>
    <mergeCell ref="B2108:C2108"/>
    <mergeCell ref="B2109:C2109"/>
    <mergeCell ref="A2102:A2105"/>
    <mergeCell ref="B2102:C2102"/>
    <mergeCell ref="H2102:H2105"/>
    <mergeCell ref="I2102:J2105"/>
    <mergeCell ref="B2103:C2103"/>
    <mergeCell ref="B2104:C2104"/>
    <mergeCell ref="B2105:C2105"/>
    <mergeCell ref="A2098:A2100"/>
    <mergeCell ref="B2098:C2098"/>
    <mergeCell ref="H2098:H2100"/>
    <mergeCell ref="I2098:J2100"/>
    <mergeCell ref="B2099:C2099"/>
    <mergeCell ref="B2100:C2100"/>
    <mergeCell ref="A2093:A2096"/>
    <mergeCell ref="B2093:C2093"/>
    <mergeCell ref="H2093:H2096"/>
    <mergeCell ref="I2093:J2096"/>
    <mergeCell ref="B2094:C2094"/>
    <mergeCell ref="B2095:C2095"/>
    <mergeCell ref="B2096:C2096"/>
    <mergeCell ref="A2088:A2091"/>
    <mergeCell ref="B2088:C2088"/>
    <mergeCell ref="H2088:H2091"/>
    <mergeCell ref="I2088:J2091"/>
    <mergeCell ref="B2089:C2089"/>
    <mergeCell ref="B2090:C2090"/>
    <mergeCell ref="B2091:C2091"/>
    <mergeCell ref="A2082:A2086"/>
    <mergeCell ref="B2082:C2082"/>
    <mergeCell ref="H2082:H2086"/>
    <mergeCell ref="I2082:J2086"/>
    <mergeCell ref="B2083:C2083"/>
    <mergeCell ref="B2084:C2084"/>
    <mergeCell ref="B2085:C2085"/>
    <mergeCell ref="B2086:C2086"/>
    <mergeCell ref="A2080:A2081"/>
    <mergeCell ref="B2080:C2081"/>
    <mergeCell ref="D2080:G2080"/>
    <mergeCell ref="H2080:H2081"/>
    <mergeCell ref="I2080:J2081"/>
    <mergeCell ref="A2073:A2078"/>
    <mergeCell ref="C2073:F2073"/>
    <mergeCell ref="G2073:H2073"/>
    <mergeCell ref="J2073:J2078"/>
    <mergeCell ref="C2074:I2074"/>
    <mergeCell ref="C2075:F2075"/>
    <mergeCell ref="G2075:H2075"/>
    <mergeCell ref="C2076:F2076"/>
    <mergeCell ref="G2076:H2076"/>
    <mergeCell ref="C2077:F2077"/>
    <mergeCell ref="G2077:I2077"/>
    <mergeCell ref="C2078:I2078"/>
    <mergeCell ref="A2069:B2069"/>
    <mergeCell ref="G2069:J2069"/>
    <mergeCell ref="A2070:B2070"/>
    <mergeCell ref="G2070:J2070"/>
    <mergeCell ref="A2071:J2071"/>
    <mergeCell ref="C2063:E2063"/>
    <mergeCell ref="F2063:H2063"/>
    <mergeCell ref="C2064:E2064"/>
    <mergeCell ref="F2064:H2064"/>
    <mergeCell ref="A2068:B2068"/>
    <mergeCell ref="C2060:E2060"/>
    <mergeCell ref="F2060:H2060"/>
    <mergeCell ref="C2061:E2061"/>
    <mergeCell ref="F2061:H2061"/>
    <mergeCell ref="C2062:E2062"/>
    <mergeCell ref="F2062:H2062"/>
    <mergeCell ref="D2056:F2056"/>
    <mergeCell ref="A2058:A2059"/>
    <mergeCell ref="B2058:E2058"/>
    <mergeCell ref="F2058:I2058"/>
    <mergeCell ref="C2059:E2059"/>
    <mergeCell ref="F2059:H2059"/>
    <mergeCell ref="B2052:C2052"/>
    <mergeCell ref="D2052:F2052"/>
    <mergeCell ref="D2053:F2053"/>
    <mergeCell ref="H2053:I2055"/>
    <mergeCell ref="J2053:J2055"/>
    <mergeCell ref="D2054:F2054"/>
    <mergeCell ref="D2055:F2055"/>
    <mergeCell ref="C2047:D2050"/>
    <mergeCell ref="E2047:J2047"/>
    <mergeCell ref="E2048:J2048"/>
    <mergeCell ref="E2049:J2049"/>
    <mergeCell ref="E2050:J2050"/>
    <mergeCell ref="A2044:C2044"/>
    <mergeCell ref="F2044:H2044"/>
    <mergeCell ref="I2044:J2044"/>
    <mergeCell ref="C2046:D2046"/>
    <mergeCell ref="E2046:J2046"/>
    <mergeCell ref="A2039:C2039"/>
    <mergeCell ref="I2039:J2039"/>
    <mergeCell ref="A2040:C2040"/>
    <mergeCell ref="I2040:J2040"/>
    <mergeCell ref="A2042:B2042"/>
    <mergeCell ref="C2042:E2042"/>
    <mergeCell ref="F2042:I2042"/>
    <mergeCell ref="B2035:C2035"/>
    <mergeCell ref="I2035:J2035"/>
    <mergeCell ref="A2037:C2038"/>
    <mergeCell ref="D2037:G2037"/>
    <mergeCell ref="H2037:H2038"/>
    <mergeCell ref="I2037:J2038"/>
    <mergeCell ref="A2030:A2033"/>
    <mergeCell ref="B2030:C2030"/>
    <mergeCell ref="H2030:H2033"/>
    <mergeCell ref="I2030:J2033"/>
    <mergeCell ref="B2031:C2031"/>
    <mergeCell ref="B2032:C2032"/>
    <mergeCell ref="B2033:C2033"/>
    <mergeCell ref="A2026:A2028"/>
    <mergeCell ref="B2026:C2026"/>
    <mergeCell ref="H2026:H2028"/>
    <mergeCell ref="I2026:J2028"/>
    <mergeCell ref="B2027:C2027"/>
    <mergeCell ref="B2028:C2028"/>
    <mergeCell ref="A2021:A2024"/>
    <mergeCell ref="B2021:C2021"/>
    <mergeCell ref="H2021:H2024"/>
    <mergeCell ref="I2021:J2024"/>
    <mergeCell ref="B2022:C2022"/>
    <mergeCell ref="B2023:C2023"/>
    <mergeCell ref="B2024:C2024"/>
    <mergeCell ref="A2017:A2019"/>
    <mergeCell ref="B2017:C2017"/>
    <mergeCell ref="H2017:H2019"/>
    <mergeCell ref="I2017:J2019"/>
    <mergeCell ref="B2018:C2018"/>
    <mergeCell ref="B2019:C2019"/>
    <mergeCell ref="A2012:A2015"/>
    <mergeCell ref="B2012:C2012"/>
    <mergeCell ref="H2012:H2015"/>
    <mergeCell ref="I2012:J2015"/>
    <mergeCell ref="B2013:C2013"/>
    <mergeCell ref="B2014:C2014"/>
    <mergeCell ref="B2015:C2015"/>
    <mergeCell ref="A2008:A2010"/>
    <mergeCell ref="B2008:C2008"/>
    <mergeCell ref="H2008:H2010"/>
    <mergeCell ref="I2008:J2010"/>
    <mergeCell ref="B2009:C2009"/>
    <mergeCell ref="B2010:C2010"/>
    <mergeCell ref="A2003:A2006"/>
    <mergeCell ref="B2003:C2003"/>
    <mergeCell ref="H2003:H2006"/>
    <mergeCell ref="I2003:J2006"/>
    <mergeCell ref="B2004:C2004"/>
    <mergeCell ref="B2005:C2005"/>
    <mergeCell ref="B2006:C2006"/>
    <mergeCell ref="A1998:A2001"/>
    <mergeCell ref="B1998:C1998"/>
    <mergeCell ref="H1998:H2001"/>
    <mergeCell ref="I1998:J2001"/>
    <mergeCell ref="B1999:C1999"/>
    <mergeCell ref="B2000:C2000"/>
    <mergeCell ref="B2001:C2001"/>
    <mergeCell ref="A1992:A1996"/>
    <mergeCell ref="B1992:C1992"/>
    <mergeCell ref="H1992:H1996"/>
    <mergeCell ref="I1992:J1996"/>
    <mergeCell ref="B1993:C1993"/>
    <mergeCell ref="B1994:C1994"/>
    <mergeCell ref="B1995:C1995"/>
    <mergeCell ref="B1996:C1996"/>
    <mergeCell ref="A1990:A1991"/>
    <mergeCell ref="B1990:C1991"/>
    <mergeCell ref="D1990:G1990"/>
    <mergeCell ref="H1990:H1991"/>
    <mergeCell ref="I1990:J1991"/>
    <mergeCell ref="A1983:A1988"/>
    <mergeCell ref="C1983:F1983"/>
    <mergeCell ref="G1983:H1983"/>
    <mergeCell ref="J1983:J1988"/>
    <mergeCell ref="C1984:I1984"/>
    <mergeCell ref="C1985:F1985"/>
    <mergeCell ref="G1985:H1985"/>
    <mergeCell ref="C1986:F1986"/>
    <mergeCell ref="G1986:H1986"/>
    <mergeCell ref="C1987:F1987"/>
    <mergeCell ref="G1987:I1987"/>
    <mergeCell ref="C1988:I1988"/>
    <mergeCell ref="A1979:B1979"/>
    <mergeCell ref="G1979:J1979"/>
    <mergeCell ref="A1980:B1980"/>
    <mergeCell ref="G1980:J1980"/>
    <mergeCell ref="A1981:J1981"/>
    <mergeCell ref="C1973:E1973"/>
    <mergeCell ref="F1973:H1973"/>
    <mergeCell ref="C1974:E1974"/>
    <mergeCell ref="F1974:H1974"/>
    <mergeCell ref="A1978:B1978"/>
    <mergeCell ref="C1970:E1970"/>
    <mergeCell ref="F1970:H1970"/>
    <mergeCell ref="C1971:E1971"/>
    <mergeCell ref="F1971:H1971"/>
    <mergeCell ref="C1972:E1972"/>
    <mergeCell ref="F1972:H1972"/>
    <mergeCell ref="D1966:F1966"/>
    <mergeCell ref="A1968:A1969"/>
    <mergeCell ref="B1968:E1968"/>
    <mergeCell ref="F1968:I1968"/>
    <mergeCell ref="C1969:E1969"/>
    <mergeCell ref="F1969:H1969"/>
    <mergeCell ref="B1962:C1962"/>
    <mergeCell ref="D1962:F1962"/>
    <mergeCell ref="D1963:F1963"/>
    <mergeCell ref="H1963:I1965"/>
    <mergeCell ref="J1963:J1965"/>
    <mergeCell ref="D1964:F1964"/>
    <mergeCell ref="D1965:F1965"/>
    <mergeCell ref="C1957:D1960"/>
    <mergeCell ref="E1957:J1957"/>
    <mergeCell ref="E1958:J1958"/>
    <mergeCell ref="E1959:J1959"/>
    <mergeCell ref="E1960:J1960"/>
    <mergeCell ref="A1954:C1954"/>
    <mergeCell ref="F1954:H1954"/>
    <mergeCell ref="I1954:J1954"/>
    <mergeCell ref="C1956:D1956"/>
    <mergeCell ref="E1956:J1956"/>
    <mergeCell ref="A1949:C1949"/>
    <mergeCell ref="I1949:J1949"/>
    <mergeCell ref="A1950:C1950"/>
    <mergeCell ref="I1950:J1950"/>
    <mergeCell ref="A1952:B1952"/>
    <mergeCell ref="C1952:E1952"/>
    <mergeCell ref="F1952:I1952"/>
    <mergeCell ref="B1945:C1945"/>
    <mergeCell ref="I1945:J1945"/>
    <mergeCell ref="A1947:C1948"/>
    <mergeCell ref="D1947:G1947"/>
    <mergeCell ref="H1947:H1948"/>
    <mergeCell ref="I1947:J1948"/>
    <mergeCell ref="A1940:A1943"/>
    <mergeCell ref="B1940:C1940"/>
    <mergeCell ref="H1940:H1943"/>
    <mergeCell ref="I1940:J1943"/>
    <mergeCell ref="B1941:C1941"/>
    <mergeCell ref="B1942:C1942"/>
    <mergeCell ref="B1943:C1943"/>
    <mergeCell ref="A1936:A1938"/>
    <mergeCell ref="B1936:C1936"/>
    <mergeCell ref="H1936:H1938"/>
    <mergeCell ref="I1936:J1938"/>
    <mergeCell ref="B1937:C1937"/>
    <mergeCell ref="B1938:C1938"/>
    <mergeCell ref="A1931:A1934"/>
    <mergeCell ref="B1931:C1931"/>
    <mergeCell ref="H1931:H1934"/>
    <mergeCell ref="I1931:J1934"/>
    <mergeCell ref="B1932:C1932"/>
    <mergeCell ref="B1933:C1933"/>
    <mergeCell ref="B1934:C1934"/>
    <mergeCell ref="A1927:A1929"/>
    <mergeCell ref="B1927:C1927"/>
    <mergeCell ref="H1927:H1929"/>
    <mergeCell ref="I1927:J1929"/>
    <mergeCell ref="B1928:C1928"/>
    <mergeCell ref="B1929:C1929"/>
    <mergeCell ref="A1922:A1925"/>
    <mergeCell ref="B1922:C1922"/>
    <mergeCell ref="H1922:H1925"/>
    <mergeCell ref="I1922:J1925"/>
    <mergeCell ref="B1923:C1923"/>
    <mergeCell ref="B1924:C1924"/>
    <mergeCell ref="B1925:C1925"/>
    <mergeCell ref="A1918:A1920"/>
    <mergeCell ref="B1918:C1918"/>
    <mergeCell ref="H1918:H1920"/>
    <mergeCell ref="I1918:J1920"/>
    <mergeCell ref="B1919:C1919"/>
    <mergeCell ref="B1920:C1920"/>
    <mergeCell ref="A1913:A1916"/>
    <mergeCell ref="B1913:C1913"/>
    <mergeCell ref="H1913:H1916"/>
    <mergeCell ref="I1913:J1916"/>
    <mergeCell ref="B1914:C1914"/>
    <mergeCell ref="B1915:C1915"/>
    <mergeCell ref="B1916:C1916"/>
    <mergeCell ref="A1908:A1911"/>
    <mergeCell ref="B1908:C1908"/>
    <mergeCell ref="H1908:H1911"/>
    <mergeCell ref="I1908:J1911"/>
    <mergeCell ref="B1909:C1909"/>
    <mergeCell ref="B1910:C1910"/>
    <mergeCell ref="B1911:C1911"/>
    <mergeCell ref="A1902:A1906"/>
    <mergeCell ref="B1902:C1902"/>
    <mergeCell ref="H1902:H1906"/>
    <mergeCell ref="I1902:J1906"/>
    <mergeCell ref="B1903:C1903"/>
    <mergeCell ref="B1904:C1904"/>
    <mergeCell ref="B1905:C1905"/>
    <mergeCell ref="B1906:C1906"/>
    <mergeCell ref="A1900:A1901"/>
    <mergeCell ref="B1900:C1901"/>
    <mergeCell ref="D1900:G1900"/>
    <mergeCell ref="H1900:H1901"/>
    <mergeCell ref="I1900:J1901"/>
    <mergeCell ref="A1893:A1898"/>
    <mergeCell ref="C1893:F1893"/>
    <mergeCell ref="G1893:H1893"/>
    <mergeCell ref="J1893:J1898"/>
    <mergeCell ref="C1894:I1894"/>
    <mergeCell ref="C1895:F1895"/>
    <mergeCell ref="G1895:H1895"/>
    <mergeCell ref="C1896:F1896"/>
    <mergeCell ref="G1896:H1896"/>
    <mergeCell ref="C1897:F1897"/>
    <mergeCell ref="G1897:I1897"/>
    <mergeCell ref="C1898:I1898"/>
    <mergeCell ref="A1889:B1889"/>
    <mergeCell ref="G1889:J1889"/>
    <mergeCell ref="A1890:B1890"/>
    <mergeCell ref="G1890:J1890"/>
    <mergeCell ref="A1891:J1891"/>
    <mergeCell ref="C1883:E1883"/>
    <mergeCell ref="F1883:H1883"/>
    <mergeCell ref="C1884:E1884"/>
    <mergeCell ref="F1884:H1884"/>
    <mergeCell ref="A1888:B1888"/>
    <mergeCell ref="C1880:E1880"/>
    <mergeCell ref="F1880:H1880"/>
    <mergeCell ref="C1881:E1881"/>
    <mergeCell ref="F1881:H1881"/>
    <mergeCell ref="C1882:E1882"/>
    <mergeCell ref="F1882:H1882"/>
    <mergeCell ref="D1876:F1876"/>
    <mergeCell ref="A1878:A1879"/>
    <mergeCell ref="B1878:E1878"/>
    <mergeCell ref="F1878:I1878"/>
    <mergeCell ref="C1879:E1879"/>
    <mergeCell ref="F1879:H1879"/>
    <mergeCell ref="B1872:C1872"/>
    <mergeCell ref="D1872:F1872"/>
    <mergeCell ref="D1873:F1873"/>
    <mergeCell ref="H1873:I1875"/>
    <mergeCell ref="J1873:J1875"/>
    <mergeCell ref="D1874:F1874"/>
    <mergeCell ref="D1875:F1875"/>
    <mergeCell ref="C1867:D1870"/>
    <mergeCell ref="E1867:J1867"/>
    <mergeCell ref="E1868:J1868"/>
    <mergeCell ref="E1869:J1869"/>
    <mergeCell ref="E1870:J1870"/>
    <mergeCell ref="A1864:C1864"/>
    <mergeCell ref="F1864:H1864"/>
    <mergeCell ref="I1864:J1864"/>
    <mergeCell ref="C1866:D1866"/>
    <mergeCell ref="E1866:J1866"/>
    <mergeCell ref="A1859:C1859"/>
    <mergeCell ref="I1859:J1859"/>
    <mergeCell ref="A1860:C1860"/>
    <mergeCell ref="I1860:J1860"/>
    <mergeCell ref="A1862:B1862"/>
    <mergeCell ref="C1862:E1862"/>
    <mergeCell ref="F1862:I1862"/>
    <mergeCell ref="B1855:C1855"/>
    <mergeCell ref="I1855:J1855"/>
    <mergeCell ref="A1857:C1858"/>
    <mergeCell ref="D1857:G1857"/>
    <mergeCell ref="H1857:H1858"/>
    <mergeCell ref="I1857:J1858"/>
    <mergeCell ref="A1850:A1853"/>
    <mergeCell ref="B1850:C1850"/>
    <mergeCell ref="H1850:H1853"/>
    <mergeCell ref="I1850:J1853"/>
    <mergeCell ref="B1851:C1851"/>
    <mergeCell ref="B1852:C1852"/>
    <mergeCell ref="B1853:C1853"/>
    <mergeCell ref="A1846:A1848"/>
    <mergeCell ref="B1846:C1846"/>
    <mergeCell ref="H1846:H1848"/>
    <mergeCell ref="I1846:J1848"/>
    <mergeCell ref="B1847:C1847"/>
    <mergeCell ref="B1848:C1848"/>
    <mergeCell ref="A1841:A1844"/>
    <mergeCell ref="B1841:C1841"/>
    <mergeCell ref="H1841:H1844"/>
    <mergeCell ref="I1841:J1844"/>
    <mergeCell ref="B1842:C1842"/>
    <mergeCell ref="B1843:C1843"/>
    <mergeCell ref="B1844:C1844"/>
    <mergeCell ref="A1837:A1839"/>
    <mergeCell ref="B1837:C1837"/>
    <mergeCell ref="H1837:H1839"/>
    <mergeCell ref="I1837:J1839"/>
    <mergeCell ref="B1838:C1838"/>
    <mergeCell ref="B1839:C1839"/>
    <mergeCell ref="A1832:A1835"/>
    <mergeCell ref="B1832:C1832"/>
    <mergeCell ref="H1832:H1835"/>
    <mergeCell ref="I1832:J1835"/>
    <mergeCell ref="B1833:C1833"/>
    <mergeCell ref="B1834:C1834"/>
    <mergeCell ref="B1835:C1835"/>
    <mergeCell ref="A1828:A1830"/>
    <mergeCell ref="B1828:C1828"/>
    <mergeCell ref="H1828:H1830"/>
    <mergeCell ref="I1828:J1830"/>
    <mergeCell ref="B1829:C1829"/>
    <mergeCell ref="B1830:C1830"/>
    <mergeCell ref="A1823:A1826"/>
    <mergeCell ref="B1823:C1823"/>
    <mergeCell ref="H1823:H1826"/>
    <mergeCell ref="I1823:J1826"/>
    <mergeCell ref="B1824:C1824"/>
    <mergeCell ref="B1825:C1825"/>
    <mergeCell ref="B1826:C1826"/>
    <mergeCell ref="A1818:A1821"/>
    <mergeCell ref="B1818:C1818"/>
    <mergeCell ref="H1818:H1821"/>
    <mergeCell ref="I1818:J1821"/>
    <mergeCell ref="B1819:C1819"/>
    <mergeCell ref="B1820:C1820"/>
    <mergeCell ref="B1821:C1821"/>
    <mergeCell ref="A1812:A1816"/>
    <mergeCell ref="B1812:C1812"/>
    <mergeCell ref="H1812:H1816"/>
    <mergeCell ref="I1812:J1816"/>
    <mergeCell ref="B1813:C1813"/>
    <mergeCell ref="B1814:C1814"/>
    <mergeCell ref="B1815:C1815"/>
    <mergeCell ref="B1816:C1816"/>
    <mergeCell ref="A1810:A1811"/>
    <mergeCell ref="B1810:C1811"/>
    <mergeCell ref="D1810:G1810"/>
    <mergeCell ref="H1810:H1811"/>
    <mergeCell ref="I1810:J1811"/>
    <mergeCell ref="A1803:A1808"/>
    <mergeCell ref="C1803:F1803"/>
    <mergeCell ref="G1803:H1803"/>
    <mergeCell ref="J1803:J1808"/>
    <mergeCell ref="C1804:I1804"/>
    <mergeCell ref="C1805:F1805"/>
    <mergeCell ref="G1805:H1805"/>
    <mergeCell ref="C1806:F1806"/>
    <mergeCell ref="G1806:H1806"/>
    <mergeCell ref="C1807:F1807"/>
    <mergeCell ref="G1807:I1807"/>
    <mergeCell ref="C1808:I1808"/>
    <mergeCell ref="A1799:B1799"/>
    <mergeCell ref="G1799:J1799"/>
    <mergeCell ref="A1800:B1800"/>
    <mergeCell ref="G1800:J1800"/>
    <mergeCell ref="A1801:J1801"/>
    <mergeCell ref="C1793:E1793"/>
    <mergeCell ref="F1793:H1793"/>
    <mergeCell ref="C1794:E1794"/>
    <mergeCell ref="F1794:H1794"/>
    <mergeCell ref="A1798:B1798"/>
    <mergeCell ref="C1790:E1790"/>
    <mergeCell ref="F1790:H1790"/>
    <mergeCell ref="C1791:E1791"/>
    <mergeCell ref="F1791:H1791"/>
    <mergeCell ref="C1792:E1792"/>
    <mergeCell ref="F1792:H1792"/>
    <mergeCell ref="D1786:F1786"/>
    <mergeCell ref="A1788:A1789"/>
    <mergeCell ref="B1788:E1788"/>
    <mergeCell ref="F1788:I1788"/>
    <mergeCell ref="C1789:E1789"/>
    <mergeCell ref="F1789:H1789"/>
    <mergeCell ref="B1782:C1782"/>
    <mergeCell ref="D1782:F1782"/>
    <mergeCell ref="D1783:F1783"/>
    <mergeCell ref="H1783:I1785"/>
    <mergeCell ref="J1783:J1785"/>
    <mergeCell ref="D1784:F1784"/>
    <mergeCell ref="D1785:F1785"/>
    <mergeCell ref="C1777:D1780"/>
    <mergeCell ref="E1777:J1777"/>
    <mergeCell ref="E1778:J1778"/>
    <mergeCell ref="E1779:J1779"/>
    <mergeCell ref="E1780:J1780"/>
    <mergeCell ref="A1774:C1774"/>
    <mergeCell ref="F1774:H1774"/>
    <mergeCell ref="I1774:J1774"/>
    <mergeCell ref="C1776:D1776"/>
    <mergeCell ref="E1776:J1776"/>
    <mergeCell ref="A1769:C1769"/>
    <mergeCell ref="I1769:J1769"/>
    <mergeCell ref="A1770:C1770"/>
    <mergeCell ref="I1770:J1770"/>
    <mergeCell ref="A1772:B1772"/>
    <mergeCell ref="C1772:E1772"/>
    <mergeCell ref="F1772:I1772"/>
    <mergeCell ref="B1765:C1765"/>
    <mergeCell ref="I1765:J1765"/>
    <mergeCell ref="A1767:C1768"/>
    <mergeCell ref="D1767:G1767"/>
    <mergeCell ref="H1767:H1768"/>
    <mergeCell ref="I1767:J1768"/>
    <mergeCell ref="A1760:A1763"/>
    <mergeCell ref="B1760:C1760"/>
    <mergeCell ref="H1760:H1763"/>
    <mergeCell ref="I1760:J1763"/>
    <mergeCell ref="B1761:C1761"/>
    <mergeCell ref="B1762:C1762"/>
    <mergeCell ref="B1763:C1763"/>
    <mergeCell ref="A1756:A1758"/>
    <mergeCell ref="B1756:C1756"/>
    <mergeCell ref="H1756:H1758"/>
    <mergeCell ref="I1756:J1758"/>
    <mergeCell ref="B1757:C1757"/>
    <mergeCell ref="B1758:C1758"/>
    <mergeCell ref="A1751:A1754"/>
    <mergeCell ref="B1751:C1751"/>
    <mergeCell ref="H1751:H1754"/>
    <mergeCell ref="I1751:J1754"/>
    <mergeCell ref="B1752:C1752"/>
    <mergeCell ref="B1753:C1753"/>
    <mergeCell ref="B1754:C1754"/>
    <mergeCell ref="A1747:A1749"/>
    <mergeCell ref="B1747:C1747"/>
    <mergeCell ref="H1747:H1749"/>
    <mergeCell ref="I1747:J1749"/>
    <mergeCell ref="B1748:C1748"/>
    <mergeCell ref="B1749:C1749"/>
    <mergeCell ref="A1742:A1745"/>
    <mergeCell ref="B1742:C1742"/>
    <mergeCell ref="H1742:H1745"/>
    <mergeCell ref="I1742:J1745"/>
    <mergeCell ref="B1743:C1743"/>
    <mergeCell ref="B1744:C1744"/>
    <mergeCell ref="B1745:C1745"/>
    <mergeCell ref="A1738:A1740"/>
    <mergeCell ref="B1738:C1738"/>
    <mergeCell ref="H1738:H1740"/>
    <mergeCell ref="I1738:J1740"/>
    <mergeCell ref="B1739:C1739"/>
    <mergeCell ref="B1740:C1740"/>
    <mergeCell ref="A1733:A1736"/>
    <mergeCell ref="B1733:C1733"/>
    <mergeCell ref="H1733:H1736"/>
    <mergeCell ref="I1733:J1736"/>
    <mergeCell ref="B1734:C1734"/>
    <mergeCell ref="B1735:C1735"/>
    <mergeCell ref="B1736:C1736"/>
    <mergeCell ref="A1728:A1731"/>
    <mergeCell ref="B1728:C1728"/>
    <mergeCell ref="H1728:H1731"/>
    <mergeCell ref="I1728:J1731"/>
    <mergeCell ref="B1729:C1729"/>
    <mergeCell ref="B1730:C1730"/>
    <mergeCell ref="B1731:C1731"/>
    <mergeCell ref="A1722:A1726"/>
    <mergeCell ref="B1722:C1722"/>
    <mergeCell ref="H1722:H1726"/>
    <mergeCell ref="I1722:J1726"/>
    <mergeCell ref="B1723:C1723"/>
    <mergeCell ref="B1724:C1724"/>
    <mergeCell ref="B1725:C1725"/>
    <mergeCell ref="B1726:C1726"/>
    <mergeCell ref="A1720:A1721"/>
    <mergeCell ref="B1720:C1721"/>
    <mergeCell ref="D1720:G1720"/>
    <mergeCell ref="H1720:H1721"/>
    <mergeCell ref="I1720:J1721"/>
    <mergeCell ref="A1713:A1718"/>
    <mergeCell ref="C1713:F1713"/>
    <mergeCell ref="G1713:H1713"/>
    <mergeCell ref="J1713:J1718"/>
    <mergeCell ref="C1714:I1714"/>
    <mergeCell ref="C1715:F1715"/>
    <mergeCell ref="G1715:H1715"/>
    <mergeCell ref="C1716:F1716"/>
    <mergeCell ref="G1716:H1716"/>
    <mergeCell ref="C1717:F1717"/>
    <mergeCell ref="G1717:I1717"/>
    <mergeCell ref="C1718:I1718"/>
    <mergeCell ref="A1709:B1709"/>
    <mergeCell ref="G1709:J1709"/>
    <mergeCell ref="A1710:B1710"/>
    <mergeCell ref="G1710:J1710"/>
    <mergeCell ref="A1711:J1711"/>
    <mergeCell ref="C1703:E1703"/>
    <mergeCell ref="F1703:H1703"/>
    <mergeCell ref="C1704:E1704"/>
    <mergeCell ref="F1704:H1704"/>
    <mergeCell ref="A1708:B1708"/>
    <mergeCell ref="C1700:E1700"/>
    <mergeCell ref="F1700:H1700"/>
    <mergeCell ref="C1701:E1701"/>
    <mergeCell ref="F1701:H1701"/>
    <mergeCell ref="C1702:E1702"/>
    <mergeCell ref="F1702:H1702"/>
    <mergeCell ref="D1696:F1696"/>
    <mergeCell ref="A1698:A1699"/>
    <mergeCell ref="B1698:E1698"/>
    <mergeCell ref="F1698:I1698"/>
    <mergeCell ref="C1699:E1699"/>
    <mergeCell ref="F1699:H1699"/>
    <mergeCell ref="B1692:C1692"/>
    <mergeCell ref="D1692:F1692"/>
    <mergeCell ref="D1693:F1693"/>
    <mergeCell ref="H1693:I1695"/>
    <mergeCell ref="J1693:J1695"/>
    <mergeCell ref="D1694:F1694"/>
    <mergeCell ref="D1695:F1695"/>
    <mergeCell ref="C1687:D1690"/>
    <mergeCell ref="E1687:J1687"/>
    <mergeCell ref="E1688:J1688"/>
    <mergeCell ref="E1689:J1689"/>
    <mergeCell ref="E1690:J1690"/>
    <mergeCell ref="A1684:C1684"/>
    <mergeCell ref="F1684:H1684"/>
    <mergeCell ref="I1684:J1684"/>
    <mergeCell ref="C1686:D1686"/>
    <mergeCell ref="E1686:J1686"/>
    <mergeCell ref="A1679:C1679"/>
    <mergeCell ref="I1679:J1679"/>
    <mergeCell ref="A1680:C1680"/>
    <mergeCell ref="I1680:J1680"/>
    <mergeCell ref="A1682:B1682"/>
    <mergeCell ref="C1682:E1682"/>
    <mergeCell ref="F1682:I1682"/>
    <mergeCell ref="B1675:C1675"/>
    <mergeCell ref="I1675:J1675"/>
    <mergeCell ref="A1677:C1678"/>
    <mergeCell ref="D1677:G1677"/>
    <mergeCell ref="H1677:H1678"/>
    <mergeCell ref="I1677:J1678"/>
    <mergeCell ref="A1670:A1673"/>
    <mergeCell ref="B1670:C1670"/>
    <mergeCell ref="H1670:H1673"/>
    <mergeCell ref="I1670:J1673"/>
    <mergeCell ref="B1671:C1671"/>
    <mergeCell ref="B1672:C1672"/>
    <mergeCell ref="B1673:C1673"/>
    <mergeCell ref="A1666:A1668"/>
    <mergeCell ref="B1666:C1666"/>
    <mergeCell ref="H1666:H1668"/>
    <mergeCell ref="I1666:J1668"/>
    <mergeCell ref="B1667:C1667"/>
    <mergeCell ref="B1668:C1668"/>
    <mergeCell ref="A1661:A1664"/>
    <mergeCell ref="B1661:C1661"/>
    <mergeCell ref="H1661:H1664"/>
    <mergeCell ref="I1661:J1664"/>
    <mergeCell ref="B1662:C1662"/>
    <mergeCell ref="B1663:C1663"/>
    <mergeCell ref="B1664:C1664"/>
    <mergeCell ref="A1657:A1659"/>
    <mergeCell ref="B1657:C1657"/>
    <mergeCell ref="H1657:H1659"/>
    <mergeCell ref="I1657:J1659"/>
    <mergeCell ref="B1658:C1658"/>
    <mergeCell ref="B1659:C1659"/>
    <mergeCell ref="A1652:A1655"/>
    <mergeCell ref="B1652:C1652"/>
    <mergeCell ref="H1652:H1655"/>
    <mergeCell ref="I1652:J1655"/>
    <mergeCell ref="B1653:C1653"/>
    <mergeCell ref="B1654:C1654"/>
    <mergeCell ref="B1655:C1655"/>
    <mergeCell ref="A1648:A1650"/>
    <mergeCell ref="B1648:C1648"/>
    <mergeCell ref="H1648:H1650"/>
    <mergeCell ref="I1648:J1650"/>
    <mergeCell ref="B1649:C1649"/>
    <mergeCell ref="B1650:C1650"/>
    <mergeCell ref="A1643:A1646"/>
    <mergeCell ref="B1643:C1643"/>
    <mergeCell ref="H1643:H1646"/>
    <mergeCell ref="I1643:J1646"/>
    <mergeCell ref="B1644:C1644"/>
    <mergeCell ref="B1645:C1645"/>
    <mergeCell ref="B1646:C1646"/>
    <mergeCell ref="A1638:A1641"/>
    <mergeCell ref="B1638:C1638"/>
    <mergeCell ref="H1638:H1641"/>
    <mergeCell ref="I1638:J1641"/>
    <mergeCell ref="B1639:C1639"/>
    <mergeCell ref="B1640:C1640"/>
    <mergeCell ref="B1641:C1641"/>
    <mergeCell ref="A1632:A1636"/>
    <mergeCell ref="B1632:C1632"/>
    <mergeCell ref="H1632:H1636"/>
    <mergeCell ref="I1632:J1636"/>
    <mergeCell ref="B1633:C1633"/>
    <mergeCell ref="B1634:C1634"/>
    <mergeCell ref="B1635:C1635"/>
    <mergeCell ref="B1636:C1636"/>
    <mergeCell ref="A1630:A1631"/>
    <mergeCell ref="B1630:C1631"/>
    <mergeCell ref="D1630:G1630"/>
    <mergeCell ref="H1630:H1631"/>
    <mergeCell ref="I1630:J1631"/>
    <mergeCell ref="A1623:A1628"/>
    <mergeCell ref="C1623:F1623"/>
    <mergeCell ref="G1623:H1623"/>
    <mergeCell ref="J1623:J1628"/>
    <mergeCell ref="C1624:I1624"/>
    <mergeCell ref="C1625:F1625"/>
    <mergeCell ref="G1625:H1625"/>
    <mergeCell ref="C1626:F1626"/>
    <mergeCell ref="G1626:H1626"/>
    <mergeCell ref="C1627:F1627"/>
    <mergeCell ref="G1627:I1627"/>
    <mergeCell ref="C1628:I1628"/>
    <mergeCell ref="A1619:B1619"/>
    <mergeCell ref="G1619:J1619"/>
    <mergeCell ref="A1620:B1620"/>
    <mergeCell ref="G1620:J1620"/>
    <mergeCell ref="A1621:J1621"/>
    <mergeCell ref="C1613:E1613"/>
    <mergeCell ref="F1613:H1613"/>
    <mergeCell ref="C1614:E1614"/>
    <mergeCell ref="F1614:H1614"/>
    <mergeCell ref="A1618:B1618"/>
    <mergeCell ref="C1610:E1610"/>
    <mergeCell ref="F1610:H1610"/>
    <mergeCell ref="C1611:E1611"/>
    <mergeCell ref="F1611:H1611"/>
    <mergeCell ref="C1612:E1612"/>
    <mergeCell ref="F1612:H1612"/>
    <mergeCell ref="D1606:F1606"/>
    <mergeCell ref="A1608:A1609"/>
    <mergeCell ref="B1608:E1608"/>
    <mergeCell ref="F1608:I1608"/>
    <mergeCell ref="C1609:E1609"/>
    <mergeCell ref="F1609:H1609"/>
    <mergeCell ref="B1602:C1602"/>
    <mergeCell ref="D1602:F1602"/>
    <mergeCell ref="D1603:F1603"/>
    <mergeCell ref="H1603:I1605"/>
    <mergeCell ref="J1603:J1605"/>
    <mergeCell ref="D1604:F1604"/>
    <mergeCell ref="D1605:F1605"/>
    <mergeCell ref="C1597:D1600"/>
    <mergeCell ref="E1597:J1597"/>
    <mergeCell ref="E1598:J1598"/>
    <mergeCell ref="E1599:J1599"/>
    <mergeCell ref="E1600:J1600"/>
    <mergeCell ref="A1594:C1594"/>
    <mergeCell ref="F1594:H1594"/>
    <mergeCell ref="I1594:J1594"/>
    <mergeCell ref="C1596:D1596"/>
    <mergeCell ref="E1596:J1596"/>
    <mergeCell ref="A1589:C1589"/>
    <mergeCell ref="I1589:J1589"/>
    <mergeCell ref="A1590:C1590"/>
    <mergeCell ref="I1590:J1590"/>
    <mergeCell ref="A1592:B1592"/>
    <mergeCell ref="C1592:E1592"/>
    <mergeCell ref="F1592:I1592"/>
    <mergeCell ref="B1585:C1585"/>
    <mergeCell ref="I1585:J1585"/>
    <mergeCell ref="A1587:C1588"/>
    <mergeCell ref="D1587:G1587"/>
    <mergeCell ref="H1587:H1588"/>
    <mergeCell ref="I1587:J1588"/>
    <mergeCell ref="A1580:A1583"/>
    <mergeCell ref="B1580:C1580"/>
    <mergeCell ref="H1580:H1583"/>
    <mergeCell ref="I1580:J1583"/>
    <mergeCell ref="B1581:C1581"/>
    <mergeCell ref="B1582:C1582"/>
    <mergeCell ref="B1583:C1583"/>
    <mergeCell ref="A1576:A1578"/>
    <mergeCell ref="B1576:C1576"/>
    <mergeCell ref="H1576:H1578"/>
    <mergeCell ref="I1576:J1578"/>
    <mergeCell ref="B1577:C1577"/>
    <mergeCell ref="B1578:C1578"/>
    <mergeCell ref="A1571:A1574"/>
    <mergeCell ref="B1571:C1571"/>
    <mergeCell ref="H1571:H1574"/>
    <mergeCell ref="I1571:J1574"/>
    <mergeCell ref="B1572:C1572"/>
    <mergeCell ref="B1573:C1573"/>
    <mergeCell ref="B1574:C1574"/>
    <mergeCell ref="A1567:A1569"/>
    <mergeCell ref="B1567:C1567"/>
    <mergeCell ref="H1567:H1569"/>
    <mergeCell ref="I1567:J1569"/>
    <mergeCell ref="B1568:C1568"/>
    <mergeCell ref="B1569:C1569"/>
    <mergeCell ref="A1562:A1565"/>
    <mergeCell ref="B1562:C1562"/>
    <mergeCell ref="H1562:H1565"/>
    <mergeCell ref="I1562:J1565"/>
    <mergeCell ref="B1563:C1563"/>
    <mergeCell ref="B1564:C1564"/>
    <mergeCell ref="B1565:C1565"/>
    <mergeCell ref="A1558:A1560"/>
    <mergeCell ref="B1558:C1558"/>
    <mergeCell ref="H1558:H1560"/>
    <mergeCell ref="I1558:J1560"/>
    <mergeCell ref="B1559:C1559"/>
    <mergeCell ref="B1560:C1560"/>
    <mergeCell ref="A1553:A1556"/>
    <mergeCell ref="B1553:C1553"/>
    <mergeCell ref="H1553:H1556"/>
    <mergeCell ref="I1553:J1556"/>
    <mergeCell ref="B1554:C1554"/>
    <mergeCell ref="B1555:C1555"/>
    <mergeCell ref="B1556:C1556"/>
    <mergeCell ref="A1548:A1551"/>
    <mergeCell ref="B1548:C1548"/>
    <mergeCell ref="H1548:H1551"/>
    <mergeCell ref="I1548:J1551"/>
    <mergeCell ref="B1549:C1549"/>
    <mergeCell ref="B1550:C1550"/>
    <mergeCell ref="B1551:C1551"/>
    <mergeCell ref="A1542:A1546"/>
    <mergeCell ref="B1542:C1542"/>
    <mergeCell ref="H1542:H1546"/>
    <mergeCell ref="I1542:J1546"/>
    <mergeCell ref="B1543:C1543"/>
    <mergeCell ref="B1544:C1544"/>
    <mergeCell ref="B1545:C1545"/>
    <mergeCell ref="B1546:C1546"/>
    <mergeCell ref="A1540:A1541"/>
    <mergeCell ref="B1540:C1541"/>
    <mergeCell ref="D1540:G1540"/>
    <mergeCell ref="H1540:H1541"/>
    <mergeCell ref="I1540:J1541"/>
    <mergeCell ref="A1533:A1538"/>
    <mergeCell ref="C1533:F1533"/>
    <mergeCell ref="G1533:H1533"/>
    <mergeCell ref="J1533:J1538"/>
    <mergeCell ref="C1534:I1534"/>
    <mergeCell ref="C1535:F1535"/>
    <mergeCell ref="G1535:H1535"/>
    <mergeCell ref="C1536:F1536"/>
    <mergeCell ref="G1536:H1536"/>
    <mergeCell ref="C1537:F1537"/>
    <mergeCell ref="G1537:I1537"/>
    <mergeCell ref="C1538:I1538"/>
    <mergeCell ref="A1529:B1529"/>
    <mergeCell ref="G1529:J1529"/>
    <mergeCell ref="A1530:B1530"/>
    <mergeCell ref="G1530:J1530"/>
    <mergeCell ref="A1531:J1531"/>
    <mergeCell ref="C1523:E1523"/>
    <mergeCell ref="F1523:H1523"/>
    <mergeCell ref="C1524:E1524"/>
    <mergeCell ref="F1524:H1524"/>
    <mergeCell ref="A1528:B1528"/>
    <mergeCell ref="C1520:E1520"/>
    <mergeCell ref="F1520:H1520"/>
    <mergeCell ref="C1521:E1521"/>
    <mergeCell ref="F1521:H1521"/>
    <mergeCell ref="C1522:E1522"/>
    <mergeCell ref="F1522:H1522"/>
    <mergeCell ref="D1516:F1516"/>
    <mergeCell ref="A1518:A1519"/>
    <mergeCell ref="B1518:E1518"/>
    <mergeCell ref="F1518:I1518"/>
    <mergeCell ref="C1519:E1519"/>
    <mergeCell ref="F1519:H1519"/>
    <mergeCell ref="B1512:C1512"/>
    <mergeCell ref="D1512:F1512"/>
    <mergeCell ref="D1513:F1513"/>
    <mergeCell ref="H1513:I1515"/>
    <mergeCell ref="J1513:J1515"/>
    <mergeCell ref="D1514:F1514"/>
    <mergeCell ref="D1515:F1515"/>
    <mergeCell ref="C1507:D1510"/>
    <mergeCell ref="E1507:J1507"/>
    <mergeCell ref="E1508:J1508"/>
    <mergeCell ref="E1509:J1509"/>
    <mergeCell ref="E1510:J1510"/>
    <mergeCell ref="A1504:C1504"/>
    <mergeCell ref="F1504:H1504"/>
    <mergeCell ref="I1504:J1504"/>
    <mergeCell ref="C1506:D1506"/>
    <mergeCell ref="E1506:J1506"/>
    <mergeCell ref="A1499:C1499"/>
    <mergeCell ref="I1499:J1499"/>
    <mergeCell ref="A1500:C1500"/>
    <mergeCell ref="I1500:J1500"/>
    <mergeCell ref="A1502:B1502"/>
    <mergeCell ref="C1502:E1502"/>
    <mergeCell ref="F1502:I1502"/>
    <mergeCell ref="B1495:C1495"/>
    <mergeCell ref="I1495:J1495"/>
    <mergeCell ref="A1497:C1498"/>
    <mergeCell ref="D1497:G1497"/>
    <mergeCell ref="H1497:H1498"/>
    <mergeCell ref="I1497:J1498"/>
    <mergeCell ref="A1490:A1493"/>
    <mergeCell ref="B1490:C1490"/>
    <mergeCell ref="H1490:H1493"/>
    <mergeCell ref="I1490:J1493"/>
    <mergeCell ref="B1491:C1491"/>
    <mergeCell ref="B1492:C1492"/>
    <mergeCell ref="B1493:C1493"/>
    <mergeCell ref="A1486:A1488"/>
    <mergeCell ref="B1486:C1486"/>
    <mergeCell ref="H1486:H1488"/>
    <mergeCell ref="I1486:J1488"/>
    <mergeCell ref="B1487:C1487"/>
    <mergeCell ref="B1488:C1488"/>
    <mergeCell ref="A1481:A1484"/>
    <mergeCell ref="B1481:C1481"/>
    <mergeCell ref="H1481:H1484"/>
    <mergeCell ref="I1481:J1484"/>
    <mergeCell ref="B1482:C1482"/>
    <mergeCell ref="B1483:C1483"/>
    <mergeCell ref="B1484:C1484"/>
    <mergeCell ref="A1477:A1479"/>
    <mergeCell ref="B1477:C1477"/>
    <mergeCell ref="H1477:H1479"/>
    <mergeCell ref="I1477:J1479"/>
    <mergeCell ref="B1478:C1478"/>
    <mergeCell ref="B1479:C1479"/>
    <mergeCell ref="A1472:A1475"/>
    <mergeCell ref="B1472:C1472"/>
    <mergeCell ref="H1472:H1475"/>
    <mergeCell ref="I1472:J1475"/>
    <mergeCell ref="B1473:C1473"/>
    <mergeCell ref="B1474:C1474"/>
    <mergeCell ref="B1475:C1475"/>
    <mergeCell ref="A1468:A1470"/>
    <mergeCell ref="B1468:C1468"/>
    <mergeCell ref="H1468:H1470"/>
    <mergeCell ref="I1468:J1470"/>
    <mergeCell ref="B1469:C1469"/>
    <mergeCell ref="B1470:C1470"/>
    <mergeCell ref="A1463:A1466"/>
    <mergeCell ref="B1463:C1463"/>
    <mergeCell ref="H1463:H1466"/>
    <mergeCell ref="I1463:J1466"/>
    <mergeCell ref="B1464:C1464"/>
    <mergeCell ref="B1465:C1465"/>
    <mergeCell ref="B1466:C1466"/>
    <mergeCell ref="A1458:A1461"/>
    <mergeCell ref="B1458:C1458"/>
    <mergeCell ref="H1458:H1461"/>
    <mergeCell ref="I1458:J1461"/>
    <mergeCell ref="B1459:C1459"/>
    <mergeCell ref="B1460:C1460"/>
    <mergeCell ref="B1461:C1461"/>
    <mergeCell ref="A1452:A1456"/>
    <mergeCell ref="B1452:C1452"/>
    <mergeCell ref="H1452:H1456"/>
    <mergeCell ref="I1452:J1456"/>
    <mergeCell ref="B1453:C1453"/>
    <mergeCell ref="B1454:C1454"/>
    <mergeCell ref="B1455:C1455"/>
    <mergeCell ref="B1456:C1456"/>
    <mergeCell ref="A1450:A1451"/>
    <mergeCell ref="B1450:C1451"/>
    <mergeCell ref="D1450:G1450"/>
    <mergeCell ref="H1450:H1451"/>
    <mergeCell ref="I1450:J1451"/>
    <mergeCell ref="A1443:A1448"/>
    <mergeCell ref="C1443:F1443"/>
    <mergeCell ref="G1443:H1443"/>
    <mergeCell ref="J1443:J1448"/>
    <mergeCell ref="C1444:I1444"/>
    <mergeCell ref="C1445:F1445"/>
    <mergeCell ref="G1445:H1445"/>
    <mergeCell ref="C1446:F1446"/>
    <mergeCell ref="G1446:H1446"/>
    <mergeCell ref="C1447:F1447"/>
    <mergeCell ref="G1447:I1447"/>
    <mergeCell ref="C1448:I1448"/>
    <mergeCell ref="A1439:B1439"/>
    <mergeCell ref="G1439:J1439"/>
    <mergeCell ref="A1440:B1440"/>
    <mergeCell ref="G1440:J1440"/>
    <mergeCell ref="A1441:J1441"/>
    <mergeCell ref="C1433:E1433"/>
    <mergeCell ref="F1433:H1433"/>
    <mergeCell ref="C1434:E1434"/>
    <mergeCell ref="F1434:H1434"/>
    <mergeCell ref="A1438:B1438"/>
    <mergeCell ref="C1430:E1430"/>
    <mergeCell ref="F1430:H1430"/>
    <mergeCell ref="C1431:E1431"/>
    <mergeCell ref="F1431:H1431"/>
    <mergeCell ref="C1432:E1432"/>
    <mergeCell ref="F1432:H1432"/>
    <mergeCell ref="D1426:F1426"/>
    <mergeCell ref="A1428:A1429"/>
    <mergeCell ref="B1428:E1428"/>
    <mergeCell ref="F1428:I1428"/>
    <mergeCell ref="C1429:E1429"/>
    <mergeCell ref="F1429:H1429"/>
    <mergeCell ref="B1422:C1422"/>
    <mergeCell ref="D1422:F1422"/>
    <mergeCell ref="D1423:F1423"/>
    <mergeCell ref="H1423:I1425"/>
    <mergeCell ref="J1423:J1425"/>
    <mergeCell ref="D1424:F1424"/>
    <mergeCell ref="D1425:F1425"/>
    <mergeCell ref="C1417:D1420"/>
    <mergeCell ref="E1417:J1417"/>
    <mergeCell ref="E1418:J1418"/>
    <mergeCell ref="E1419:J1419"/>
    <mergeCell ref="E1420:J1420"/>
    <mergeCell ref="A1414:C1414"/>
    <mergeCell ref="F1414:H1414"/>
    <mergeCell ref="I1414:J1414"/>
    <mergeCell ref="C1416:D1416"/>
    <mergeCell ref="E1416:J1416"/>
    <mergeCell ref="A1409:C1409"/>
    <mergeCell ref="I1409:J1409"/>
    <mergeCell ref="A1410:C1410"/>
    <mergeCell ref="I1410:J1410"/>
    <mergeCell ref="A1412:B1412"/>
    <mergeCell ref="C1412:E1412"/>
    <mergeCell ref="F1412:I1412"/>
    <mergeCell ref="B1405:C1405"/>
    <mergeCell ref="I1405:J1405"/>
    <mergeCell ref="A1407:C1408"/>
    <mergeCell ref="D1407:G1407"/>
    <mergeCell ref="H1407:H1408"/>
    <mergeCell ref="I1407:J1408"/>
    <mergeCell ref="A1400:A1403"/>
    <mergeCell ref="B1400:C1400"/>
    <mergeCell ref="H1400:H1403"/>
    <mergeCell ref="I1400:J1403"/>
    <mergeCell ref="B1401:C1401"/>
    <mergeCell ref="B1402:C1402"/>
    <mergeCell ref="B1403:C1403"/>
    <mergeCell ref="A1396:A1398"/>
    <mergeCell ref="B1396:C1396"/>
    <mergeCell ref="H1396:H1398"/>
    <mergeCell ref="I1396:J1398"/>
    <mergeCell ref="B1397:C1397"/>
    <mergeCell ref="B1398:C1398"/>
    <mergeCell ref="A1391:A1394"/>
    <mergeCell ref="B1391:C1391"/>
    <mergeCell ref="H1391:H1394"/>
    <mergeCell ref="I1391:J1394"/>
    <mergeCell ref="B1392:C1392"/>
    <mergeCell ref="B1393:C1393"/>
    <mergeCell ref="B1394:C1394"/>
    <mergeCell ref="A1387:A1389"/>
    <mergeCell ref="B1387:C1387"/>
    <mergeCell ref="H1387:H1389"/>
    <mergeCell ref="I1387:J1389"/>
    <mergeCell ref="B1388:C1388"/>
    <mergeCell ref="B1389:C1389"/>
    <mergeCell ref="A1382:A1385"/>
    <mergeCell ref="B1382:C1382"/>
    <mergeCell ref="H1382:H1385"/>
    <mergeCell ref="I1382:J1385"/>
    <mergeCell ref="B1383:C1383"/>
    <mergeCell ref="B1384:C1384"/>
    <mergeCell ref="B1385:C1385"/>
    <mergeCell ref="A1378:A1380"/>
    <mergeCell ref="B1378:C1378"/>
    <mergeCell ref="H1378:H1380"/>
    <mergeCell ref="I1378:J1380"/>
    <mergeCell ref="B1379:C1379"/>
    <mergeCell ref="B1380:C1380"/>
    <mergeCell ref="A1373:A1376"/>
    <mergeCell ref="B1373:C1373"/>
    <mergeCell ref="H1373:H1376"/>
    <mergeCell ref="I1373:J1376"/>
    <mergeCell ref="B1374:C1374"/>
    <mergeCell ref="B1375:C1375"/>
    <mergeCell ref="B1376:C1376"/>
    <mergeCell ref="A1368:A1371"/>
    <mergeCell ref="B1368:C1368"/>
    <mergeCell ref="H1368:H1371"/>
    <mergeCell ref="I1368:J1371"/>
    <mergeCell ref="B1369:C1369"/>
    <mergeCell ref="B1370:C1370"/>
    <mergeCell ref="B1371:C1371"/>
    <mergeCell ref="A1362:A1366"/>
    <mergeCell ref="B1362:C1362"/>
    <mergeCell ref="H1362:H1366"/>
    <mergeCell ref="I1362:J1366"/>
    <mergeCell ref="B1363:C1363"/>
    <mergeCell ref="B1364:C1364"/>
    <mergeCell ref="B1365:C1365"/>
    <mergeCell ref="B1366:C1366"/>
    <mergeCell ref="A1360:A1361"/>
    <mergeCell ref="B1360:C1361"/>
    <mergeCell ref="D1360:G1360"/>
    <mergeCell ref="H1360:H1361"/>
    <mergeCell ref="I1360:J1361"/>
    <mergeCell ref="A1353:A1358"/>
    <mergeCell ref="C1353:F1353"/>
    <mergeCell ref="G1353:H1353"/>
    <mergeCell ref="J1353:J1358"/>
    <mergeCell ref="C1354:I1354"/>
    <mergeCell ref="C1355:F1355"/>
    <mergeCell ref="G1355:H1355"/>
    <mergeCell ref="C1356:F1356"/>
    <mergeCell ref="G1356:H1356"/>
    <mergeCell ref="C1357:F1357"/>
    <mergeCell ref="G1357:I1357"/>
    <mergeCell ref="C1358:I1358"/>
    <mergeCell ref="A1349:B1349"/>
    <mergeCell ref="G1349:J1349"/>
    <mergeCell ref="A1350:B1350"/>
    <mergeCell ref="G1350:J1350"/>
    <mergeCell ref="A1351:J1351"/>
    <mergeCell ref="C1343:E1343"/>
    <mergeCell ref="F1343:H1343"/>
    <mergeCell ref="C1344:E1344"/>
    <mergeCell ref="F1344:H1344"/>
    <mergeCell ref="A1348:B1348"/>
    <mergeCell ref="C1340:E1340"/>
    <mergeCell ref="F1340:H1340"/>
    <mergeCell ref="C1341:E1341"/>
    <mergeCell ref="F1341:H1341"/>
    <mergeCell ref="C1342:E1342"/>
    <mergeCell ref="F1342:H1342"/>
    <mergeCell ref="D1336:F1336"/>
    <mergeCell ref="A1338:A1339"/>
    <mergeCell ref="B1338:E1338"/>
    <mergeCell ref="F1338:I1338"/>
    <mergeCell ref="C1339:E1339"/>
    <mergeCell ref="F1339:H1339"/>
    <mergeCell ref="B1332:C1332"/>
    <mergeCell ref="D1332:F1332"/>
    <mergeCell ref="D1333:F1333"/>
    <mergeCell ref="H1333:I1335"/>
    <mergeCell ref="J1333:J1335"/>
    <mergeCell ref="D1334:F1334"/>
    <mergeCell ref="D1335:F1335"/>
    <mergeCell ref="C1327:D1330"/>
    <mergeCell ref="E1327:J1327"/>
    <mergeCell ref="E1328:J1328"/>
    <mergeCell ref="E1329:J1329"/>
    <mergeCell ref="E1330:J1330"/>
    <mergeCell ref="A1324:C1324"/>
    <mergeCell ref="F1324:H1324"/>
    <mergeCell ref="I1324:J1324"/>
    <mergeCell ref="C1326:D1326"/>
    <mergeCell ref="E1326:J1326"/>
    <mergeCell ref="A1319:C1319"/>
    <mergeCell ref="I1319:J1319"/>
    <mergeCell ref="A1320:C1320"/>
    <mergeCell ref="I1320:J1320"/>
    <mergeCell ref="A1322:B1322"/>
    <mergeCell ref="C1322:E1322"/>
    <mergeCell ref="F1322:I1322"/>
    <mergeCell ref="B1315:C1315"/>
    <mergeCell ref="I1315:J1315"/>
    <mergeCell ref="A1317:C1318"/>
    <mergeCell ref="D1317:G1317"/>
    <mergeCell ref="H1317:H1318"/>
    <mergeCell ref="I1317:J1318"/>
    <mergeCell ref="A1310:A1313"/>
    <mergeCell ref="B1310:C1310"/>
    <mergeCell ref="H1310:H1313"/>
    <mergeCell ref="I1310:J1313"/>
    <mergeCell ref="B1311:C1311"/>
    <mergeCell ref="B1312:C1312"/>
    <mergeCell ref="B1313:C1313"/>
    <mergeCell ref="A1306:A1308"/>
    <mergeCell ref="B1306:C1306"/>
    <mergeCell ref="H1306:H1308"/>
    <mergeCell ref="I1306:J1308"/>
    <mergeCell ref="B1307:C1307"/>
    <mergeCell ref="B1308:C1308"/>
    <mergeCell ref="A1301:A1304"/>
    <mergeCell ref="B1301:C1301"/>
    <mergeCell ref="H1301:H1304"/>
    <mergeCell ref="I1301:J1304"/>
    <mergeCell ref="B1302:C1302"/>
    <mergeCell ref="B1303:C1303"/>
    <mergeCell ref="B1304:C1304"/>
    <mergeCell ref="A1297:A1299"/>
    <mergeCell ref="B1297:C1297"/>
    <mergeCell ref="H1297:H1299"/>
    <mergeCell ref="I1297:J1299"/>
    <mergeCell ref="B1298:C1298"/>
    <mergeCell ref="B1299:C1299"/>
    <mergeCell ref="A1292:A1295"/>
    <mergeCell ref="B1292:C1292"/>
    <mergeCell ref="H1292:H1295"/>
    <mergeCell ref="I1292:J1295"/>
    <mergeCell ref="B1293:C1293"/>
    <mergeCell ref="B1294:C1294"/>
    <mergeCell ref="B1295:C1295"/>
    <mergeCell ref="A1288:A1290"/>
    <mergeCell ref="B1288:C1288"/>
    <mergeCell ref="H1288:H1290"/>
    <mergeCell ref="I1288:J1290"/>
    <mergeCell ref="B1289:C1289"/>
    <mergeCell ref="B1290:C1290"/>
    <mergeCell ref="A1283:A1286"/>
    <mergeCell ref="B1283:C1283"/>
    <mergeCell ref="H1283:H1286"/>
    <mergeCell ref="I1283:J1286"/>
    <mergeCell ref="B1284:C1284"/>
    <mergeCell ref="B1285:C1285"/>
    <mergeCell ref="B1286:C1286"/>
    <mergeCell ref="A1278:A1281"/>
    <mergeCell ref="B1278:C1278"/>
    <mergeCell ref="H1278:H1281"/>
    <mergeCell ref="I1278:J1281"/>
    <mergeCell ref="B1279:C1279"/>
    <mergeCell ref="B1280:C1280"/>
    <mergeCell ref="B1281:C1281"/>
    <mergeCell ref="A1272:A1276"/>
    <mergeCell ref="B1272:C1272"/>
    <mergeCell ref="H1272:H1276"/>
    <mergeCell ref="I1272:J1276"/>
    <mergeCell ref="B1273:C1273"/>
    <mergeCell ref="B1274:C1274"/>
    <mergeCell ref="B1275:C1275"/>
    <mergeCell ref="B1276:C1276"/>
    <mergeCell ref="A1270:A1271"/>
    <mergeCell ref="B1270:C1271"/>
    <mergeCell ref="D1270:G1270"/>
    <mergeCell ref="H1270:H1271"/>
    <mergeCell ref="I1270:J1271"/>
    <mergeCell ref="A1263:A1268"/>
    <mergeCell ref="C1263:F1263"/>
    <mergeCell ref="G1263:H1263"/>
    <mergeCell ref="J1263:J1268"/>
    <mergeCell ref="C1264:I1264"/>
    <mergeCell ref="C1265:F1265"/>
    <mergeCell ref="G1265:H1265"/>
    <mergeCell ref="C1266:F1266"/>
    <mergeCell ref="G1266:H1266"/>
    <mergeCell ref="C1267:F1267"/>
    <mergeCell ref="G1267:I1267"/>
    <mergeCell ref="C1268:I1268"/>
    <mergeCell ref="A1259:B1259"/>
    <mergeCell ref="G1259:J1259"/>
    <mergeCell ref="A1260:B1260"/>
    <mergeCell ref="G1260:J1260"/>
    <mergeCell ref="A1261:J1261"/>
    <mergeCell ref="C1253:E1253"/>
    <mergeCell ref="F1253:H1253"/>
    <mergeCell ref="C1254:E1254"/>
    <mergeCell ref="F1254:H1254"/>
    <mergeCell ref="A1258:B1258"/>
    <mergeCell ref="C1250:E1250"/>
    <mergeCell ref="F1250:H1250"/>
    <mergeCell ref="C1251:E1251"/>
    <mergeCell ref="F1251:H1251"/>
    <mergeCell ref="C1252:E1252"/>
    <mergeCell ref="F1252:H1252"/>
    <mergeCell ref="D1246:F1246"/>
    <mergeCell ref="A1248:A1249"/>
    <mergeCell ref="B1248:E1248"/>
    <mergeCell ref="F1248:I1248"/>
    <mergeCell ref="C1249:E1249"/>
    <mergeCell ref="F1249:H1249"/>
    <mergeCell ref="B1242:C1242"/>
    <mergeCell ref="D1242:F1242"/>
    <mergeCell ref="D1243:F1243"/>
    <mergeCell ref="H1243:I1245"/>
    <mergeCell ref="J1243:J1245"/>
    <mergeCell ref="D1244:F1244"/>
    <mergeCell ref="D1245:F1245"/>
    <mergeCell ref="C1237:D1240"/>
    <mergeCell ref="E1237:J1237"/>
    <mergeCell ref="E1238:J1238"/>
    <mergeCell ref="E1239:J1239"/>
    <mergeCell ref="E1240:J1240"/>
    <mergeCell ref="A1234:C1234"/>
    <mergeCell ref="F1234:H1234"/>
    <mergeCell ref="I1234:J1234"/>
    <mergeCell ref="C1236:D1236"/>
    <mergeCell ref="E1236:J1236"/>
    <mergeCell ref="A1229:C1229"/>
    <mergeCell ref="I1229:J1229"/>
    <mergeCell ref="A1230:C1230"/>
    <mergeCell ref="I1230:J1230"/>
    <mergeCell ref="A1232:B1232"/>
    <mergeCell ref="C1232:E1232"/>
    <mergeCell ref="F1232:I1232"/>
    <mergeCell ref="B1225:C1225"/>
    <mergeCell ref="I1225:J1225"/>
    <mergeCell ref="A1227:C1228"/>
    <mergeCell ref="D1227:G1227"/>
    <mergeCell ref="H1227:H1228"/>
    <mergeCell ref="I1227:J1228"/>
    <mergeCell ref="A1220:A1223"/>
    <mergeCell ref="B1220:C1220"/>
    <mergeCell ref="H1220:H1223"/>
    <mergeCell ref="I1220:J1223"/>
    <mergeCell ref="B1221:C1221"/>
    <mergeCell ref="B1222:C1222"/>
    <mergeCell ref="B1223:C1223"/>
    <mergeCell ref="A1216:A1218"/>
    <mergeCell ref="B1216:C1216"/>
    <mergeCell ref="H1216:H1218"/>
    <mergeCell ref="I1216:J1218"/>
    <mergeCell ref="B1217:C1217"/>
    <mergeCell ref="B1218:C1218"/>
    <mergeCell ref="A1211:A1214"/>
    <mergeCell ref="B1211:C1211"/>
    <mergeCell ref="H1211:H1214"/>
    <mergeCell ref="I1211:J1214"/>
    <mergeCell ref="B1212:C1212"/>
    <mergeCell ref="B1213:C1213"/>
    <mergeCell ref="B1214:C1214"/>
    <mergeCell ref="A1207:A1209"/>
    <mergeCell ref="B1207:C1207"/>
    <mergeCell ref="H1207:H1209"/>
    <mergeCell ref="I1207:J1209"/>
    <mergeCell ref="B1208:C1208"/>
    <mergeCell ref="B1209:C1209"/>
    <mergeCell ref="A1202:A1205"/>
    <mergeCell ref="B1202:C1202"/>
    <mergeCell ref="H1202:H1205"/>
    <mergeCell ref="I1202:J1205"/>
    <mergeCell ref="B1203:C1203"/>
    <mergeCell ref="B1204:C1204"/>
    <mergeCell ref="B1205:C1205"/>
    <mergeCell ref="A1198:A1200"/>
    <mergeCell ref="B1198:C1198"/>
    <mergeCell ref="H1198:H1200"/>
    <mergeCell ref="I1198:J1200"/>
    <mergeCell ref="B1199:C1199"/>
    <mergeCell ref="B1200:C1200"/>
    <mergeCell ref="A1193:A1196"/>
    <mergeCell ref="B1193:C1193"/>
    <mergeCell ref="H1193:H1196"/>
    <mergeCell ref="I1193:J1196"/>
    <mergeCell ref="B1194:C1194"/>
    <mergeCell ref="B1195:C1195"/>
    <mergeCell ref="B1196:C1196"/>
    <mergeCell ref="A1188:A1191"/>
    <mergeCell ref="B1188:C1188"/>
    <mergeCell ref="H1188:H1191"/>
    <mergeCell ref="I1188:J1191"/>
    <mergeCell ref="B1189:C1189"/>
    <mergeCell ref="B1190:C1190"/>
    <mergeCell ref="B1191:C1191"/>
    <mergeCell ref="A1182:A1186"/>
    <mergeCell ref="B1182:C1182"/>
    <mergeCell ref="H1182:H1186"/>
    <mergeCell ref="I1182:J1186"/>
    <mergeCell ref="B1183:C1183"/>
    <mergeCell ref="B1184:C1184"/>
    <mergeCell ref="B1185:C1185"/>
    <mergeCell ref="B1186:C1186"/>
    <mergeCell ref="A1180:A1181"/>
    <mergeCell ref="B1180:C1181"/>
    <mergeCell ref="D1180:G1180"/>
    <mergeCell ref="H1180:H1181"/>
    <mergeCell ref="I1180:J1181"/>
    <mergeCell ref="A1173:A1178"/>
    <mergeCell ref="C1173:F1173"/>
    <mergeCell ref="G1173:H1173"/>
    <mergeCell ref="J1173:J1178"/>
    <mergeCell ref="C1174:I1174"/>
    <mergeCell ref="C1175:F1175"/>
    <mergeCell ref="G1175:H1175"/>
    <mergeCell ref="C1176:F1176"/>
    <mergeCell ref="G1176:H1176"/>
    <mergeCell ref="C1177:F1177"/>
    <mergeCell ref="G1177:I1177"/>
    <mergeCell ref="C1178:I1178"/>
    <mergeCell ref="A1169:B1169"/>
    <mergeCell ref="G1169:J1169"/>
    <mergeCell ref="A1170:B1170"/>
    <mergeCell ref="G1170:J1170"/>
    <mergeCell ref="A1171:J1171"/>
    <mergeCell ref="C1163:E1163"/>
    <mergeCell ref="F1163:H1163"/>
    <mergeCell ref="C1164:E1164"/>
    <mergeCell ref="F1164:H1164"/>
    <mergeCell ref="A1168:B1168"/>
    <mergeCell ref="C1160:E1160"/>
    <mergeCell ref="F1160:H1160"/>
    <mergeCell ref="C1161:E1161"/>
    <mergeCell ref="F1161:H1161"/>
    <mergeCell ref="C1162:E1162"/>
    <mergeCell ref="F1162:H1162"/>
    <mergeCell ref="D1156:F1156"/>
    <mergeCell ref="A1158:A1159"/>
    <mergeCell ref="B1158:E1158"/>
    <mergeCell ref="F1158:I1158"/>
    <mergeCell ref="C1159:E1159"/>
    <mergeCell ref="F1159:H1159"/>
    <mergeCell ref="B1152:C1152"/>
    <mergeCell ref="D1152:F1152"/>
    <mergeCell ref="D1153:F1153"/>
    <mergeCell ref="H1153:I1155"/>
    <mergeCell ref="J1153:J1155"/>
    <mergeCell ref="D1154:F1154"/>
    <mergeCell ref="D1155:F1155"/>
    <mergeCell ref="C1147:D1150"/>
    <mergeCell ref="E1147:J1147"/>
    <mergeCell ref="E1148:J1148"/>
    <mergeCell ref="E1149:J1149"/>
    <mergeCell ref="E1150:J1150"/>
    <mergeCell ref="A1144:C1144"/>
    <mergeCell ref="F1144:H1144"/>
    <mergeCell ref="I1144:J1144"/>
    <mergeCell ref="C1146:D1146"/>
    <mergeCell ref="E1146:J1146"/>
    <mergeCell ref="A1139:C1139"/>
    <mergeCell ref="I1139:J1139"/>
    <mergeCell ref="A1140:C1140"/>
    <mergeCell ref="I1140:J1140"/>
    <mergeCell ref="A1142:B1142"/>
    <mergeCell ref="C1142:E1142"/>
    <mergeCell ref="F1142:I1142"/>
    <mergeCell ref="B1135:C1135"/>
    <mergeCell ref="I1135:J1135"/>
    <mergeCell ref="A1137:C1138"/>
    <mergeCell ref="D1137:G1137"/>
    <mergeCell ref="H1137:H1138"/>
    <mergeCell ref="I1137:J1138"/>
    <mergeCell ref="A1130:A1133"/>
    <mergeCell ref="B1130:C1130"/>
    <mergeCell ref="H1130:H1133"/>
    <mergeCell ref="I1130:J1133"/>
    <mergeCell ref="B1131:C1131"/>
    <mergeCell ref="B1132:C1132"/>
    <mergeCell ref="B1133:C1133"/>
    <mergeCell ref="A1126:A1128"/>
    <mergeCell ref="B1126:C1126"/>
    <mergeCell ref="H1126:H1128"/>
    <mergeCell ref="I1126:J1128"/>
    <mergeCell ref="B1127:C1127"/>
    <mergeCell ref="B1128:C1128"/>
    <mergeCell ref="A1121:A1124"/>
    <mergeCell ref="B1121:C1121"/>
    <mergeCell ref="H1121:H1124"/>
    <mergeCell ref="I1121:J1124"/>
    <mergeCell ref="B1122:C1122"/>
    <mergeCell ref="B1123:C1123"/>
    <mergeCell ref="B1124:C1124"/>
    <mergeCell ref="A1117:A1119"/>
    <mergeCell ref="B1117:C1117"/>
    <mergeCell ref="H1117:H1119"/>
    <mergeCell ref="I1117:J1119"/>
    <mergeCell ref="B1118:C1118"/>
    <mergeCell ref="B1119:C1119"/>
    <mergeCell ref="A1112:A1115"/>
    <mergeCell ref="B1112:C1112"/>
    <mergeCell ref="H1112:H1115"/>
    <mergeCell ref="I1112:J1115"/>
    <mergeCell ref="B1113:C1113"/>
    <mergeCell ref="B1114:C1114"/>
    <mergeCell ref="B1115:C1115"/>
    <mergeCell ref="A1108:A1110"/>
    <mergeCell ref="B1108:C1108"/>
    <mergeCell ref="H1108:H1110"/>
    <mergeCell ref="I1108:J1110"/>
    <mergeCell ref="B1109:C1109"/>
    <mergeCell ref="B1110:C1110"/>
    <mergeCell ref="A1103:A1106"/>
    <mergeCell ref="B1103:C1103"/>
    <mergeCell ref="H1103:H1106"/>
    <mergeCell ref="I1103:J1106"/>
    <mergeCell ref="B1104:C1104"/>
    <mergeCell ref="B1105:C1105"/>
    <mergeCell ref="B1106:C1106"/>
    <mergeCell ref="A1098:A1101"/>
    <mergeCell ref="B1098:C1098"/>
    <mergeCell ref="H1098:H1101"/>
    <mergeCell ref="I1098:J1101"/>
    <mergeCell ref="B1099:C1099"/>
    <mergeCell ref="B1100:C1100"/>
    <mergeCell ref="B1101:C1101"/>
    <mergeCell ref="A1092:A1096"/>
    <mergeCell ref="B1092:C1092"/>
    <mergeCell ref="H1092:H1096"/>
    <mergeCell ref="I1092:J1096"/>
    <mergeCell ref="B1093:C1093"/>
    <mergeCell ref="B1094:C1094"/>
    <mergeCell ref="B1095:C1095"/>
    <mergeCell ref="B1096:C1096"/>
    <mergeCell ref="A1090:A1091"/>
    <mergeCell ref="B1090:C1091"/>
    <mergeCell ref="D1090:G1090"/>
    <mergeCell ref="H1090:H1091"/>
    <mergeCell ref="I1090:J1091"/>
    <mergeCell ref="A1083:A1088"/>
    <mergeCell ref="C1083:F1083"/>
    <mergeCell ref="G1083:H1083"/>
    <mergeCell ref="J1083:J1088"/>
    <mergeCell ref="C1084:I1084"/>
    <mergeCell ref="C1085:F1085"/>
    <mergeCell ref="G1085:H1085"/>
    <mergeCell ref="C1086:F1086"/>
    <mergeCell ref="G1086:H1086"/>
    <mergeCell ref="C1087:F1087"/>
    <mergeCell ref="G1087:I1087"/>
    <mergeCell ref="C1088:I1088"/>
    <mergeCell ref="A1079:B1079"/>
    <mergeCell ref="G1079:J1079"/>
    <mergeCell ref="A1080:B1080"/>
    <mergeCell ref="G1080:J1080"/>
    <mergeCell ref="A1081:J1081"/>
    <mergeCell ref="C1073:E1073"/>
    <mergeCell ref="F1073:H1073"/>
    <mergeCell ref="C1074:E1074"/>
    <mergeCell ref="F1074:H1074"/>
    <mergeCell ref="A1078:B1078"/>
    <mergeCell ref="C1070:E1070"/>
    <mergeCell ref="F1070:H1070"/>
    <mergeCell ref="C1071:E1071"/>
    <mergeCell ref="F1071:H1071"/>
    <mergeCell ref="C1072:E1072"/>
    <mergeCell ref="F1072:H1072"/>
    <mergeCell ref="D1066:F1066"/>
    <mergeCell ref="A1068:A1069"/>
    <mergeCell ref="B1068:E1068"/>
    <mergeCell ref="F1068:I1068"/>
    <mergeCell ref="C1069:E1069"/>
    <mergeCell ref="F1069:H1069"/>
    <mergeCell ref="B1062:C1062"/>
    <mergeCell ref="D1062:F1062"/>
    <mergeCell ref="D1063:F1063"/>
    <mergeCell ref="H1063:I1065"/>
    <mergeCell ref="J1063:J1065"/>
    <mergeCell ref="D1064:F1064"/>
    <mergeCell ref="D1065:F1065"/>
    <mergeCell ref="C1057:D1060"/>
    <mergeCell ref="E1057:J1057"/>
    <mergeCell ref="E1058:J1058"/>
    <mergeCell ref="E1059:J1059"/>
    <mergeCell ref="E1060:J1060"/>
    <mergeCell ref="A1054:C1054"/>
    <mergeCell ref="F1054:H1054"/>
    <mergeCell ref="I1054:J1054"/>
    <mergeCell ref="C1056:D1056"/>
    <mergeCell ref="E1056:J1056"/>
    <mergeCell ref="A1049:C1049"/>
    <mergeCell ref="I1049:J1049"/>
    <mergeCell ref="A1050:C1050"/>
    <mergeCell ref="I1050:J1050"/>
    <mergeCell ref="A1052:B1052"/>
    <mergeCell ref="C1052:E1052"/>
    <mergeCell ref="F1052:I1052"/>
    <mergeCell ref="B1045:C1045"/>
    <mergeCell ref="I1045:J1045"/>
    <mergeCell ref="A1047:C1048"/>
    <mergeCell ref="D1047:G1047"/>
    <mergeCell ref="H1047:H1048"/>
    <mergeCell ref="I1047:J1048"/>
    <mergeCell ref="A1040:A1043"/>
    <mergeCell ref="B1040:C1040"/>
    <mergeCell ref="H1040:H1043"/>
    <mergeCell ref="I1040:J1043"/>
    <mergeCell ref="B1041:C1041"/>
    <mergeCell ref="B1042:C1042"/>
    <mergeCell ref="B1043:C1043"/>
    <mergeCell ref="A1036:A1038"/>
    <mergeCell ref="B1036:C1036"/>
    <mergeCell ref="H1036:H1038"/>
    <mergeCell ref="I1036:J1038"/>
    <mergeCell ref="B1037:C1037"/>
    <mergeCell ref="B1038:C1038"/>
    <mergeCell ref="A1031:A1034"/>
    <mergeCell ref="B1031:C1031"/>
    <mergeCell ref="H1031:H1034"/>
    <mergeCell ref="I1031:J1034"/>
    <mergeCell ref="B1032:C1032"/>
    <mergeCell ref="B1033:C1033"/>
    <mergeCell ref="B1034:C1034"/>
    <mergeCell ref="A1027:A1029"/>
    <mergeCell ref="B1027:C1027"/>
    <mergeCell ref="H1027:H1029"/>
    <mergeCell ref="I1027:J1029"/>
    <mergeCell ref="B1028:C1028"/>
    <mergeCell ref="B1029:C1029"/>
    <mergeCell ref="A1022:A1025"/>
    <mergeCell ref="B1022:C1022"/>
    <mergeCell ref="H1022:H1025"/>
    <mergeCell ref="I1022:J1025"/>
    <mergeCell ref="B1023:C1023"/>
    <mergeCell ref="B1024:C1024"/>
    <mergeCell ref="B1025:C1025"/>
    <mergeCell ref="A1018:A1020"/>
    <mergeCell ref="B1018:C1018"/>
    <mergeCell ref="H1018:H1020"/>
    <mergeCell ref="I1018:J1020"/>
    <mergeCell ref="B1019:C1019"/>
    <mergeCell ref="B1020:C1020"/>
    <mergeCell ref="A1013:A1016"/>
    <mergeCell ref="B1013:C1013"/>
    <mergeCell ref="H1013:H1016"/>
    <mergeCell ref="I1013:J1016"/>
    <mergeCell ref="B1014:C1014"/>
    <mergeCell ref="B1015:C1015"/>
    <mergeCell ref="B1016:C1016"/>
    <mergeCell ref="A1008:A1011"/>
    <mergeCell ref="B1008:C1008"/>
    <mergeCell ref="H1008:H1011"/>
    <mergeCell ref="I1008:J1011"/>
    <mergeCell ref="B1009:C1009"/>
    <mergeCell ref="B1010:C1010"/>
    <mergeCell ref="B1011:C1011"/>
    <mergeCell ref="A1002:A1006"/>
    <mergeCell ref="B1002:C1002"/>
    <mergeCell ref="H1002:H1006"/>
    <mergeCell ref="I1002:J1006"/>
    <mergeCell ref="B1003:C1003"/>
    <mergeCell ref="B1004:C1004"/>
    <mergeCell ref="B1005:C1005"/>
    <mergeCell ref="B1006:C1006"/>
    <mergeCell ref="A1000:A1001"/>
    <mergeCell ref="B1000:C1001"/>
    <mergeCell ref="D1000:G1000"/>
    <mergeCell ref="H1000:H1001"/>
    <mergeCell ref="I1000:J1001"/>
    <mergeCell ref="A993:A998"/>
    <mergeCell ref="C993:F993"/>
    <mergeCell ref="G993:H993"/>
    <mergeCell ref="J993:J998"/>
    <mergeCell ref="C994:I994"/>
    <mergeCell ref="C995:F995"/>
    <mergeCell ref="G995:H995"/>
    <mergeCell ref="C996:F996"/>
    <mergeCell ref="G996:H996"/>
    <mergeCell ref="C997:F997"/>
    <mergeCell ref="G997:I997"/>
    <mergeCell ref="C998:I998"/>
    <mergeCell ref="A989:B989"/>
    <mergeCell ref="G989:J989"/>
    <mergeCell ref="A990:B990"/>
    <mergeCell ref="G990:J990"/>
    <mergeCell ref="A991:J991"/>
    <mergeCell ref="C983:E983"/>
    <mergeCell ref="F983:H983"/>
    <mergeCell ref="C984:E984"/>
    <mergeCell ref="F984:H984"/>
    <mergeCell ref="A988:B988"/>
    <mergeCell ref="C980:E980"/>
    <mergeCell ref="F980:H980"/>
    <mergeCell ref="C981:E981"/>
    <mergeCell ref="F981:H981"/>
    <mergeCell ref="C982:E982"/>
    <mergeCell ref="F982:H982"/>
    <mergeCell ref="D976:F976"/>
    <mergeCell ref="A978:A979"/>
    <mergeCell ref="B978:E978"/>
    <mergeCell ref="F978:I978"/>
    <mergeCell ref="C979:E979"/>
    <mergeCell ref="F979:H979"/>
    <mergeCell ref="B972:C972"/>
    <mergeCell ref="D972:F972"/>
    <mergeCell ref="D973:F973"/>
    <mergeCell ref="H973:I975"/>
    <mergeCell ref="J973:J975"/>
    <mergeCell ref="D974:F974"/>
    <mergeCell ref="D975:F975"/>
    <mergeCell ref="C967:D970"/>
    <mergeCell ref="E967:J967"/>
    <mergeCell ref="E968:J968"/>
    <mergeCell ref="E969:J969"/>
    <mergeCell ref="E970:J970"/>
    <mergeCell ref="A964:C964"/>
    <mergeCell ref="F964:H964"/>
    <mergeCell ref="I964:J964"/>
    <mergeCell ref="C966:D966"/>
    <mergeCell ref="E966:J966"/>
    <mergeCell ref="A959:C959"/>
    <mergeCell ref="I959:J959"/>
    <mergeCell ref="A960:C960"/>
    <mergeCell ref="I960:J960"/>
    <mergeCell ref="A962:B962"/>
    <mergeCell ref="C962:E962"/>
    <mergeCell ref="F962:I962"/>
    <mergeCell ref="B955:C955"/>
    <mergeCell ref="I955:J955"/>
    <mergeCell ref="A957:C958"/>
    <mergeCell ref="D957:G957"/>
    <mergeCell ref="H957:H958"/>
    <mergeCell ref="I957:J958"/>
    <mergeCell ref="A950:A953"/>
    <mergeCell ref="B950:C950"/>
    <mergeCell ref="H950:H953"/>
    <mergeCell ref="I950:J953"/>
    <mergeCell ref="B951:C951"/>
    <mergeCell ref="B952:C952"/>
    <mergeCell ref="B953:C953"/>
    <mergeCell ref="A946:A948"/>
    <mergeCell ref="B946:C946"/>
    <mergeCell ref="H946:H948"/>
    <mergeCell ref="I946:J948"/>
    <mergeCell ref="B947:C947"/>
    <mergeCell ref="B948:C948"/>
    <mergeCell ref="A941:A944"/>
    <mergeCell ref="B941:C941"/>
    <mergeCell ref="H941:H944"/>
    <mergeCell ref="I941:J944"/>
    <mergeCell ref="B942:C942"/>
    <mergeCell ref="B943:C943"/>
    <mergeCell ref="B944:C944"/>
    <mergeCell ref="A937:A939"/>
    <mergeCell ref="B937:C937"/>
    <mergeCell ref="H937:H939"/>
    <mergeCell ref="I937:J939"/>
    <mergeCell ref="B938:C938"/>
    <mergeCell ref="B939:C939"/>
    <mergeCell ref="A932:A935"/>
    <mergeCell ref="B932:C932"/>
    <mergeCell ref="H932:H935"/>
    <mergeCell ref="I932:J935"/>
    <mergeCell ref="B933:C933"/>
    <mergeCell ref="B934:C934"/>
    <mergeCell ref="B935:C935"/>
    <mergeCell ref="A928:A930"/>
    <mergeCell ref="B928:C928"/>
    <mergeCell ref="H928:H930"/>
    <mergeCell ref="I928:J930"/>
    <mergeCell ref="B929:C929"/>
    <mergeCell ref="B930:C930"/>
    <mergeCell ref="A923:A926"/>
    <mergeCell ref="B923:C923"/>
    <mergeCell ref="H923:H926"/>
    <mergeCell ref="I923:J926"/>
    <mergeCell ref="B924:C924"/>
    <mergeCell ref="B925:C925"/>
    <mergeCell ref="B926:C926"/>
    <mergeCell ref="A918:A921"/>
    <mergeCell ref="B918:C918"/>
    <mergeCell ref="H918:H921"/>
    <mergeCell ref="I918:J921"/>
    <mergeCell ref="B919:C919"/>
    <mergeCell ref="B920:C920"/>
    <mergeCell ref="B921:C921"/>
    <mergeCell ref="A912:A916"/>
    <mergeCell ref="B912:C912"/>
    <mergeCell ref="H912:H916"/>
    <mergeCell ref="I912:J916"/>
    <mergeCell ref="B913:C913"/>
    <mergeCell ref="B914:C914"/>
    <mergeCell ref="B915:C915"/>
    <mergeCell ref="B916:C916"/>
    <mergeCell ref="A910:A911"/>
    <mergeCell ref="B910:C911"/>
    <mergeCell ref="D910:G910"/>
    <mergeCell ref="H910:H911"/>
    <mergeCell ref="I910:J911"/>
    <mergeCell ref="A903:A908"/>
    <mergeCell ref="C903:F903"/>
    <mergeCell ref="G903:H903"/>
    <mergeCell ref="J903:J908"/>
    <mergeCell ref="C904:I904"/>
    <mergeCell ref="C905:F905"/>
    <mergeCell ref="G905:H905"/>
    <mergeCell ref="C906:F906"/>
    <mergeCell ref="G906:H906"/>
    <mergeCell ref="C907:F907"/>
    <mergeCell ref="G907:I907"/>
    <mergeCell ref="C908:I908"/>
    <mergeCell ref="A899:B899"/>
    <mergeCell ref="G899:J899"/>
    <mergeCell ref="A900:B900"/>
    <mergeCell ref="G900:J900"/>
    <mergeCell ref="A901:J901"/>
    <mergeCell ref="C893:E893"/>
    <mergeCell ref="F893:H893"/>
    <mergeCell ref="C894:E894"/>
    <mergeCell ref="F894:H894"/>
    <mergeCell ref="A898:B898"/>
    <mergeCell ref="C890:E890"/>
    <mergeCell ref="F890:H890"/>
    <mergeCell ref="C891:E891"/>
    <mergeCell ref="F891:H891"/>
    <mergeCell ref="C892:E892"/>
    <mergeCell ref="F892:H892"/>
    <mergeCell ref="D886:F886"/>
    <mergeCell ref="A888:A889"/>
    <mergeCell ref="B888:E888"/>
    <mergeCell ref="F888:I888"/>
    <mergeCell ref="C889:E889"/>
    <mergeCell ref="F889:H889"/>
    <mergeCell ref="B882:C882"/>
    <mergeCell ref="D882:F882"/>
    <mergeCell ref="D883:F883"/>
    <mergeCell ref="H883:I885"/>
    <mergeCell ref="J883:J885"/>
    <mergeCell ref="D884:F884"/>
    <mergeCell ref="D885:F885"/>
    <mergeCell ref="C877:D880"/>
    <mergeCell ref="E877:J877"/>
    <mergeCell ref="E878:J878"/>
    <mergeCell ref="E879:J879"/>
    <mergeCell ref="E880:J880"/>
    <mergeCell ref="A874:C874"/>
    <mergeCell ref="F874:H874"/>
    <mergeCell ref="I874:J874"/>
    <mergeCell ref="C876:D876"/>
    <mergeCell ref="E876:J876"/>
    <mergeCell ref="A869:C869"/>
    <mergeCell ref="I869:J869"/>
    <mergeCell ref="A870:C870"/>
    <mergeCell ref="I870:J870"/>
    <mergeCell ref="A872:B872"/>
    <mergeCell ref="C872:E872"/>
    <mergeCell ref="F872:I872"/>
    <mergeCell ref="B865:C865"/>
    <mergeCell ref="I865:J865"/>
    <mergeCell ref="A867:C868"/>
    <mergeCell ref="D867:G867"/>
    <mergeCell ref="H867:H868"/>
    <mergeCell ref="I867:J868"/>
    <mergeCell ref="A860:A863"/>
    <mergeCell ref="B860:C860"/>
    <mergeCell ref="H860:H863"/>
    <mergeCell ref="I860:J863"/>
    <mergeCell ref="B861:C861"/>
    <mergeCell ref="B862:C862"/>
    <mergeCell ref="B863:C863"/>
    <mergeCell ref="A856:A858"/>
    <mergeCell ref="B856:C856"/>
    <mergeCell ref="H856:H858"/>
    <mergeCell ref="I856:J858"/>
    <mergeCell ref="B857:C857"/>
    <mergeCell ref="B858:C858"/>
    <mergeCell ref="A851:A854"/>
    <mergeCell ref="B851:C851"/>
    <mergeCell ref="H851:H854"/>
    <mergeCell ref="I851:J854"/>
    <mergeCell ref="B852:C852"/>
    <mergeCell ref="B853:C853"/>
    <mergeCell ref="B854:C854"/>
    <mergeCell ref="A847:A849"/>
    <mergeCell ref="B847:C847"/>
    <mergeCell ref="H847:H849"/>
    <mergeCell ref="I847:J849"/>
    <mergeCell ref="B848:C848"/>
    <mergeCell ref="B849:C849"/>
    <mergeCell ref="A842:A845"/>
    <mergeCell ref="B842:C842"/>
    <mergeCell ref="H842:H845"/>
    <mergeCell ref="I842:J845"/>
    <mergeCell ref="B843:C843"/>
    <mergeCell ref="B844:C844"/>
    <mergeCell ref="B845:C845"/>
    <mergeCell ref="A838:A840"/>
    <mergeCell ref="B838:C838"/>
    <mergeCell ref="H838:H840"/>
    <mergeCell ref="I838:J840"/>
    <mergeCell ref="B839:C839"/>
    <mergeCell ref="B840:C840"/>
    <mergeCell ref="A833:A836"/>
    <mergeCell ref="B833:C833"/>
    <mergeCell ref="H833:H836"/>
    <mergeCell ref="I833:J836"/>
    <mergeCell ref="B834:C834"/>
    <mergeCell ref="B835:C835"/>
    <mergeCell ref="B836:C836"/>
    <mergeCell ref="A828:A831"/>
    <mergeCell ref="B828:C828"/>
    <mergeCell ref="H828:H831"/>
    <mergeCell ref="I828:J831"/>
    <mergeCell ref="B829:C829"/>
    <mergeCell ref="B830:C830"/>
    <mergeCell ref="B831:C831"/>
    <mergeCell ref="A822:A826"/>
    <mergeCell ref="B822:C822"/>
    <mergeCell ref="H822:H826"/>
    <mergeCell ref="I822:J826"/>
    <mergeCell ref="B823:C823"/>
    <mergeCell ref="B824:C824"/>
    <mergeCell ref="B825:C825"/>
    <mergeCell ref="B826:C826"/>
    <mergeCell ref="A820:A821"/>
    <mergeCell ref="B820:C821"/>
    <mergeCell ref="D820:G820"/>
    <mergeCell ref="H820:H821"/>
    <mergeCell ref="I820:J821"/>
    <mergeCell ref="A813:A818"/>
    <mergeCell ref="C813:F813"/>
    <mergeCell ref="G813:H813"/>
    <mergeCell ref="J813:J818"/>
    <mergeCell ref="C814:I814"/>
    <mergeCell ref="C815:F815"/>
    <mergeCell ref="G815:H815"/>
    <mergeCell ref="C816:F816"/>
    <mergeCell ref="G816:H816"/>
    <mergeCell ref="C817:F817"/>
    <mergeCell ref="G817:I817"/>
    <mergeCell ref="C818:I818"/>
    <mergeCell ref="A809:B809"/>
    <mergeCell ref="G809:J809"/>
    <mergeCell ref="A810:B810"/>
    <mergeCell ref="G810:J810"/>
    <mergeCell ref="A811:J811"/>
    <mergeCell ref="C803:E803"/>
    <mergeCell ref="F803:H803"/>
    <mergeCell ref="C804:E804"/>
    <mergeCell ref="F804:H804"/>
    <mergeCell ref="A808:B808"/>
    <mergeCell ref="C800:E800"/>
    <mergeCell ref="F800:H800"/>
    <mergeCell ref="C801:E801"/>
    <mergeCell ref="F801:H801"/>
    <mergeCell ref="C802:E802"/>
    <mergeCell ref="F802:H802"/>
    <mergeCell ref="D796:F796"/>
    <mergeCell ref="A798:A799"/>
    <mergeCell ref="B798:E798"/>
    <mergeCell ref="F798:I798"/>
    <mergeCell ref="C799:E799"/>
    <mergeCell ref="F799:H799"/>
    <mergeCell ref="B792:C792"/>
    <mergeCell ref="D792:F792"/>
    <mergeCell ref="D793:F793"/>
    <mergeCell ref="H793:I795"/>
    <mergeCell ref="J793:J795"/>
    <mergeCell ref="D794:F794"/>
    <mergeCell ref="D795:F795"/>
    <mergeCell ref="C787:D790"/>
    <mergeCell ref="E787:J787"/>
    <mergeCell ref="E788:J788"/>
    <mergeCell ref="E789:J789"/>
    <mergeCell ref="E790:J790"/>
    <mergeCell ref="A784:C784"/>
    <mergeCell ref="F784:H784"/>
    <mergeCell ref="I784:J784"/>
    <mergeCell ref="C786:D786"/>
    <mergeCell ref="E786:J786"/>
    <mergeCell ref="A779:C779"/>
    <mergeCell ref="I779:J779"/>
    <mergeCell ref="A780:C780"/>
    <mergeCell ref="I780:J780"/>
    <mergeCell ref="A782:B782"/>
    <mergeCell ref="C782:E782"/>
    <mergeCell ref="F782:I782"/>
    <mergeCell ref="B775:C775"/>
    <mergeCell ref="I775:J775"/>
    <mergeCell ref="A777:C778"/>
    <mergeCell ref="D777:G777"/>
    <mergeCell ref="H777:H778"/>
    <mergeCell ref="I777:J778"/>
    <mergeCell ref="A770:A773"/>
    <mergeCell ref="B770:C770"/>
    <mergeCell ref="H770:H773"/>
    <mergeCell ref="I770:J773"/>
    <mergeCell ref="B771:C771"/>
    <mergeCell ref="B772:C772"/>
    <mergeCell ref="B773:C773"/>
    <mergeCell ref="A766:A768"/>
    <mergeCell ref="B766:C766"/>
    <mergeCell ref="H766:H768"/>
    <mergeCell ref="I766:J768"/>
    <mergeCell ref="B767:C767"/>
    <mergeCell ref="B768:C768"/>
    <mergeCell ref="A761:A764"/>
    <mergeCell ref="B761:C761"/>
    <mergeCell ref="H761:H764"/>
    <mergeCell ref="I761:J764"/>
    <mergeCell ref="B762:C762"/>
    <mergeCell ref="B763:C763"/>
    <mergeCell ref="B764:C764"/>
    <mergeCell ref="A757:A759"/>
    <mergeCell ref="B757:C757"/>
    <mergeCell ref="H757:H759"/>
    <mergeCell ref="I757:J759"/>
    <mergeCell ref="B758:C758"/>
    <mergeCell ref="B759:C759"/>
    <mergeCell ref="A752:A755"/>
    <mergeCell ref="B752:C752"/>
    <mergeCell ref="H752:H755"/>
    <mergeCell ref="I752:J755"/>
    <mergeCell ref="B753:C753"/>
    <mergeCell ref="B754:C754"/>
    <mergeCell ref="B755:C755"/>
    <mergeCell ref="A748:A750"/>
    <mergeCell ref="B748:C748"/>
    <mergeCell ref="H748:H750"/>
    <mergeCell ref="I748:J750"/>
    <mergeCell ref="B749:C749"/>
    <mergeCell ref="B750:C750"/>
    <mergeCell ref="A743:A746"/>
    <mergeCell ref="B743:C743"/>
    <mergeCell ref="H743:H746"/>
    <mergeCell ref="I743:J746"/>
    <mergeCell ref="B744:C744"/>
    <mergeCell ref="B745:C745"/>
    <mergeCell ref="B746:C746"/>
    <mergeCell ref="A738:A741"/>
    <mergeCell ref="B738:C738"/>
    <mergeCell ref="H738:H741"/>
    <mergeCell ref="I738:J741"/>
    <mergeCell ref="B739:C739"/>
    <mergeCell ref="B740:C740"/>
    <mergeCell ref="B741:C741"/>
    <mergeCell ref="A732:A736"/>
    <mergeCell ref="B732:C732"/>
    <mergeCell ref="H732:H736"/>
    <mergeCell ref="I732:J736"/>
    <mergeCell ref="B733:C733"/>
    <mergeCell ref="B734:C734"/>
    <mergeCell ref="B735:C735"/>
    <mergeCell ref="B736:C736"/>
    <mergeCell ref="A730:A731"/>
    <mergeCell ref="B730:C731"/>
    <mergeCell ref="D730:G730"/>
    <mergeCell ref="H730:H731"/>
    <mergeCell ref="I730:J731"/>
    <mergeCell ref="A723:A728"/>
    <mergeCell ref="C723:F723"/>
    <mergeCell ref="G723:H723"/>
    <mergeCell ref="J723:J728"/>
    <mergeCell ref="C724:I724"/>
    <mergeCell ref="C725:F725"/>
    <mergeCell ref="G725:H725"/>
    <mergeCell ref="C726:F726"/>
    <mergeCell ref="G726:H726"/>
    <mergeCell ref="C727:F727"/>
    <mergeCell ref="G727:I727"/>
    <mergeCell ref="C728:I728"/>
    <mergeCell ref="A719:B719"/>
    <mergeCell ref="G719:J719"/>
    <mergeCell ref="A720:B720"/>
    <mergeCell ref="G720:J720"/>
    <mergeCell ref="A721:J721"/>
    <mergeCell ref="C713:E713"/>
    <mergeCell ref="F713:H713"/>
    <mergeCell ref="C714:E714"/>
    <mergeCell ref="F714:H714"/>
    <mergeCell ref="A718:B718"/>
    <mergeCell ref="C710:E710"/>
    <mergeCell ref="F710:H710"/>
    <mergeCell ref="C711:E711"/>
    <mergeCell ref="F711:H711"/>
    <mergeCell ref="C712:E712"/>
    <mergeCell ref="F712:H712"/>
    <mergeCell ref="D706:F706"/>
    <mergeCell ref="A708:A709"/>
    <mergeCell ref="B708:E708"/>
    <mergeCell ref="F708:I708"/>
    <mergeCell ref="C709:E709"/>
    <mergeCell ref="F709:H709"/>
    <mergeCell ref="B702:C702"/>
    <mergeCell ref="D702:F702"/>
    <mergeCell ref="D703:F703"/>
    <mergeCell ref="H703:I705"/>
    <mergeCell ref="J703:J705"/>
    <mergeCell ref="D704:F704"/>
    <mergeCell ref="D705:F705"/>
    <mergeCell ref="C697:D700"/>
    <mergeCell ref="E697:J697"/>
    <mergeCell ref="E698:J698"/>
    <mergeCell ref="E699:J699"/>
    <mergeCell ref="E700:J700"/>
    <mergeCell ref="A694:C694"/>
    <mergeCell ref="F694:H694"/>
    <mergeCell ref="I694:J694"/>
    <mergeCell ref="C696:D696"/>
    <mergeCell ref="E696:J696"/>
    <mergeCell ref="A689:C689"/>
    <mergeCell ref="I689:J689"/>
    <mergeCell ref="A690:C690"/>
    <mergeCell ref="I690:J690"/>
    <mergeCell ref="A692:B692"/>
    <mergeCell ref="C692:E692"/>
    <mergeCell ref="F692:I692"/>
    <mergeCell ref="B685:C685"/>
    <mergeCell ref="I685:J685"/>
    <mergeCell ref="A687:C688"/>
    <mergeCell ref="D687:G687"/>
    <mergeCell ref="H687:H688"/>
    <mergeCell ref="I687:J688"/>
    <mergeCell ref="A680:A683"/>
    <mergeCell ref="B680:C680"/>
    <mergeCell ref="H680:H683"/>
    <mergeCell ref="I680:J683"/>
    <mergeCell ref="B681:C681"/>
    <mergeCell ref="B682:C682"/>
    <mergeCell ref="B683:C683"/>
    <mergeCell ref="A676:A678"/>
    <mergeCell ref="B676:C676"/>
    <mergeCell ref="H676:H678"/>
    <mergeCell ref="I676:J678"/>
    <mergeCell ref="B677:C677"/>
    <mergeCell ref="B678:C678"/>
    <mergeCell ref="A671:A674"/>
    <mergeCell ref="B671:C671"/>
    <mergeCell ref="H671:H674"/>
    <mergeCell ref="I671:J674"/>
    <mergeCell ref="B672:C672"/>
    <mergeCell ref="B673:C673"/>
    <mergeCell ref="B674:C674"/>
    <mergeCell ref="A667:A669"/>
    <mergeCell ref="B667:C667"/>
    <mergeCell ref="H667:H669"/>
    <mergeCell ref="I667:J669"/>
    <mergeCell ref="B668:C668"/>
    <mergeCell ref="B669:C669"/>
    <mergeCell ref="A662:A665"/>
    <mergeCell ref="B662:C662"/>
    <mergeCell ref="H662:H665"/>
    <mergeCell ref="I662:J665"/>
    <mergeCell ref="B663:C663"/>
    <mergeCell ref="B664:C664"/>
    <mergeCell ref="B665:C665"/>
    <mergeCell ref="A658:A660"/>
    <mergeCell ref="B658:C658"/>
    <mergeCell ref="H658:H660"/>
    <mergeCell ref="I658:J660"/>
    <mergeCell ref="B659:C659"/>
    <mergeCell ref="B660:C660"/>
    <mergeCell ref="A653:A656"/>
    <mergeCell ref="B653:C653"/>
    <mergeCell ref="H653:H656"/>
    <mergeCell ref="I653:J656"/>
    <mergeCell ref="B654:C654"/>
    <mergeCell ref="B655:C655"/>
    <mergeCell ref="B656:C656"/>
    <mergeCell ref="A648:A651"/>
    <mergeCell ref="B648:C648"/>
    <mergeCell ref="H648:H651"/>
    <mergeCell ref="I648:J651"/>
    <mergeCell ref="B649:C649"/>
    <mergeCell ref="B650:C650"/>
    <mergeCell ref="B651:C651"/>
    <mergeCell ref="A642:A646"/>
    <mergeCell ref="B642:C642"/>
    <mergeCell ref="H642:H646"/>
    <mergeCell ref="I642:J646"/>
    <mergeCell ref="B643:C643"/>
    <mergeCell ref="B644:C644"/>
    <mergeCell ref="B645:C645"/>
    <mergeCell ref="B646:C646"/>
    <mergeCell ref="A640:A641"/>
    <mergeCell ref="B640:C641"/>
    <mergeCell ref="D640:G640"/>
    <mergeCell ref="H640:H641"/>
    <mergeCell ref="I640:J641"/>
    <mergeCell ref="A633:A638"/>
    <mergeCell ref="C633:F633"/>
    <mergeCell ref="G633:H633"/>
    <mergeCell ref="J633:J638"/>
    <mergeCell ref="C634:I634"/>
    <mergeCell ref="C635:F635"/>
    <mergeCell ref="G635:H635"/>
    <mergeCell ref="C636:F636"/>
    <mergeCell ref="G636:H636"/>
    <mergeCell ref="C637:F637"/>
    <mergeCell ref="G637:I637"/>
    <mergeCell ref="C638:I638"/>
    <mergeCell ref="A629:B629"/>
    <mergeCell ref="G629:J629"/>
    <mergeCell ref="A630:B630"/>
    <mergeCell ref="G630:J630"/>
    <mergeCell ref="A631:J631"/>
    <mergeCell ref="C623:E623"/>
    <mergeCell ref="F623:H623"/>
    <mergeCell ref="C624:E624"/>
    <mergeCell ref="F624:H624"/>
    <mergeCell ref="A628:B628"/>
    <mergeCell ref="C620:E620"/>
    <mergeCell ref="F620:H620"/>
    <mergeCell ref="C621:E621"/>
    <mergeCell ref="F621:H621"/>
    <mergeCell ref="C622:E622"/>
    <mergeCell ref="F622:H622"/>
    <mergeCell ref="D616:F616"/>
    <mergeCell ref="A618:A619"/>
    <mergeCell ref="B618:E618"/>
    <mergeCell ref="F618:I618"/>
    <mergeCell ref="C619:E619"/>
    <mergeCell ref="F619:H619"/>
    <mergeCell ref="B612:C612"/>
    <mergeCell ref="D612:F612"/>
    <mergeCell ref="D613:F613"/>
    <mergeCell ref="H613:I615"/>
    <mergeCell ref="J613:J615"/>
    <mergeCell ref="D614:F614"/>
    <mergeCell ref="D615:F615"/>
    <mergeCell ref="C607:D610"/>
    <mergeCell ref="E607:J607"/>
    <mergeCell ref="E608:J608"/>
    <mergeCell ref="E609:J609"/>
    <mergeCell ref="E610:J610"/>
    <mergeCell ref="A604:C604"/>
    <mergeCell ref="F604:H604"/>
    <mergeCell ref="I604:J604"/>
    <mergeCell ref="C606:D606"/>
    <mergeCell ref="E606:J606"/>
    <mergeCell ref="A599:C599"/>
    <mergeCell ref="I599:J599"/>
    <mergeCell ref="A600:C600"/>
    <mergeCell ref="I600:J600"/>
    <mergeCell ref="A602:B602"/>
    <mergeCell ref="C602:E602"/>
    <mergeCell ref="F602:I602"/>
    <mergeCell ref="B595:C595"/>
    <mergeCell ref="I595:J595"/>
    <mergeCell ref="A597:C598"/>
    <mergeCell ref="D597:G597"/>
    <mergeCell ref="H597:H598"/>
    <mergeCell ref="I597:J598"/>
    <mergeCell ref="A590:A593"/>
    <mergeCell ref="B590:C590"/>
    <mergeCell ref="H590:H593"/>
    <mergeCell ref="I590:J593"/>
    <mergeCell ref="B591:C591"/>
    <mergeCell ref="B592:C592"/>
    <mergeCell ref="B593:C593"/>
    <mergeCell ref="A586:A588"/>
    <mergeCell ref="B586:C586"/>
    <mergeCell ref="H586:H588"/>
    <mergeCell ref="I586:J588"/>
    <mergeCell ref="B587:C587"/>
    <mergeCell ref="B588:C588"/>
    <mergeCell ref="A581:A584"/>
    <mergeCell ref="B581:C581"/>
    <mergeCell ref="H581:H584"/>
    <mergeCell ref="I581:J584"/>
    <mergeCell ref="B582:C582"/>
    <mergeCell ref="B583:C583"/>
    <mergeCell ref="B584:C584"/>
    <mergeCell ref="A577:A579"/>
    <mergeCell ref="B577:C577"/>
    <mergeCell ref="H577:H579"/>
    <mergeCell ref="I577:J579"/>
    <mergeCell ref="B578:C578"/>
    <mergeCell ref="B579:C579"/>
    <mergeCell ref="A572:A575"/>
    <mergeCell ref="B572:C572"/>
    <mergeCell ref="H572:H575"/>
    <mergeCell ref="I572:J575"/>
    <mergeCell ref="B573:C573"/>
    <mergeCell ref="B574:C574"/>
    <mergeCell ref="B575:C575"/>
    <mergeCell ref="A568:A570"/>
    <mergeCell ref="B568:C568"/>
    <mergeCell ref="H568:H570"/>
    <mergeCell ref="I568:J570"/>
    <mergeCell ref="B569:C569"/>
    <mergeCell ref="B570:C570"/>
    <mergeCell ref="A563:A566"/>
    <mergeCell ref="B563:C563"/>
    <mergeCell ref="H563:H566"/>
    <mergeCell ref="I563:J566"/>
    <mergeCell ref="B564:C564"/>
    <mergeCell ref="B565:C565"/>
    <mergeCell ref="B566:C566"/>
    <mergeCell ref="A558:A561"/>
    <mergeCell ref="B558:C558"/>
    <mergeCell ref="H558:H561"/>
    <mergeCell ref="I558:J561"/>
    <mergeCell ref="B559:C559"/>
    <mergeCell ref="B560:C560"/>
    <mergeCell ref="B561:C561"/>
    <mergeCell ref="A552:A556"/>
    <mergeCell ref="B552:C552"/>
    <mergeCell ref="H552:H556"/>
    <mergeCell ref="I552:J556"/>
    <mergeCell ref="B553:C553"/>
    <mergeCell ref="B554:C554"/>
    <mergeCell ref="B555:C555"/>
    <mergeCell ref="B556:C556"/>
    <mergeCell ref="A550:A551"/>
    <mergeCell ref="B550:C551"/>
    <mergeCell ref="D550:G550"/>
    <mergeCell ref="H550:H551"/>
    <mergeCell ref="I550:J551"/>
    <mergeCell ref="A543:A548"/>
    <mergeCell ref="C543:F543"/>
    <mergeCell ref="G543:H543"/>
    <mergeCell ref="J543:J548"/>
    <mergeCell ref="C544:I544"/>
    <mergeCell ref="C545:F545"/>
    <mergeCell ref="G545:H545"/>
    <mergeCell ref="C546:F546"/>
    <mergeCell ref="G546:H546"/>
    <mergeCell ref="C547:F547"/>
    <mergeCell ref="G547:I547"/>
    <mergeCell ref="C548:I548"/>
    <mergeCell ref="A539:B539"/>
    <mergeCell ref="G539:J539"/>
    <mergeCell ref="A540:B540"/>
    <mergeCell ref="G540:J540"/>
    <mergeCell ref="A541:J541"/>
    <mergeCell ref="C533:E533"/>
    <mergeCell ref="F533:H533"/>
    <mergeCell ref="C534:E534"/>
    <mergeCell ref="F534:H534"/>
    <mergeCell ref="A538:B538"/>
    <mergeCell ref="C530:E530"/>
    <mergeCell ref="F530:H530"/>
    <mergeCell ref="C531:E531"/>
    <mergeCell ref="F531:H531"/>
    <mergeCell ref="C532:E532"/>
    <mergeCell ref="F532:H532"/>
    <mergeCell ref="D526:F526"/>
    <mergeCell ref="A528:A529"/>
    <mergeCell ref="B528:E528"/>
    <mergeCell ref="F528:I528"/>
    <mergeCell ref="C529:E529"/>
    <mergeCell ref="F529:H529"/>
    <mergeCell ref="B522:C522"/>
    <mergeCell ref="D522:F522"/>
    <mergeCell ref="D523:F523"/>
    <mergeCell ref="H523:I525"/>
    <mergeCell ref="J523:J525"/>
    <mergeCell ref="D524:F524"/>
    <mergeCell ref="D525:F525"/>
    <mergeCell ref="C517:D520"/>
    <mergeCell ref="E517:J517"/>
    <mergeCell ref="E518:J518"/>
    <mergeCell ref="E519:J519"/>
    <mergeCell ref="E520:J520"/>
    <mergeCell ref="A514:C514"/>
    <mergeCell ref="F514:H514"/>
    <mergeCell ref="I514:J514"/>
    <mergeCell ref="C516:D516"/>
    <mergeCell ref="E516:J516"/>
    <mergeCell ref="A509:C509"/>
    <mergeCell ref="I509:J509"/>
    <mergeCell ref="A510:C510"/>
    <mergeCell ref="I510:J510"/>
    <mergeCell ref="A512:B512"/>
    <mergeCell ref="C512:E512"/>
    <mergeCell ref="F512:I512"/>
    <mergeCell ref="B505:C505"/>
    <mergeCell ref="I505:J505"/>
    <mergeCell ref="A507:C508"/>
    <mergeCell ref="D507:G507"/>
    <mergeCell ref="H507:H508"/>
    <mergeCell ref="I507:J508"/>
    <mergeCell ref="A500:A503"/>
    <mergeCell ref="B500:C500"/>
    <mergeCell ref="H500:H503"/>
    <mergeCell ref="I500:J503"/>
    <mergeCell ref="B501:C501"/>
    <mergeCell ref="B502:C502"/>
    <mergeCell ref="B503:C503"/>
    <mergeCell ref="A496:A498"/>
    <mergeCell ref="B496:C496"/>
    <mergeCell ref="H496:H498"/>
    <mergeCell ref="I496:J498"/>
    <mergeCell ref="B497:C497"/>
    <mergeCell ref="B498:C498"/>
    <mergeCell ref="A491:A494"/>
    <mergeCell ref="B491:C491"/>
    <mergeCell ref="H491:H494"/>
    <mergeCell ref="I491:J494"/>
    <mergeCell ref="B492:C492"/>
    <mergeCell ref="B493:C493"/>
    <mergeCell ref="B494:C494"/>
    <mergeCell ref="A487:A489"/>
    <mergeCell ref="B487:C487"/>
    <mergeCell ref="H487:H489"/>
    <mergeCell ref="I487:J489"/>
    <mergeCell ref="B488:C488"/>
    <mergeCell ref="B489:C489"/>
    <mergeCell ref="A482:A485"/>
    <mergeCell ref="B482:C482"/>
    <mergeCell ref="H482:H485"/>
    <mergeCell ref="I482:J485"/>
    <mergeCell ref="B483:C483"/>
    <mergeCell ref="B484:C484"/>
    <mergeCell ref="B485:C485"/>
    <mergeCell ref="A478:A480"/>
    <mergeCell ref="B478:C478"/>
    <mergeCell ref="H478:H480"/>
    <mergeCell ref="I478:J480"/>
    <mergeCell ref="B479:C479"/>
    <mergeCell ref="B480:C480"/>
    <mergeCell ref="A473:A476"/>
    <mergeCell ref="B473:C473"/>
    <mergeCell ref="H473:H476"/>
    <mergeCell ref="I473:J476"/>
    <mergeCell ref="B474:C474"/>
    <mergeCell ref="B475:C475"/>
    <mergeCell ref="B476:C476"/>
    <mergeCell ref="A468:A471"/>
    <mergeCell ref="B468:C468"/>
    <mergeCell ref="H468:H471"/>
    <mergeCell ref="I468:J471"/>
    <mergeCell ref="B469:C469"/>
    <mergeCell ref="B470:C470"/>
    <mergeCell ref="B471:C471"/>
    <mergeCell ref="A462:A466"/>
    <mergeCell ref="B462:C462"/>
    <mergeCell ref="H462:H466"/>
    <mergeCell ref="I462:J466"/>
    <mergeCell ref="B463:C463"/>
    <mergeCell ref="B464:C464"/>
    <mergeCell ref="B465:C465"/>
    <mergeCell ref="B466:C466"/>
    <mergeCell ref="A460:A461"/>
    <mergeCell ref="B460:C461"/>
    <mergeCell ref="D460:G460"/>
    <mergeCell ref="H460:H461"/>
    <mergeCell ref="I460:J461"/>
    <mergeCell ref="A453:A458"/>
    <mergeCell ref="C453:F453"/>
    <mergeCell ref="G453:H453"/>
    <mergeCell ref="J453:J458"/>
    <mergeCell ref="C454:I454"/>
    <mergeCell ref="C455:F455"/>
    <mergeCell ref="G455:H455"/>
    <mergeCell ref="C456:F456"/>
    <mergeCell ref="G456:H456"/>
    <mergeCell ref="C457:F457"/>
    <mergeCell ref="G457:I457"/>
    <mergeCell ref="C458:I458"/>
    <mergeCell ref="A449:B449"/>
    <mergeCell ref="G449:J449"/>
    <mergeCell ref="A450:B450"/>
    <mergeCell ref="G450:J450"/>
    <mergeCell ref="A451:J451"/>
    <mergeCell ref="C443:E443"/>
    <mergeCell ref="F443:H443"/>
    <mergeCell ref="C444:E444"/>
    <mergeCell ref="F444:H444"/>
    <mergeCell ref="A448:B448"/>
    <mergeCell ref="C440:E440"/>
    <mergeCell ref="F440:H440"/>
    <mergeCell ref="C441:E441"/>
    <mergeCell ref="F441:H441"/>
    <mergeCell ref="C442:E442"/>
    <mergeCell ref="F442:H442"/>
    <mergeCell ref="D436:F436"/>
    <mergeCell ref="A438:A439"/>
    <mergeCell ref="B438:E438"/>
    <mergeCell ref="F438:I438"/>
    <mergeCell ref="C439:E439"/>
    <mergeCell ref="F439:H439"/>
    <mergeCell ref="B432:C432"/>
    <mergeCell ref="D432:F432"/>
    <mergeCell ref="D433:F433"/>
    <mergeCell ref="H433:I435"/>
    <mergeCell ref="J433:J435"/>
    <mergeCell ref="D434:F434"/>
    <mergeCell ref="D435:F435"/>
    <mergeCell ref="C427:D430"/>
    <mergeCell ref="E427:J427"/>
    <mergeCell ref="E428:J428"/>
    <mergeCell ref="E429:J429"/>
    <mergeCell ref="E430:J430"/>
    <mergeCell ref="A424:C424"/>
    <mergeCell ref="F424:H424"/>
    <mergeCell ref="I424:J424"/>
    <mergeCell ref="C426:D426"/>
    <mergeCell ref="E426:J426"/>
    <mergeCell ref="A419:C419"/>
    <mergeCell ref="I419:J419"/>
    <mergeCell ref="A420:C420"/>
    <mergeCell ref="I420:J420"/>
    <mergeCell ref="A422:B422"/>
    <mergeCell ref="C422:E422"/>
    <mergeCell ref="F422:I422"/>
    <mergeCell ref="B415:C415"/>
    <mergeCell ref="I415:J415"/>
    <mergeCell ref="A417:C418"/>
    <mergeCell ref="D417:G417"/>
    <mergeCell ref="H417:H418"/>
    <mergeCell ref="I417:J418"/>
    <mergeCell ref="A410:A413"/>
    <mergeCell ref="B410:C410"/>
    <mergeCell ref="H410:H413"/>
    <mergeCell ref="I410:J413"/>
    <mergeCell ref="B411:C411"/>
    <mergeCell ref="B412:C412"/>
    <mergeCell ref="B413:C413"/>
    <mergeCell ref="A406:A408"/>
    <mergeCell ref="B406:C406"/>
    <mergeCell ref="H406:H408"/>
    <mergeCell ref="I406:J408"/>
    <mergeCell ref="B407:C407"/>
    <mergeCell ref="B408:C408"/>
    <mergeCell ref="A401:A404"/>
    <mergeCell ref="B401:C401"/>
    <mergeCell ref="H401:H404"/>
    <mergeCell ref="I401:J404"/>
    <mergeCell ref="B402:C402"/>
    <mergeCell ref="B403:C403"/>
    <mergeCell ref="B404:C404"/>
    <mergeCell ref="A397:A399"/>
    <mergeCell ref="B397:C397"/>
    <mergeCell ref="H397:H399"/>
    <mergeCell ref="I397:J399"/>
    <mergeCell ref="B398:C398"/>
    <mergeCell ref="B399:C399"/>
    <mergeCell ref="A392:A395"/>
    <mergeCell ref="B392:C392"/>
    <mergeCell ref="H392:H395"/>
    <mergeCell ref="I392:J395"/>
    <mergeCell ref="B393:C393"/>
    <mergeCell ref="B394:C394"/>
    <mergeCell ref="B395:C395"/>
    <mergeCell ref="A388:A390"/>
    <mergeCell ref="B388:C388"/>
    <mergeCell ref="H388:H390"/>
    <mergeCell ref="I388:J390"/>
    <mergeCell ref="B389:C389"/>
    <mergeCell ref="B390:C390"/>
    <mergeCell ref="A383:A386"/>
    <mergeCell ref="B383:C383"/>
    <mergeCell ref="H383:H386"/>
    <mergeCell ref="I383:J386"/>
    <mergeCell ref="B384:C384"/>
    <mergeCell ref="B385:C385"/>
    <mergeCell ref="B386:C386"/>
    <mergeCell ref="A378:A381"/>
    <mergeCell ref="B378:C378"/>
    <mergeCell ref="H378:H381"/>
    <mergeCell ref="I378:J381"/>
    <mergeCell ref="B379:C379"/>
    <mergeCell ref="B380:C380"/>
    <mergeCell ref="B381:C381"/>
    <mergeCell ref="A372:A376"/>
    <mergeCell ref="B372:C372"/>
    <mergeCell ref="H372:H376"/>
    <mergeCell ref="I372:J376"/>
    <mergeCell ref="B373:C373"/>
    <mergeCell ref="B374:C374"/>
    <mergeCell ref="B375:C375"/>
    <mergeCell ref="B376:C376"/>
    <mergeCell ref="A370:A371"/>
    <mergeCell ref="B370:C371"/>
    <mergeCell ref="D370:G370"/>
    <mergeCell ref="H370:H371"/>
    <mergeCell ref="I370:J371"/>
    <mergeCell ref="A363:A368"/>
    <mergeCell ref="C363:F363"/>
    <mergeCell ref="G363:H363"/>
    <mergeCell ref="J363:J368"/>
    <mergeCell ref="C364:I364"/>
    <mergeCell ref="C365:F365"/>
    <mergeCell ref="G365:H365"/>
    <mergeCell ref="C366:F366"/>
    <mergeCell ref="G366:H366"/>
    <mergeCell ref="C367:F367"/>
    <mergeCell ref="G367:I367"/>
    <mergeCell ref="C368:I368"/>
    <mergeCell ref="A359:B359"/>
    <mergeCell ref="G359:J359"/>
    <mergeCell ref="A360:B360"/>
    <mergeCell ref="G360:J360"/>
    <mergeCell ref="A361:J361"/>
    <mergeCell ref="C353:E353"/>
    <mergeCell ref="F353:H353"/>
    <mergeCell ref="C354:E354"/>
    <mergeCell ref="F354:H354"/>
    <mergeCell ref="A358:B358"/>
    <mergeCell ref="C350:E350"/>
    <mergeCell ref="F350:H350"/>
    <mergeCell ref="C351:E351"/>
    <mergeCell ref="F351:H351"/>
    <mergeCell ref="C352:E352"/>
    <mergeCell ref="F352:H352"/>
    <mergeCell ref="D346:F346"/>
    <mergeCell ref="A348:A349"/>
    <mergeCell ref="B348:E348"/>
    <mergeCell ref="F348:I348"/>
    <mergeCell ref="C349:E349"/>
    <mergeCell ref="F349:H349"/>
    <mergeCell ref="B342:C342"/>
    <mergeCell ref="D342:F342"/>
    <mergeCell ref="D343:F343"/>
    <mergeCell ref="H343:I345"/>
    <mergeCell ref="J343:J345"/>
    <mergeCell ref="D344:F344"/>
    <mergeCell ref="D345:F345"/>
    <mergeCell ref="C337:D340"/>
    <mergeCell ref="E337:J337"/>
    <mergeCell ref="E338:J338"/>
    <mergeCell ref="E339:J339"/>
    <mergeCell ref="E340:J340"/>
    <mergeCell ref="A334:C334"/>
    <mergeCell ref="F334:H334"/>
    <mergeCell ref="I334:J334"/>
    <mergeCell ref="C336:D336"/>
    <mergeCell ref="E336:J336"/>
    <mergeCell ref="A329:C329"/>
    <mergeCell ref="I329:J329"/>
    <mergeCell ref="A330:C330"/>
    <mergeCell ref="I330:J330"/>
    <mergeCell ref="A332:B332"/>
    <mergeCell ref="C332:E332"/>
    <mergeCell ref="F332:I332"/>
    <mergeCell ref="B325:C325"/>
    <mergeCell ref="I325:J325"/>
    <mergeCell ref="A327:C328"/>
    <mergeCell ref="D327:G327"/>
    <mergeCell ref="H327:H328"/>
    <mergeCell ref="I327:J328"/>
    <mergeCell ref="A320:A323"/>
    <mergeCell ref="B320:C320"/>
    <mergeCell ref="H320:H323"/>
    <mergeCell ref="I320:J323"/>
    <mergeCell ref="B321:C321"/>
    <mergeCell ref="B322:C322"/>
    <mergeCell ref="B323:C323"/>
    <mergeCell ref="A316:A318"/>
    <mergeCell ref="B316:C316"/>
    <mergeCell ref="H316:H318"/>
    <mergeCell ref="I316:J318"/>
    <mergeCell ref="B317:C317"/>
    <mergeCell ref="B318:C318"/>
    <mergeCell ref="A311:A314"/>
    <mergeCell ref="B311:C311"/>
    <mergeCell ref="H311:H314"/>
    <mergeCell ref="I311:J314"/>
    <mergeCell ref="B312:C312"/>
    <mergeCell ref="B313:C313"/>
    <mergeCell ref="B314:C314"/>
    <mergeCell ref="A307:A309"/>
    <mergeCell ref="B307:C307"/>
    <mergeCell ref="H307:H309"/>
    <mergeCell ref="I307:J309"/>
    <mergeCell ref="B308:C308"/>
    <mergeCell ref="B309:C309"/>
    <mergeCell ref="A302:A305"/>
    <mergeCell ref="B302:C302"/>
    <mergeCell ref="H302:H305"/>
    <mergeCell ref="I302:J305"/>
    <mergeCell ref="B303:C303"/>
    <mergeCell ref="B304:C304"/>
    <mergeCell ref="B305:C305"/>
    <mergeCell ref="A298:A300"/>
    <mergeCell ref="B298:C298"/>
    <mergeCell ref="H298:H300"/>
    <mergeCell ref="I298:J300"/>
    <mergeCell ref="B299:C299"/>
    <mergeCell ref="B300:C300"/>
    <mergeCell ref="A293:A296"/>
    <mergeCell ref="B293:C293"/>
    <mergeCell ref="H293:H296"/>
    <mergeCell ref="I293:J296"/>
    <mergeCell ref="B294:C294"/>
    <mergeCell ref="B295:C295"/>
    <mergeCell ref="B296:C296"/>
    <mergeCell ref="A288:A291"/>
    <mergeCell ref="B288:C288"/>
    <mergeCell ref="H288:H291"/>
    <mergeCell ref="I288:J291"/>
    <mergeCell ref="B289:C289"/>
    <mergeCell ref="B290:C290"/>
    <mergeCell ref="B291:C291"/>
    <mergeCell ref="A282:A286"/>
    <mergeCell ref="B282:C282"/>
    <mergeCell ref="H282:H286"/>
    <mergeCell ref="I282:J286"/>
    <mergeCell ref="B283:C283"/>
    <mergeCell ref="B284:C284"/>
    <mergeCell ref="B285:C285"/>
    <mergeCell ref="B286:C286"/>
    <mergeCell ref="A280:A281"/>
    <mergeCell ref="B280:C281"/>
    <mergeCell ref="D280:G280"/>
    <mergeCell ref="H280:H281"/>
    <mergeCell ref="I280:J281"/>
    <mergeCell ref="A273:A278"/>
    <mergeCell ref="C273:F273"/>
    <mergeCell ref="G273:H273"/>
    <mergeCell ref="J273:J278"/>
    <mergeCell ref="C274:I274"/>
    <mergeCell ref="C275:F275"/>
    <mergeCell ref="G275:H275"/>
    <mergeCell ref="C276:F276"/>
    <mergeCell ref="G276:H276"/>
    <mergeCell ref="C277:F277"/>
    <mergeCell ref="G277:I277"/>
    <mergeCell ref="C278:I278"/>
    <mergeCell ref="A269:B269"/>
    <mergeCell ref="G269:J269"/>
    <mergeCell ref="A270:B270"/>
    <mergeCell ref="G270:J270"/>
    <mergeCell ref="A271:J271"/>
    <mergeCell ref="C263:E263"/>
    <mergeCell ref="F263:H263"/>
    <mergeCell ref="C264:E264"/>
    <mergeCell ref="F264:H264"/>
    <mergeCell ref="A268:B268"/>
    <mergeCell ref="C260:E260"/>
    <mergeCell ref="F260:H260"/>
    <mergeCell ref="C261:E261"/>
    <mergeCell ref="F261:H261"/>
    <mergeCell ref="C262:E262"/>
    <mergeCell ref="F262:H262"/>
    <mergeCell ref="D256:F256"/>
    <mergeCell ref="A258:A259"/>
    <mergeCell ref="B258:E258"/>
    <mergeCell ref="F258:I258"/>
    <mergeCell ref="C259:E259"/>
    <mergeCell ref="F259:H259"/>
    <mergeCell ref="B252:C252"/>
    <mergeCell ref="D252:F252"/>
    <mergeCell ref="D253:F253"/>
    <mergeCell ref="H253:I255"/>
    <mergeCell ref="J253:J255"/>
    <mergeCell ref="D254:F254"/>
    <mergeCell ref="D255:F255"/>
    <mergeCell ref="C247:D250"/>
    <mergeCell ref="E247:J247"/>
    <mergeCell ref="E248:J248"/>
    <mergeCell ref="E249:J249"/>
    <mergeCell ref="E250:J250"/>
    <mergeCell ref="A244:C244"/>
    <mergeCell ref="F244:H244"/>
    <mergeCell ref="I244:J244"/>
    <mergeCell ref="C246:D246"/>
    <mergeCell ref="E246:J246"/>
    <mergeCell ref="A239:C239"/>
    <mergeCell ref="I239:J239"/>
    <mergeCell ref="A240:C240"/>
    <mergeCell ref="I240:J240"/>
    <mergeCell ref="A242:B242"/>
    <mergeCell ref="C242:E242"/>
    <mergeCell ref="F242:I242"/>
    <mergeCell ref="B235:C235"/>
    <mergeCell ref="I235:J235"/>
    <mergeCell ref="A237:C238"/>
    <mergeCell ref="D237:G237"/>
    <mergeCell ref="H237:H238"/>
    <mergeCell ref="I237:J238"/>
    <mergeCell ref="A230:A233"/>
    <mergeCell ref="B230:C230"/>
    <mergeCell ref="H230:H233"/>
    <mergeCell ref="I230:J233"/>
    <mergeCell ref="B231:C231"/>
    <mergeCell ref="B232:C232"/>
    <mergeCell ref="B233:C233"/>
    <mergeCell ref="A226:A228"/>
    <mergeCell ref="B226:C226"/>
    <mergeCell ref="H226:H228"/>
    <mergeCell ref="I226:J228"/>
    <mergeCell ref="B227:C227"/>
    <mergeCell ref="B228:C228"/>
    <mergeCell ref="A221:A224"/>
    <mergeCell ref="B221:C221"/>
    <mergeCell ref="H221:H224"/>
    <mergeCell ref="I221:J224"/>
    <mergeCell ref="B222:C222"/>
    <mergeCell ref="B223:C223"/>
    <mergeCell ref="B224:C224"/>
    <mergeCell ref="A217:A219"/>
    <mergeCell ref="B217:C217"/>
    <mergeCell ref="H217:H219"/>
    <mergeCell ref="I217:J219"/>
    <mergeCell ref="B218:C218"/>
    <mergeCell ref="B219:C219"/>
    <mergeCell ref="A212:A215"/>
    <mergeCell ref="B212:C212"/>
    <mergeCell ref="H212:H215"/>
    <mergeCell ref="I212:J215"/>
    <mergeCell ref="B213:C213"/>
    <mergeCell ref="B214:C214"/>
    <mergeCell ref="B215:C215"/>
    <mergeCell ref="A208:A210"/>
    <mergeCell ref="B208:C208"/>
    <mergeCell ref="H208:H210"/>
    <mergeCell ref="I208:J210"/>
    <mergeCell ref="B209:C209"/>
    <mergeCell ref="B210:C210"/>
    <mergeCell ref="A203:A206"/>
    <mergeCell ref="B203:C203"/>
    <mergeCell ref="H203:H206"/>
    <mergeCell ref="I203:J206"/>
    <mergeCell ref="B204:C204"/>
    <mergeCell ref="B205:C205"/>
    <mergeCell ref="B206:C206"/>
    <mergeCell ref="A198:A201"/>
    <mergeCell ref="B198:C198"/>
    <mergeCell ref="H198:H201"/>
    <mergeCell ref="I198:J201"/>
    <mergeCell ref="B199:C199"/>
    <mergeCell ref="B200:C200"/>
    <mergeCell ref="B201:C201"/>
    <mergeCell ref="A192:A196"/>
    <mergeCell ref="B192:C192"/>
    <mergeCell ref="H192:H196"/>
    <mergeCell ref="I192:J196"/>
    <mergeCell ref="B193:C193"/>
    <mergeCell ref="B194:C194"/>
    <mergeCell ref="B195:C195"/>
    <mergeCell ref="B196:C196"/>
    <mergeCell ref="A190:A191"/>
    <mergeCell ref="B190:C191"/>
    <mergeCell ref="D190:G190"/>
    <mergeCell ref="H190:H191"/>
    <mergeCell ref="I190:J191"/>
    <mergeCell ref="A181:J181"/>
    <mergeCell ref="A183:A188"/>
    <mergeCell ref="C183:F183"/>
    <mergeCell ref="G183:H183"/>
    <mergeCell ref="J183:J188"/>
    <mergeCell ref="C184:I184"/>
    <mergeCell ref="C185:F185"/>
    <mergeCell ref="G185:H185"/>
    <mergeCell ref="C186:F186"/>
    <mergeCell ref="G186:H186"/>
    <mergeCell ref="C187:F187"/>
    <mergeCell ref="G187:I187"/>
    <mergeCell ref="C188:I188"/>
    <mergeCell ref="A179:B179"/>
    <mergeCell ref="G179:J179"/>
    <mergeCell ref="A180:B180"/>
    <mergeCell ref="G180:J180"/>
    <mergeCell ref="A64:C64"/>
    <mergeCell ref="A154:C154"/>
    <mergeCell ref="C173:E173"/>
    <mergeCell ref="F173:H173"/>
    <mergeCell ref="C174:E174"/>
    <mergeCell ref="F174:H174"/>
    <mergeCell ref="A178:B178"/>
    <mergeCell ref="C170:E170"/>
    <mergeCell ref="F170:H170"/>
    <mergeCell ref="C171:E171"/>
    <mergeCell ref="F171:H171"/>
    <mergeCell ref="C172:E172"/>
    <mergeCell ref="F172:H172"/>
    <mergeCell ref="D166:F166"/>
    <mergeCell ref="A168:A169"/>
    <mergeCell ref="B168:E168"/>
    <mergeCell ref="F168:I168"/>
    <mergeCell ref="C169:E169"/>
    <mergeCell ref="F169:H169"/>
    <mergeCell ref="B162:C162"/>
    <mergeCell ref="D162:F162"/>
    <mergeCell ref="D163:F163"/>
    <mergeCell ref="H163:I165"/>
    <mergeCell ref="B145:C145"/>
    <mergeCell ref="I145:J145"/>
    <mergeCell ref="A147:C148"/>
    <mergeCell ref="D147:G147"/>
    <mergeCell ref="H147:H148"/>
    <mergeCell ref="I147:J148"/>
    <mergeCell ref="A140:A143"/>
    <mergeCell ref="B140:C140"/>
    <mergeCell ref="H140:H143"/>
    <mergeCell ref="J163:J165"/>
    <mergeCell ref="D164:F164"/>
    <mergeCell ref="D165:F165"/>
    <mergeCell ref="F154:H154"/>
    <mergeCell ref="I154:J154"/>
    <mergeCell ref="C156:D156"/>
    <mergeCell ref="E156:J156"/>
    <mergeCell ref="C157:D160"/>
    <mergeCell ref="E157:J157"/>
    <mergeCell ref="E158:J158"/>
    <mergeCell ref="E159:J159"/>
    <mergeCell ref="E160:J160"/>
    <mergeCell ref="A149:C149"/>
    <mergeCell ref="I149:J149"/>
    <mergeCell ref="A150:C150"/>
    <mergeCell ref="I150:J150"/>
    <mergeCell ref="A152:B152"/>
    <mergeCell ref="C152:E152"/>
    <mergeCell ref="F152:I152"/>
    <mergeCell ref="I140:J143"/>
    <mergeCell ref="B141:C141"/>
    <mergeCell ref="B142:C142"/>
    <mergeCell ref="B143:C143"/>
    <mergeCell ref="A136:A138"/>
    <mergeCell ref="B136:C136"/>
    <mergeCell ref="H136:H138"/>
    <mergeCell ref="I136:J138"/>
    <mergeCell ref="B137:C137"/>
    <mergeCell ref="B138:C138"/>
    <mergeCell ref="A131:A134"/>
    <mergeCell ref="B131:C131"/>
    <mergeCell ref="H131:H134"/>
    <mergeCell ref="I131:J134"/>
    <mergeCell ref="B132:C132"/>
    <mergeCell ref="B133:C133"/>
    <mergeCell ref="B134:C134"/>
    <mergeCell ref="A127:A129"/>
    <mergeCell ref="B127:C127"/>
    <mergeCell ref="H127:H129"/>
    <mergeCell ref="I127:J129"/>
    <mergeCell ref="B128:C128"/>
    <mergeCell ref="B129:C129"/>
    <mergeCell ref="A122:A125"/>
    <mergeCell ref="B122:C122"/>
    <mergeCell ref="H122:H125"/>
    <mergeCell ref="I122:J125"/>
    <mergeCell ref="B123:C123"/>
    <mergeCell ref="B124:C124"/>
    <mergeCell ref="B125:C125"/>
    <mergeCell ref="A118:A120"/>
    <mergeCell ref="B118:C118"/>
    <mergeCell ref="H118:H120"/>
    <mergeCell ref="I118:J120"/>
    <mergeCell ref="B119:C119"/>
    <mergeCell ref="B120:C120"/>
    <mergeCell ref="A113:A116"/>
    <mergeCell ref="B113:C113"/>
    <mergeCell ref="H113:H116"/>
    <mergeCell ref="I113:J116"/>
    <mergeCell ref="B114:C114"/>
    <mergeCell ref="B115:C115"/>
    <mergeCell ref="B116:C116"/>
    <mergeCell ref="A108:A111"/>
    <mergeCell ref="B108:C108"/>
    <mergeCell ref="H108:H111"/>
    <mergeCell ref="I108:J111"/>
    <mergeCell ref="B109:C109"/>
    <mergeCell ref="B110:C110"/>
    <mergeCell ref="B111:C111"/>
    <mergeCell ref="A102:A106"/>
    <mergeCell ref="B102:C102"/>
    <mergeCell ref="H102:H106"/>
    <mergeCell ref="I102:J106"/>
    <mergeCell ref="B103:C103"/>
    <mergeCell ref="B104:C104"/>
    <mergeCell ref="B105:C105"/>
    <mergeCell ref="B106:C106"/>
    <mergeCell ref="A100:A101"/>
    <mergeCell ref="B100:C101"/>
    <mergeCell ref="D100:G100"/>
    <mergeCell ref="H100:H101"/>
    <mergeCell ref="I100:J101"/>
    <mergeCell ref="D76:F76"/>
    <mergeCell ref="H73:I75"/>
    <mergeCell ref="J73:J75"/>
    <mergeCell ref="A91:J91"/>
    <mergeCell ref="A93:A98"/>
    <mergeCell ref="C93:F93"/>
    <mergeCell ref="G93:H93"/>
    <mergeCell ref="J93:J98"/>
    <mergeCell ref="C94:I94"/>
    <mergeCell ref="C95:F95"/>
    <mergeCell ref="G95:H95"/>
    <mergeCell ref="C96:F96"/>
    <mergeCell ref="G96:H96"/>
    <mergeCell ref="C97:F97"/>
    <mergeCell ref="G97:I97"/>
    <mergeCell ref="C98:I98"/>
    <mergeCell ref="A90:B90"/>
    <mergeCell ref="A89:B89"/>
    <mergeCell ref="A88:B88"/>
    <mergeCell ref="G90:J90"/>
    <mergeCell ref="G89:J89"/>
    <mergeCell ref="C81:E81"/>
    <mergeCell ref="F81:H81"/>
    <mergeCell ref="C82:E82"/>
    <mergeCell ref="B72:C72"/>
    <mergeCell ref="D72:F72"/>
    <mergeCell ref="D73:F73"/>
    <mergeCell ref="D74:F74"/>
    <mergeCell ref="D75:F75"/>
    <mergeCell ref="F82:H82"/>
    <mergeCell ref="C83:E83"/>
    <mergeCell ref="F83:H83"/>
    <mergeCell ref="C84:E84"/>
    <mergeCell ref="F84:H84"/>
    <mergeCell ref="I50:J53"/>
    <mergeCell ref="B53:C53"/>
    <mergeCell ref="B55:C55"/>
    <mergeCell ref="A59:C59"/>
    <mergeCell ref="A60:C60"/>
    <mergeCell ref="H57:H58"/>
    <mergeCell ref="D57:G57"/>
    <mergeCell ref="A57:C58"/>
    <mergeCell ref="B50:C50"/>
    <mergeCell ref="B51:C51"/>
    <mergeCell ref="B52:C52"/>
    <mergeCell ref="A50:A53"/>
    <mergeCell ref="H50:H53"/>
    <mergeCell ref="F64:H64"/>
    <mergeCell ref="I64:J64"/>
    <mergeCell ref="A78:A79"/>
    <mergeCell ref="B78:E78"/>
    <mergeCell ref="F78:I78"/>
    <mergeCell ref="C79:E79"/>
    <mergeCell ref="F79:H79"/>
    <mergeCell ref="C80:E80"/>
    <mergeCell ref="F80:H80"/>
    <mergeCell ref="B24:C24"/>
    <mergeCell ref="B25:C25"/>
    <mergeCell ref="B26:C26"/>
    <mergeCell ref="A46:A48"/>
    <mergeCell ref="B46:C46"/>
    <mergeCell ref="H46:H48"/>
    <mergeCell ref="I46:J48"/>
    <mergeCell ref="B47:C47"/>
    <mergeCell ref="B48:C48"/>
    <mergeCell ref="A41:A44"/>
    <mergeCell ref="B41:C41"/>
    <mergeCell ref="H41:H44"/>
    <mergeCell ref="I41:J44"/>
    <mergeCell ref="B42:C42"/>
    <mergeCell ref="B43:C43"/>
    <mergeCell ref="B44:C44"/>
    <mergeCell ref="A37:A39"/>
    <mergeCell ref="B37:C37"/>
    <mergeCell ref="H37:H39"/>
    <mergeCell ref="I37:J39"/>
    <mergeCell ref="B38:C38"/>
    <mergeCell ref="B39:C39"/>
    <mergeCell ref="B13:C13"/>
    <mergeCell ref="B14:C14"/>
    <mergeCell ref="B15:C15"/>
    <mergeCell ref="B16:C16"/>
    <mergeCell ref="I12:J16"/>
    <mergeCell ref="H12:H16"/>
    <mergeCell ref="B21:C21"/>
    <mergeCell ref="B18:C18"/>
    <mergeCell ref="B19:C19"/>
    <mergeCell ref="B20:C20"/>
    <mergeCell ref="H18:H21"/>
    <mergeCell ref="I18:J21"/>
    <mergeCell ref="I28:J30"/>
    <mergeCell ref="A62:B62"/>
    <mergeCell ref="C62:E62"/>
    <mergeCell ref="F62:I62"/>
    <mergeCell ref="A32:A35"/>
    <mergeCell ref="B32:C32"/>
    <mergeCell ref="H32:H35"/>
    <mergeCell ref="I32:J35"/>
    <mergeCell ref="B33:C33"/>
    <mergeCell ref="B34:C34"/>
    <mergeCell ref="B35:C35"/>
    <mergeCell ref="A28:A30"/>
    <mergeCell ref="B28:C28"/>
    <mergeCell ref="B29:C29"/>
    <mergeCell ref="B30:C30"/>
    <mergeCell ref="H28:H30"/>
    <mergeCell ref="A23:A26"/>
    <mergeCell ref="B23:C23"/>
    <mergeCell ref="H23:H26"/>
    <mergeCell ref="I23:J26"/>
    <mergeCell ref="E69:J69"/>
    <mergeCell ref="E70:J70"/>
    <mergeCell ref="C67:D70"/>
    <mergeCell ref="C66:D66"/>
    <mergeCell ref="E66:J66"/>
    <mergeCell ref="E67:J67"/>
    <mergeCell ref="E68:J68"/>
    <mergeCell ref="A1:J1"/>
    <mergeCell ref="G5:H5"/>
    <mergeCell ref="I57:J58"/>
    <mergeCell ref="A3:A8"/>
    <mergeCell ref="J3:J8"/>
    <mergeCell ref="G7:I7"/>
    <mergeCell ref="I10:J11"/>
    <mergeCell ref="I59:J59"/>
    <mergeCell ref="I60:J60"/>
    <mergeCell ref="C8:I8"/>
    <mergeCell ref="C4:I4"/>
    <mergeCell ref="G3:H3"/>
    <mergeCell ref="C3:F3"/>
    <mergeCell ref="C5:F5"/>
    <mergeCell ref="C6:F6"/>
    <mergeCell ref="C7:F7"/>
    <mergeCell ref="G6:H6"/>
    <mergeCell ref="A10:A11"/>
    <mergeCell ref="H10:H11"/>
    <mergeCell ref="A12:A16"/>
    <mergeCell ref="D10:G10"/>
    <mergeCell ref="B10:C11"/>
    <mergeCell ref="A18:A21"/>
    <mergeCell ref="I55:J55"/>
    <mergeCell ref="B12:C12"/>
  </mergeCells>
  <conditionalFormatting sqref="C7:F7">
    <cfRule type="containsText" dxfId="237" priority="242" operator="containsText" text="No encontrado">
      <formula>NOT(ISERROR(SEARCH("No encontrado",C7)))</formula>
    </cfRule>
  </conditionalFormatting>
  <conditionalFormatting sqref="D59:H60">
    <cfRule type="cellIs" dxfId="236" priority="240" operator="lessThan">
      <formula>11</formula>
    </cfRule>
  </conditionalFormatting>
  <conditionalFormatting sqref="B67:B74">
    <cfRule type="containsText" dxfId="235" priority="239" operator="containsText" text="C">
      <formula>NOT(ISERROR(SEARCH("C",B67)))</formula>
    </cfRule>
  </conditionalFormatting>
  <conditionalFormatting sqref="D12:G55">
    <cfRule type="cellIs" dxfId="234" priority="222" operator="lessThan">
      <formula>11</formula>
    </cfRule>
  </conditionalFormatting>
  <conditionalFormatting sqref="H12:H55">
    <cfRule type="cellIs" dxfId="233" priority="221" operator="lessThan">
      <formula>11</formula>
    </cfRule>
  </conditionalFormatting>
  <conditionalFormatting sqref="C97:F97">
    <cfRule type="containsText" dxfId="232" priority="220" operator="containsText" text="No encontrado">
      <formula>NOT(ISERROR(SEARCH("No encontrado",C97)))</formula>
    </cfRule>
  </conditionalFormatting>
  <conditionalFormatting sqref="D149:H150">
    <cfRule type="cellIs" dxfId="231" priority="219" operator="lessThan">
      <formula>11</formula>
    </cfRule>
  </conditionalFormatting>
  <conditionalFormatting sqref="B157:B164">
    <cfRule type="containsText" dxfId="230" priority="218" operator="containsText" text="C">
      <formula>NOT(ISERROR(SEARCH("C",B157)))</formula>
    </cfRule>
  </conditionalFormatting>
  <conditionalFormatting sqref="D102:G145">
    <cfRule type="cellIs" dxfId="229" priority="217" operator="lessThan">
      <formula>11</formula>
    </cfRule>
  </conditionalFormatting>
  <conditionalFormatting sqref="H102:H145">
    <cfRule type="cellIs" dxfId="228" priority="216" operator="lessThan">
      <formula>11</formula>
    </cfRule>
  </conditionalFormatting>
  <conditionalFormatting sqref="C187:F187">
    <cfRule type="containsText" dxfId="227" priority="215" operator="containsText" text="No encontrado">
      <formula>NOT(ISERROR(SEARCH("No encontrado",C187)))</formula>
    </cfRule>
  </conditionalFormatting>
  <conditionalFormatting sqref="D239:H240">
    <cfRule type="cellIs" dxfId="226" priority="214" operator="lessThan">
      <formula>11</formula>
    </cfRule>
  </conditionalFormatting>
  <conditionalFormatting sqref="B247:B254">
    <cfRule type="containsText" dxfId="225" priority="213" operator="containsText" text="C">
      <formula>NOT(ISERROR(SEARCH("C",B247)))</formula>
    </cfRule>
  </conditionalFormatting>
  <conditionalFormatting sqref="D192:G235">
    <cfRule type="cellIs" dxfId="224" priority="212" operator="lessThan">
      <formula>11</formula>
    </cfRule>
  </conditionalFormatting>
  <conditionalFormatting sqref="H192:H235">
    <cfRule type="cellIs" dxfId="223" priority="211" operator="lessThan">
      <formula>11</formula>
    </cfRule>
  </conditionalFormatting>
  <conditionalFormatting sqref="C277:F277">
    <cfRule type="containsText" dxfId="222" priority="210" operator="containsText" text="No encontrado">
      <formula>NOT(ISERROR(SEARCH("No encontrado",C277)))</formula>
    </cfRule>
  </conditionalFormatting>
  <conditionalFormatting sqref="D329:H330">
    <cfRule type="cellIs" dxfId="221" priority="209" operator="lessThan">
      <formula>11</formula>
    </cfRule>
  </conditionalFormatting>
  <conditionalFormatting sqref="B337:B344">
    <cfRule type="containsText" dxfId="220" priority="208" operator="containsText" text="C">
      <formula>NOT(ISERROR(SEARCH("C",B337)))</formula>
    </cfRule>
  </conditionalFormatting>
  <conditionalFormatting sqref="D282:G325">
    <cfRule type="cellIs" dxfId="219" priority="207" operator="lessThan">
      <formula>11</formula>
    </cfRule>
  </conditionalFormatting>
  <conditionalFormatting sqref="H282:H325">
    <cfRule type="cellIs" dxfId="218" priority="206" operator="lessThan">
      <formula>11</formula>
    </cfRule>
  </conditionalFormatting>
  <conditionalFormatting sqref="C367:F367">
    <cfRule type="containsText" dxfId="217" priority="205" operator="containsText" text="No encontrado">
      <formula>NOT(ISERROR(SEARCH("No encontrado",C367)))</formula>
    </cfRule>
  </conditionalFormatting>
  <conditionalFormatting sqref="D419:H420">
    <cfRule type="cellIs" dxfId="216" priority="204" operator="lessThan">
      <formula>11</formula>
    </cfRule>
  </conditionalFormatting>
  <conditionalFormatting sqref="B427:B434">
    <cfRule type="containsText" dxfId="215" priority="203" operator="containsText" text="C">
      <formula>NOT(ISERROR(SEARCH("C",B427)))</formula>
    </cfRule>
  </conditionalFormatting>
  <conditionalFormatting sqref="D372:G415">
    <cfRule type="cellIs" dxfId="214" priority="202" operator="lessThan">
      <formula>11</formula>
    </cfRule>
  </conditionalFormatting>
  <conditionalFormatting sqref="H372:H415">
    <cfRule type="cellIs" dxfId="213" priority="201" operator="lessThan">
      <formula>11</formula>
    </cfRule>
  </conditionalFormatting>
  <conditionalFormatting sqref="C457:F457">
    <cfRule type="containsText" dxfId="212" priority="200" operator="containsText" text="No encontrado">
      <formula>NOT(ISERROR(SEARCH("No encontrado",C457)))</formula>
    </cfRule>
  </conditionalFormatting>
  <conditionalFormatting sqref="D509:H510">
    <cfRule type="cellIs" dxfId="211" priority="199" operator="lessThan">
      <formula>11</formula>
    </cfRule>
  </conditionalFormatting>
  <conditionalFormatting sqref="B517:B524">
    <cfRule type="containsText" dxfId="210" priority="198" operator="containsText" text="C">
      <formula>NOT(ISERROR(SEARCH("C",B517)))</formula>
    </cfRule>
  </conditionalFormatting>
  <conditionalFormatting sqref="D462:G505">
    <cfRule type="cellIs" dxfId="209" priority="197" operator="lessThan">
      <formula>11</formula>
    </cfRule>
  </conditionalFormatting>
  <conditionalFormatting sqref="H462:H505">
    <cfRule type="cellIs" dxfId="208" priority="196" operator="lessThan">
      <formula>11</formula>
    </cfRule>
  </conditionalFormatting>
  <conditionalFormatting sqref="C547:F547">
    <cfRule type="containsText" dxfId="207" priority="195" operator="containsText" text="No encontrado">
      <formula>NOT(ISERROR(SEARCH("No encontrado",C547)))</formula>
    </cfRule>
  </conditionalFormatting>
  <conditionalFormatting sqref="D599:H600">
    <cfRule type="cellIs" dxfId="206" priority="194" operator="lessThan">
      <formula>11</formula>
    </cfRule>
  </conditionalFormatting>
  <conditionalFormatting sqref="B607:B614">
    <cfRule type="containsText" dxfId="205" priority="193" operator="containsText" text="C">
      <formula>NOT(ISERROR(SEARCH("C",B607)))</formula>
    </cfRule>
  </conditionalFormatting>
  <conditionalFormatting sqref="D552:G595">
    <cfRule type="cellIs" dxfId="204" priority="192" operator="lessThan">
      <formula>11</formula>
    </cfRule>
  </conditionalFormatting>
  <conditionalFormatting sqref="H552:H595">
    <cfRule type="cellIs" dxfId="203" priority="191" operator="lessThan">
      <formula>11</formula>
    </cfRule>
  </conditionalFormatting>
  <conditionalFormatting sqref="C637:F637">
    <cfRule type="containsText" dxfId="202" priority="190" operator="containsText" text="No encontrado">
      <formula>NOT(ISERROR(SEARCH("No encontrado",C637)))</formula>
    </cfRule>
  </conditionalFormatting>
  <conditionalFormatting sqref="D689:H690">
    <cfRule type="cellIs" dxfId="201" priority="189" operator="lessThan">
      <formula>11</formula>
    </cfRule>
  </conditionalFormatting>
  <conditionalFormatting sqref="B697:B704">
    <cfRule type="containsText" dxfId="200" priority="188" operator="containsText" text="C">
      <formula>NOT(ISERROR(SEARCH("C",B697)))</formula>
    </cfRule>
  </conditionalFormatting>
  <conditionalFormatting sqref="D642:G685">
    <cfRule type="cellIs" dxfId="199" priority="187" operator="lessThan">
      <formula>11</formula>
    </cfRule>
  </conditionalFormatting>
  <conditionalFormatting sqref="H642:H685">
    <cfRule type="cellIs" dxfId="198" priority="186" operator="lessThan">
      <formula>11</formula>
    </cfRule>
  </conditionalFormatting>
  <conditionalFormatting sqref="C727:F727">
    <cfRule type="containsText" dxfId="197" priority="185" operator="containsText" text="No encontrado">
      <formula>NOT(ISERROR(SEARCH("No encontrado",C727)))</formula>
    </cfRule>
  </conditionalFormatting>
  <conditionalFormatting sqref="D779:H780">
    <cfRule type="cellIs" dxfId="196" priority="184" operator="lessThan">
      <formula>11</formula>
    </cfRule>
  </conditionalFormatting>
  <conditionalFormatting sqref="B787:B794">
    <cfRule type="containsText" dxfId="195" priority="183" operator="containsText" text="C">
      <formula>NOT(ISERROR(SEARCH("C",B787)))</formula>
    </cfRule>
  </conditionalFormatting>
  <conditionalFormatting sqref="D732:G775">
    <cfRule type="cellIs" dxfId="194" priority="182" operator="lessThan">
      <formula>11</formula>
    </cfRule>
  </conditionalFormatting>
  <conditionalFormatting sqref="H732:H775">
    <cfRule type="cellIs" dxfId="193" priority="181" operator="lessThan">
      <formula>11</formula>
    </cfRule>
  </conditionalFormatting>
  <conditionalFormatting sqref="C817:F817">
    <cfRule type="containsText" dxfId="192" priority="180" operator="containsText" text="No encontrado">
      <formula>NOT(ISERROR(SEARCH("No encontrado",C817)))</formula>
    </cfRule>
  </conditionalFormatting>
  <conditionalFormatting sqref="D869:H870">
    <cfRule type="cellIs" dxfId="191" priority="179" operator="lessThan">
      <formula>11</formula>
    </cfRule>
  </conditionalFormatting>
  <conditionalFormatting sqref="B877:B884">
    <cfRule type="containsText" dxfId="190" priority="178" operator="containsText" text="C">
      <formula>NOT(ISERROR(SEARCH("C",B877)))</formula>
    </cfRule>
  </conditionalFormatting>
  <conditionalFormatting sqref="D822:G865">
    <cfRule type="cellIs" dxfId="189" priority="177" operator="lessThan">
      <formula>11</formula>
    </cfRule>
  </conditionalFormatting>
  <conditionalFormatting sqref="H822:H865">
    <cfRule type="cellIs" dxfId="188" priority="176" operator="lessThan">
      <formula>11</formula>
    </cfRule>
  </conditionalFormatting>
  <conditionalFormatting sqref="C907:F907">
    <cfRule type="containsText" dxfId="187" priority="175" operator="containsText" text="No encontrado">
      <formula>NOT(ISERROR(SEARCH("No encontrado",C907)))</formula>
    </cfRule>
  </conditionalFormatting>
  <conditionalFormatting sqref="D959:H960">
    <cfRule type="cellIs" dxfId="186" priority="174" operator="lessThan">
      <formula>11</formula>
    </cfRule>
  </conditionalFormatting>
  <conditionalFormatting sqref="B967:B974">
    <cfRule type="containsText" dxfId="185" priority="173" operator="containsText" text="C">
      <formula>NOT(ISERROR(SEARCH("C",B967)))</formula>
    </cfRule>
  </conditionalFormatting>
  <conditionalFormatting sqref="D912:G955">
    <cfRule type="cellIs" dxfId="184" priority="172" operator="lessThan">
      <formula>11</formula>
    </cfRule>
  </conditionalFormatting>
  <conditionalFormatting sqref="H912:H955">
    <cfRule type="cellIs" dxfId="183" priority="171" operator="lessThan">
      <formula>11</formula>
    </cfRule>
  </conditionalFormatting>
  <conditionalFormatting sqref="C997:F997">
    <cfRule type="containsText" dxfId="182" priority="170" operator="containsText" text="No encontrado">
      <formula>NOT(ISERROR(SEARCH("No encontrado",C997)))</formula>
    </cfRule>
  </conditionalFormatting>
  <conditionalFormatting sqref="D1049:H1050">
    <cfRule type="cellIs" dxfId="181" priority="169" operator="lessThan">
      <formula>11</formula>
    </cfRule>
  </conditionalFormatting>
  <conditionalFormatting sqref="B1057:B1064">
    <cfRule type="containsText" dxfId="180" priority="168" operator="containsText" text="C">
      <formula>NOT(ISERROR(SEARCH("C",B1057)))</formula>
    </cfRule>
  </conditionalFormatting>
  <conditionalFormatting sqref="D1002:G1045">
    <cfRule type="cellIs" dxfId="179" priority="167" operator="lessThan">
      <formula>11</formula>
    </cfRule>
  </conditionalFormatting>
  <conditionalFormatting sqref="H1002:H1045">
    <cfRule type="cellIs" dxfId="178" priority="166" operator="lessThan">
      <formula>11</formula>
    </cfRule>
  </conditionalFormatting>
  <conditionalFormatting sqref="C1087:F1087">
    <cfRule type="containsText" dxfId="177" priority="165" operator="containsText" text="No encontrado">
      <formula>NOT(ISERROR(SEARCH("No encontrado",C1087)))</formula>
    </cfRule>
  </conditionalFormatting>
  <conditionalFormatting sqref="D1139:H1140">
    <cfRule type="cellIs" dxfId="176" priority="164" operator="lessThan">
      <formula>11</formula>
    </cfRule>
  </conditionalFormatting>
  <conditionalFormatting sqref="B1147:B1154">
    <cfRule type="containsText" dxfId="175" priority="163" operator="containsText" text="C">
      <formula>NOT(ISERROR(SEARCH("C",B1147)))</formula>
    </cfRule>
  </conditionalFormatting>
  <conditionalFormatting sqref="D1092:G1135">
    <cfRule type="cellIs" dxfId="174" priority="162" operator="lessThan">
      <formula>11</formula>
    </cfRule>
  </conditionalFormatting>
  <conditionalFormatting sqref="H1092:H1135">
    <cfRule type="cellIs" dxfId="173" priority="161" operator="lessThan">
      <formula>11</formula>
    </cfRule>
  </conditionalFormatting>
  <conditionalFormatting sqref="C1177:F1177">
    <cfRule type="containsText" dxfId="172" priority="160" operator="containsText" text="No encontrado">
      <formula>NOT(ISERROR(SEARCH("No encontrado",C1177)))</formula>
    </cfRule>
  </conditionalFormatting>
  <conditionalFormatting sqref="D1229:H1230">
    <cfRule type="cellIs" dxfId="171" priority="159" operator="lessThan">
      <formula>11</formula>
    </cfRule>
  </conditionalFormatting>
  <conditionalFormatting sqref="B1237:B1244">
    <cfRule type="containsText" dxfId="170" priority="158" operator="containsText" text="C">
      <formula>NOT(ISERROR(SEARCH("C",B1237)))</formula>
    </cfRule>
  </conditionalFormatting>
  <conditionalFormatting sqref="D1182:G1225">
    <cfRule type="cellIs" dxfId="169" priority="157" operator="lessThan">
      <formula>11</formula>
    </cfRule>
  </conditionalFormatting>
  <conditionalFormatting sqref="H1182:H1225">
    <cfRule type="cellIs" dxfId="168" priority="156" operator="lessThan">
      <formula>11</formula>
    </cfRule>
  </conditionalFormatting>
  <conditionalFormatting sqref="C1267:F1267">
    <cfRule type="containsText" dxfId="167" priority="155" operator="containsText" text="No encontrado">
      <formula>NOT(ISERROR(SEARCH("No encontrado",C1267)))</formula>
    </cfRule>
  </conditionalFormatting>
  <conditionalFormatting sqref="D1319:H1320">
    <cfRule type="cellIs" dxfId="166" priority="154" operator="lessThan">
      <formula>11</formula>
    </cfRule>
  </conditionalFormatting>
  <conditionalFormatting sqref="B1327:B1334">
    <cfRule type="containsText" dxfId="165" priority="153" operator="containsText" text="C">
      <formula>NOT(ISERROR(SEARCH("C",B1327)))</formula>
    </cfRule>
  </conditionalFormatting>
  <conditionalFormatting sqref="D1272:G1315">
    <cfRule type="cellIs" dxfId="164" priority="152" operator="lessThan">
      <formula>11</formula>
    </cfRule>
  </conditionalFormatting>
  <conditionalFormatting sqref="H1272:H1315">
    <cfRule type="cellIs" dxfId="163" priority="151" operator="lessThan">
      <formula>11</formula>
    </cfRule>
  </conditionalFormatting>
  <conditionalFormatting sqref="C1357:F1357">
    <cfRule type="containsText" dxfId="162" priority="150" operator="containsText" text="No encontrado">
      <formula>NOT(ISERROR(SEARCH("No encontrado",C1357)))</formula>
    </cfRule>
  </conditionalFormatting>
  <conditionalFormatting sqref="D1409:H1410">
    <cfRule type="cellIs" dxfId="161" priority="149" operator="lessThan">
      <formula>11</formula>
    </cfRule>
  </conditionalFormatting>
  <conditionalFormatting sqref="B1417:B1424">
    <cfRule type="containsText" dxfId="160" priority="148" operator="containsText" text="C">
      <formula>NOT(ISERROR(SEARCH("C",B1417)))</formula>
    </cfRule>
  </conditionalFormatting>
  <conditionalFormatting sqref="D1362:G1405">
    <cfRule type="cellIs" dxfId="159" priority="147" operator="lessThan">
      <formula>11</formula>
    </cfRule>
  </conditionalFormatting>
  <conditionalFormatting sqref="H1362:H1405">
    <cfRule type="cellIs" dxfId="158" priority="146" operator="lessThan">
      <formula>11</formula>
    </cfRule>
  </conditionalFormatting>
  <conditionalFormatting sqref="C1447:F1447">
    <cfRule type="containsText" dxfId="157" priority="145" operator="containsText" text="No encontrado">
      <formula>NOT(ISERROR(SEARCH("No encontrado",C1447)))</formula>
    </cfRule>
  </conditionalFormatting>
  <conditionalFormatting sqref="D1499:H1500">
    <cfRule type="cellIs" dxfId="156" priority="144" operator="lessThan">
      <formula>11</formula>
    </cfRule>
  </conditionalFormatting>
  <conditionalFormatting sqref="B1507:B1514">
    <cfRule type="containsText" dxfId="155" priority="143" operator="containsText" text="C">
      <formula>NOT(ISERROR(SEARCH("C",B1507)))</formula>
    </cfRule>
  </conditionalFormatting>
  <conditionalFormatting sqref="D1452:G1495">
    <cfRule type="cellIs" dxfId="154" priority="142" operator="lessThan">
      <formula>11</formula>
    </cfRule>
  </conditionalFormatting>
  <conditionalFormatting sqref="H1452:H1495">
    <cfRule type="cellIs" dxfId="153" priority="141" operator="lessThan">
      <formula>11</formula>
    </cfRule>
  </conditionalFormatting>
  <conditionalFormatting sqref="C1537:F1537">
    <cfRule type="containsText" dxfId="152" priority="140" operator="containsText" text="No encontrado">
      <formula>NOT(ISERROR(SEARCH("No encontrado",C1537)))</formula>
    </cfRule>
  </conditionalFormatting>
  <conditionalFormatting sqref="D1589:H1590">
    <cfRule type="cellIs" dxfId="151" priority="139" operator="lessThan">
      <formula>11</formula>
    </cfRule>
  </conditionalFormatting>
  <conditionalFormatting sqref="B1597:B1604">
    <cfRule type="containsText" dxfId="150" priority="138" operator="containsText" text="C">
      <formula>NOT(ISERROR(SEARCH("C",B1597)))</formula>
    </cfRule>
  </conditionalFormatting>
  <conditionalFormatting sqref="D1542:G1585">
    <cfRule type="cellIs" dxfId="149" priority="137" operator="lessThan">
      <formula>11</formula>
    </cfRule>
  </conditionalFormatting>
  <conditionalFormatting sqref="H1542:H1585">
    <cfRule type="cellIs" dxfId="148" priority="136" operator="lessThan">
      <formula>11</formula>
    </cfRule>
  </conditionalFormatting>
  <conditionalFormatting sqref="C1627:F1627">
    <cfRule type="containsText" dxfId="147" priority="135" operator="containsText" text="No encontrado">
      <formula>NOT(ISERROR(SEARCH("No encontrado",C1627)))</formula>
    </cfRule>
  </conditionalFormatting>
  <conditionalFormatting sqref="D1679:H1680">
    <cfRule type="cellIs" dxfId="146" priority="134" operator="lessThan">
      <formula>11</formula>
    </cfRule>
  </conditionalFormatting>
  <conditionalFormatting sqref="B1687:B1694">
    <cfRule type="containsText" dxfId="145" priority="133" operator="containsText" text="C">
      <formula>NOT(ISERROR(SEARCH("C",B1687)))</formula>
    </cfRule>
  </conditionalFormatting>
  <conditionalFormatting sqref="D1632:G1675">
    <cfRule type="cellIs" dxfId="144" priority="132" operator="lessThan">
      <formula>11</formula>
    </cfRule>
  </conditionalFormatting>
  <conditionalFormatting sqref="H1632:H1675">
    <cfRule type="cellIs" dxfId="143" priority="131" operator="lessThan">
      <formula>11</formula>
    </cfRule>
  </conditionalFormatting>
  <conditionalFormatting sqref="C1717:F1717">
    <cfRule type="containsText" dxfId="142" priority="130" operator="containsText" text="No encontrado">
      <formula>NOT(ISERROR(SEARCH("No encontrado",C1717)))</formula>
    </cfRule>
  </conditionalFormatting>
  <conditionalFormatting sqref="D1769:H1770">
    <cfRule type="cellIs" dxfId="141" priority="129" operator="lessThan">
      <formula>11</formula>
    </cfRule>
  </conditionalFormatting>
  <conditionalFormatting sqref="B1777:B1784">
    <cfRule type="containsText" dxfId="140" priority="128" operator="containsText" text="C">
      <formula>NOT(ISERROR(SEARCH("C",B1777)))</formula>
    </cfRule>
  </conditionalFormatting>
  <conditionalFormatting sqref="D1722:G1765">
    <cfRule type="cellIs" dxfId="139" priority="127" operator="lessThan">
      <formula>11</formula>
    </cfRule>
  </conditionalFormatting>
  <conditionalFormatting sqref="H1722:H1765">
    <cfRule type="cellIs" dxfId="138" priority="126" operator="lessThan">
      <formula>11</formula>
    </cfRule>
  </conditionalFormatting>
  <conditionalFormatting sqref="C1807:F1807">
    <cfRule type="containsText" dxfId="137" priority="125" operator="containsText" text="No encontrado">
      <formula>NOT(ISERROR(SEARCH("No encontrado",C1807)))</formula>
    </cfRule>
  </conditionalFormatting>
  <conditionalFormatting sqref="D1859:H1860">
    <cfRule type="cellIs" dxfId="136" priority="124" operator="lessThan">
      <formula>11</formula>
    </cfRule>
  </conditionalFormatting>
  <conditionalFormatting sqref="B1867:B1874">
    <cfRule type="containsText" dxfId="135" priority="123" operator="containsText" text="C">
      <formula>NOT(ISERROR(SEARCH("C",B1867)))</formula>
    </cfRule>
  </conditionalFormatting>
  <conditionalFormatting sqref="D1812:G1855">
    <cfRule type="cellIs" dxfId="134" priority="122" operator="lessThan">
      <formula>11</formula>
    </cfRule>
  </conditionalFormatting>
  <conditionalFormatting sqref="H1812:H1855">
    <cfRule type="cellIs" dxfId="133" priority="121" operator="lessThan">
      <formula>11</formula>
    </cfRule>
  </conditionalFormatting>
  <conditionalFormatting sqref="C1897:F1897">
    <cfRule type="containsText" dxfId="132" priority="120" operator="containsText" text="No encontrado">
      <formula>NOT(ISERROR(SEARCH("No encontrado",C1897)))</formula>
    </cfRule>
  </conditionalFormatting>
  <conditionalFormatting sqref="D1949:H1950">
    <cfRule type="cellIs" dxfId="131" priority="119" operator="lessThan">
      <formula>11</formula>
    </cfRule>
  </conditionalFormatting>
  <conditionalFormatting sqref="B1957:B1964">
    <cfRule type="containsText" dxfId="130" priority="118" operator="containsText" text="C">
      <formula>NOT(ISERROR(SEARCH("C",B1957)))</formula>
    </cfRule>
  </conditionalFormatting>
  <conditionalFormatting sqref="D1902:G1945">
    <cfRule type="cellIs" dxfId="129" priority="117" operator="lessThan">
      <formula>11</formula>
    </cfRule>
  </conditionalFormatting>
  <conditionalFormatting sqref="H1902:H1945">
    <cfRule type="cellIs" dxfId="128" priority="116" operator="lessThan">
      <formula>11</formula>
    </cfRule>
  </conditionalFormatting>
  <conditionalFormatting sqref="C1987:F1987">
    <cfRule type="containsText" dxfId="127" priority="115" operator="containsText" text="No encontrado">
      <formula>NOT(ISERROR(SEARCH("No encontrado",C1987)))</formula>
    </cfRule>
  </conditionalFormatting>
  <conditionalFormatting sqref="D2039:H2040">
    <cfRule type="cellIs" dxfId="126" priority="114" operator="lessThan">
      <formula>11</formula>
    </cfRule>
  </conditionalFormatting>
  <conditionalFormatting sqref="B2047:B2054">
    <cfRule type="containsText" dxfId="125" priority="113" operator="containsText" text="C">
      <formula>NOT(ISERROR(SEARCH("C",B2047)))</formula>
    </cfRule>
  </conditionalFormatting>
  <conditionalFormatting sqref="D1992:G2035">
    <cfRule type="cellIs" dxfId="124" priority="112" operator="lessThan">
      <formula>11</formula>
    </cfRule>
  </conditionalFormatting>
  <conditionalFormatting sqref="H1992:H2035">
    <cfRule type="cellIs" dxfId="123" priority="111" operator="lessThan">
      <formula>11</formula>
    </cfRule>
  </conditionalFormatting>
  <conditionalFormatting sqref="C2077:F2077">
    <cfRule type="containsText" dxfId="122" priority="110" operator="containsText" text="No encontrado">
      <formula>NOT(ISERROR(SEARCH("No encontrado",C2077)))</formula>
    </cfRule>
  </conditionalFormatting>
  <conditionalFormatting sqref="D2129:H2130">
    <cfRule type="cellIs" dxfId="121" priority="109" operator="lessThan">
      <formula>11</formula>
    </cfRule>
  </conditionalFormatting>
  <conditionalFormatting sqref="B2137:B2144">
    <cfRule type="containsText" dxfId="120" priority="108" operator="containsText" text="C">
      <formula>NOT(ISERROR(SEARCH("C",B2137)))</formula>
    </cfRule>
  </conditionalFormatting>
  <conditionalFormatting sqref="D2082:G2125">
    <cfRule type="cellIs" dxfId="119" priority="107" operator="lessThan">
      <formula>11</formula>
    </cfRule>
  </conditionalFormatting>
  <conditionalFormatting sqref="H2082:H2125">
    <cfRule type="cellIs" dxfId="118" priority="106" operator="lessThan">
      <formula>11</formula>
    </cfRule>
  </conditionalFormatting>
  <conditionalFormatting sqref="C2167:F2167">
    <cfRule type="containsText" dxfId="117" priority="105" operator="containsText" text="No encontrado">
      <formula>NOT(ISERROR(SEARCH("No encontrado",C2167)))</formula>
    </cfRule>
  </conditionalFormatting>
  <conditionalFormatting sqref="D2219:H2220">
    <cfRule type="cellIs" dxfId="116" priority="104" operator="lessThan">
      <formula>11</formula>
    </cfRule>
  </conditionalFormatting>
  <conditionalFormatting sqref="B2227:B2234">
    <cfRule type="containsText" dxfId="115" priority="103" operator="containsText" text="C">
      <formula>NOT(ISERROR(SEARCH("C",B2227)))</formula>
    </cfRule>
  </conditionalFormatting>
  <conditionalFormatting sqref="D2172:G2215">
    <cfRule type="cellIs" dxfId="114" priority="102" operator="lessThan">
      <formula>11</formula>
    </cfRule>
  </conditionalFormatting>
  <conditionalFormatting sqref="H2172:H2215">
    <cfRule type="cellIs" dxfId="113" priority="101" operator="lessThan">
      <formula>11</formula>
    </cfRule>
  </conditionalFormatting>
  <conditionalFormatting sqref="C2257:F2257">
    <cfRule type="containsText" dxfId="112" priority="100" operator="containsText" text="No encontrado">
      <formula>NOT(ISERROR(SEARCH("No encontrado",C2257)))</formula>
    </cfRule>
  </conditionalFormatting>
  <conditionalFormatting sqref="D2309:H2310">
    <cfRule type="cellIs" dxfId="111" priority="99" operator="lessThan">
      <formula>11</formula>
    </cfRule>
  </conditionalFormatting>
  <conditionalFormatting sqref="B2317:B2324">
    <cfRule type="containsText" dxfId="110" priority="98" operator="containsText" text="C">
      <formula>NOT(ISERROR(SEARCH("C",B2317)))</formula>
    </cfRule>
  </conditionalFormatting>
  <conditionalFormatting sqref="D2262:G2305">
    <cfRule type="cellIs" dxfId="109" priority="97" operator="lessThan">
      <formula>11</formula>
    </cfRule>
  </conditionalFormatting>
  <conditionalFormatting sqref="H2262:H2305">
    <cfRule type="cellIs" dxfId="108" priority="96" operator="lessThan">
      <formula>11</formula>
    </cfRule>
  </conditionalFormatting>
  <conditionalFormatting sqref="C2347:F2347">
    <cfRule type="containsText" dxfId="107" priority="95" operator="containsText" text="No encontrado">
      <formula>NOT(ISERROR(SEARCH("No encontrado",C2347)))</formula>
    </cfRule>
  </conditionalFormatting>
  <conditionalFormatting sqref="D2399:H2400">
    <cfRule type="cellIs" dxfId="106" priority="94" operator="lessThan">
      <formula>11</formula>
    </cfRule>
  </conditionalFormatting>
  <conditionalFormatting sqref="B2407:B2414">
    <cfRule type="containsText" dxfId="105" priority="93" operator="containsText" text="C">
      <formula>NOT(ISERROR(SEARCH("C",B2407)))</formula>
    </cfRule>
  </conditionalFormatting>
  <conditionalFormatting sqref="D2352:G2395">
    <cfRule type="cellIs" dxfId="104" priority="92" operator="lessThan">
      <formula>11</formula>
    </cfRule>
  </conditionalFormatting>
  <conditionalFormatting sqref="H2352:H2395">
    <cfRule type="cellIs" dxfId="103" priority="91" operator="lessThan">
      <formula>11</formula>
    </cfRule>
  </conditionalFormatting>
  <conditionalFormatting sqref="C2437:F2437">
    <cfRule type="containsText" dxfId="102" priority="90" operator="containsText" text="No encontrado">
      <formula>NOT(ISERROR(SEARCH("No encontrado",C2437)))</formula>
    </cfRule>
  </conditionalFormatting>
  <conditionalFormatting sqref="D2489:H2490">
    <cfRule type="cellIs" dxfId="101" priority="89" operator="lessThan">
      <formula>11</formula>
    </cfRule>
  </conditionalFormatting>
  <conditionalFormatting sqref="B2497:B2504">
    <cfRule type="containsText" dxfId="100" priority="88" operator="containsText" text="C">
      <formula>NOT(ISERROR(SEARCH("C",B2497)))</formula>
    </cfRule>
  </conditionalFormatting>
  <conditionalFormatting sqref="D2442:G2485">
    <cfRule type="cellIs" dxfId="99" priority="87" operator="lessThan">
      <formula>11</formula>
    </cfRule>
  </conditionalFormatting>
  <conditionalFormatting sqref="H2442:H2485">
    <cfRule type="cellIs" dxfId="98" priority="86" operator="lessThan">
      <formula>11</formula>
    </cfRule>
  </conditionalFormatting>
  <conditionalFormatting sqref="C2527:F2527">
    <cfRule type="containsText" dxfId="97" priority="85" operator="containsText" text="No encontrado">
      <formula>NOT(ISERROR(SEARCH("No encontrado",C2527)))</formula>
    </cfRule>
  </conditionalFormatting>
  <conditionalFormatting sqref="D2579:H2580">
    <cfRule type="cellIs" dxfId="96" priority="84" operator="lessThan">
      <formula>11</formula>
    </cfRule>
  </conditionalFormatting>
  <conditionalFormatting sqref="B2587:B2594">
    <cfRule type="containsText" dxfId="95" priority="83" operator="containsText" text="C">
      <formula>NOT(ISERROR(SEARCH("C",B2587)))</formula>
    </cfRule>
  </conditionalFormatting>
  <conditionalFormatting sqref="D2532:G2575">
    <cfRule type="cellIs" dxfId="94" priority="82" operator="lessThan">
      <formula>11</formula>
    </cfRule>
  </conditionalFormatting>
  <conditionalFormatting sqref="H2532:H2575">
    <cfRule type="cellIs" dxfId="93" priority="81" operator="lessThan">
      <formula>11</formula>
    </cfRule>
  </conditionalFormatting>
  <conditionalFormatting sqref="C2617:F2617">
    <cfRule type="containsText" dxfId="92" priority="80" operator="containsText" text="No encontrado">
      <formula>NOT(ISERROR(SEARCH("No encontrado",C2617)))</formula>
    </cfRule>
  </conditionalFormatting>
  <conditionalFormatting sqref="D2669:H2670">
    <cfRule type="cellIs" dxfId="91" priority="79" operator="lessThan">
      <formula>11</formula>
    </cfRule>
  </conditionalFormatting>
  <conditionalFormatting sqref="B2677:B2684">
    <cfRule type="containsText" dxfId="90" priority="78" operator="containsText" text="C">
      <formula>NOT(ISERROR(SEARCH("C",B2677)))</formula>
    </cfRule>
  </conditionalFormatting>
  <conditionalFormatting sqref="D2622:G2665">
    <cfRule type="cellIs" dxfId="89" priority="77" operator="lessThan">
      <formula>11</formula>
    </cfRule>
  </conditionalFormatting>
  <conditionalFormatting sqref="H2622:H2665">
    <cfRule type="cellIs" dxfId="88" priority="76" operator="lessThan">
      <formula>11</formula>
    </cfRule>
  </conditionalFormatting>
  <conditionalFormatting sqref="C2707:F2707">
    <cfRule type="containsText" dxfId="87" priority="75" operator="containsText" text="No encontrado">
      <formula>NOT(ISERROR(SEARCH("No encontrado",C2707)))</formula>
    </cfRule>
  </conditionalFormatting>
  <conditionalFormatting sqref="D2759:H2760">
    <cfRule type="cellIs" dxfId="86" priority="74" operator="lessThan">
      <formula>11</formula>
    </cfRule>
  </conditionalFormatting>
  <conditionalFormatting sqref="B2767:B2774">
    <cfRule type="containsText" dxfId="85" priority="73" operator="containsText" text="C">
      <formula>NOT(ISERROR(SEARCH("C",B2767)))</formula>
    </cfRule>
  </conditionalFormatting>
  <conditionalFormatting sqref="D2712:G2755">
    <cfRule type="cellIs" dxfId="84" priority="72" operator="lessThan">
      <formula>11</formula>
    </cfRule>
  </conditionalFormatting>
  <conditionalFormatting sqref="H2712:H2755">
    <cfRule type="cellIs" dxfId="83" priority="71" operator="lessThan">
      <formula>11</formula>
    </cfRule>
  </conditionalFormatting>
  <conditionalFormatting sqref="C2797:F2797">
    <cfRule type="containsText" dxfId="82" priority="70" operator="containsText" text="No encontrado">
      <formula>NOT(ISERROR(SEARCH("No encontrado",C2797)))</formula>
    </cfRule>
  </conditionalFormatting>
  <conditionalFormatting sqref="D2849:H2850">
    <cfRule type="cellIs" dxfId="81" priority="69" operator="lessThan">
      <formula>11</formula>
    </cfRule>
  </conditionalFormatting>
  <conditionalFormatting sqref="B2857:B2864">
    <cfRule type="containsText" dxfId="80" priority="68" operator="containsText" text="C">
      <formula>NOT(ISERROR(SEARCH("C",B2857)))</formula>
    </cfRule>
  </conditionalFormatting>
  <conditionalFormatting sqref="D2802:G2845">
    <cfRule type="cellIs" dxfId="79" priority="67" operator="lessThan">
      <formula>11</formula>
    </cfRule>
  </conditionalFormatting>
  <conditionalFormatting sqref="H2802:H2845">
    <cfRule type="cellIs" dxfId="78" priority="66" operator="lessThan">
      <formula>11</formula>
    </cfRule>
  </conditionalFormatting>
  <conditionalFormatting sqref="C2887:F2887">
    <cfRule type="containsText" dxfId="77" priority="65" operator="containsText" text="No encontrado">
      <formula>NOT(ISERROR(SEARCH("No encontrado",C2887)))</formula>
    </cfRule>
  </conditionalFormatting>
  <conditionalFormatting sqref="D2939:H2940">
    <cfRule type="cellIs" dxfId="76" priority="64" operator="lessThan">
      <formula>11</formula>
    </cfRule>
  </conditionalFormatting>
  <conditionalFormatting sqref="B2947:B2954">
    <cfRule type="containsText" dxfId="75" priority="63" operator="containsText" text="C">
      <formula>NOT(ISERROR(SEARCH("C",B2947)))</formula>
    </cfRule>
  </conditionalFormatting>
  <conditionalFormatting sqref="D2892:G2935">
    <cfRule type="cellIs" dxfId="74" priority="62" operator="lessThan">
      <formula>11</formula>
    </cfRule>
  </conditionalFormatting>
  <conditionalFormatting sqref="H2892:H2935">
    <cfRule type="cellIs" dxfId="73" priority="61" operator="lessThan">
      <formula>11</formula>
    </cfRule>
  </conditionalFormatting>
  <conditionalFormatting sqref="C2977:F2977">
    <cfRule type="containsText" dxfId="72" priority="60" operator="containsText" text="No encontrado">
      <formula>NOT(ISERROR(SEARCH("No encontrado",C2977)))</formula>
    </cfRule>
  </conditionalFormatting>
  <conditionalFormatting sqref="D3029:H3030">
    <cfRule type="cellIs" dxfId="71" priority="59" operator="lessThan">
      <formula>11</formula>
    </cfRule>
  </conditionalFormatting>
  <conditionalFormatting sqref="B3037:B3044">
    <cfRule type="containsText" dxfId="70" priority="58" operator="containsText" text="C">
      <formula>NOT(ISERROR(SEARCH("C",B3037)))</formula>
    </cfRule>
  </conditionalFormatting>
  <conditionalFormatting sqref="D2982:G3025">
    <cfRule type="cellIs" dxfId="69" priority="57" operator="lessThan">
      <formula>11</formula>
    </cfRule>
  </conditionalFormatting>
  <conditionalFormatting sqref="H2982:H3025">
    <cfRule type="cellIs" dxfId="68" priority="56" operator="lessThan">
      <formula>11</formula>
    </cfRule>
  </conditionalFormatting>
  <conditionalFormatting sqref="C3067:F3067">
    <cfRule type="containsText" dxfId="67" priority="55" operator="containsText" text="No encontrado">
      <formula>NOT(ISERROR(SEARCH("No encontrado",C3067)))</formula>
    </cfRule>
  </conditionalFormatting>
  <conditionalFormatting sqref="D3119:H3120">
    <cfRule type="cellIs" dxfId="66" priority="54" operator="lessThan">
      <formula>11</formula>
    </cfRule>
  </conditionalFormatting>
  <conditionalFormatting sqref="B3127:B3134">
    <cfRule type="containsText" dxfId="65" priority="53" operator="containsText" text="C">
      <formula>NOT(ISERROR(SEARCH("C",B3127)))</formula>
    </cfRule>
  </conditionalFormatting>
  <conditionalFormatting sqref="D3072:G3115">
    <cfRule type="cellIs" dxfId="64" priority="52" operator="lessThan">
      <formula>11</formula>
    </cfRule>
  </conditionalFormatting>
  <conditionalFormatting sqref="H3072:H3115">
    <cfRule type="cellIs" dxfId="63" priority="51" operator="lessThan">
      <formula>11</formula>
    </cfRule>
  </conditionalFormatting>
  <conditionalFormatting sqref="C3157:F3157">
    <cfRule type="containsText" dxfId="62" priority="50" operator="containsText" text="No encontrado">
      <formula>NOT(ISERROR(SEARCH("No encontrado",C3157)))</formula>
    </cfRule>
  </conditionalFormatting>
  <conditionalFormatting sqref="D3209:H3210">
    <cfRule type="cellIs" dxfId="61" priority="49" operator="lessThan">
      <formula>11</formula>
    </cfRule>
  </conditionalFormatting>
  <conditionalFormatting sqref="B3217:B3224">
    <cfRule type="containsText" dxfId="60" priority="48" operator="containsText" text="C">
      <formula>NOT(ISERROR(SEARCH("C",B3217)))</formula>
    </cfRule>
  </conditionalFormatting>
  <conditionalFormatting sqref="D3162:G3205">
    <cfRule type="cellIs" dxfId="59" priority="47" operator="lessThan">
      <formula>11</formula>
    </cfRule>
  </conditionalFormatting>
  <conditionalFormatting sqref="H3162:H3205">
    <cfRule type="cellIs" dxfId="58" priority="46" operator="lessThan">
      <formula>11</formula>
    </cfRule>
  </conditionalFormatting>
  <conditionalFormatting sqref="C3247:F3247">
    <cfRule type="containsText" dxfId="57" priority="45" operator="containsText" text="No encontrado">
      <formula>NOT(ISERROR(SEARCH("No encontrado",C3247)))</formula>
    </cfRule>
  </conditionalFormatting>
  <conditionalFormatting sqref="D3299:H3300">
    <cfRule type="cellIs" dxfId="56" priority="44" operator="lessThan">
      <formula>11</formula>
    </cfRule>
  </conditionalFormatting>
  <conditionalFormatting sqref="B3307:B3314">
    <cfRule type="containsText" dxfId="55" priority="43" operator="containsText" text="C">
      <formula>NOT(ISERROR(SEARCH("C",B3307)))</formula>
    </cfRule>
  </conditionalFormatting>
  <conditionalFormatting sqref="D3252:G3295">
    <cfRule type="cellIs" dxfId="54" priority="42" operator="lessThan">
      <formula>11</formula>
    </cfRule>
  </conditionalFormatting>
  <conditionalFormatting sqref="H3252:H3295">
    <cfRule type="cellIs" dxfId="53" priority="41" operator="lessThan">
      <formula>11</formula>
    </cfRule>
  </conditionalFormatting>
  <conditionalFormatting sqref="C3337:F3337">
    <cfRule type="containsText" dxfId="52" priority="40" operator="containsText" text="No encontrado">
      <formula>NOT(ISERROR(SEARCH("No encontrado",C3337)))</formula>
    </cfRule>
  </conditionalFormatting>
  <conditionalFormatting sqref="D3389:H3390">
    <cfRule type="cellIs" dxfId="51" priority="39" operator="lessThan">
      <formula>11</formula>
    </cfRule>
  </conditionalFormatting>
  <conditionalFormatting sqref="B3397:B3404">
    <cfRule type="containsText" dxfId="50" priority="38" operator="containsText" text="C">
      <formula>NOT(ISERROR(SEARCH("C",B3397)))</formula>
    </cfRule>
  </conditionalFormatting>
  <conditionalFormatting sqref="D3342:G3385">
    <cfRule type="cellIs" dxfId="49" priority="37" operator="lessThan">
      <formula>11</formula>
    </cfRule>
  </conditionalFormatting>
  <conditionalFormatting sqref="H3342:H3385">
    <cfRule type="cellIs" dxfId="48" priority="36" operator="lessThan">
      <formula>11</formula>
    </cfRule>
  </conditionalFormatting>
  <conditionalFormatting sqref="C3427:F3427">
    <cfRule type="containsText" dxfId="47" priority="35" operator="containsText" text="No encontrado">
      <formula>NOT(ISERROR(SEARCH("No encontrado",C3427)))</formula>
    </cfRule>
  </conditionalFormatting>
  <conditionalFormatting sqref="D3479:H3480">
    <cfRule type="cellIs" dxfId="46" priority="34" operator="lessThan">
      <formula>11</formula>
    </cfRule>
  </conditionalFormatting>
  <conditionalFormatting sqref="B3487:B3494">
    <cfRule type="containsText" dxfId="45" priority="33" operator="containsText" text="C">
      <formula>NOT(ISERROR(SEARCH("C",B3487)))</formula>
    </cfRule>
  </conditionalFormatting>
  <conditionalFormatting sqref="D3432:G3475">
    <cfRule type="cellIs" dxfId="44" priority="32" operator="lessThan">
      <formula>11</formula>
    </cfRule>
  </conditionalFormatting>
  <conditionalFormatting sqref="H3432:H3475">
    <cfRule type="cellIs" dxfId="43" priority="31" operator="lessThan">
      <formula>11</formula>
    </cfRule>
  </conditionalFormatting>
  <conditionalFormatting sqref="C3517:F3517">
    <cfRule type="containsText" dxfId="42" priority="30" operator="containsText" text="No encontrado">
      <formula>NOT(ISERROR(SEARCH("No encontrado",C3517)))</formula>
    </cfRule>
  </conditionalFormatting>
  <conditionalFormatting sqref="D3569:H3570">
    <cfRule type="cellIs" dxfId="41" priority="29" operator="lessThan">
      <formula>11</formula>
    </cfRule>
  </conditionalFormatting>
  <conditionalFormatting sqref="B3577:B3584">
    <cfRule type="containsText" dxfId="40" priority="28" operator="containsText" text="C">
      <formula>NOT(ISERROR(SEARCH("C",B3577)))</formula>
    </cfRule>
  </conditionalFormatting>
  <conditionalFormatting sqref="D3522:G3565">
    <cfRule type="cellIs" dxfId="39" priority="27" operator="lessThan">
      <formula>11</formula>
    </cfRule>
  </conditionalFormatting>
  <conditionalFormatting sqref="H3522:H3565">
    <cfRule type="cellIs" dxfId="38" priority="26" operator="lessThan">
      <formula>11</formula>
    </cfRule>
  </conditionalFormatting>
  <conditionalFormatting sqref="C3607:F3607">
    <cfRule type="containsText" dxfId="37" priority="25" operator="containsText" text="No encontrado">
      <formula>NOT(ISERROR(SEARCH("No encontrado",C3607)))</formula>
    </cfRule>
  </conditionalFormatting>
  <conditionalFormatting sqref="D3659:H3660">
    <cfRule type="cellIs" dxfId="36" priority="24" operator="lessThan">
      <formula>11</formula>
    </cfRule>
  </conditionalFormatting>
  <conditionalFormatting sqref="B3667:B3674">
    <cfRule type="containsText" dxfId="35" priority="23" operator="containsText" text="C">
      <formula>NOT(ISERROR(SEARCH("C",B3667)))</formula>
    </cfRule>
  </conditionalFormatting>
  <conditionalFormatting sqref="D3612:G3655">
    <cfRule type="cellIs" dxfId="34" priority="22" operator="lessThan">
      <formula>11</formula>
    </cfRule>
  </conditionalFormatting>
  <conditionalFormatting sqref="H3612:H3655">
    <cfRule type="cellIs" dxfId="33" priority="21" operator="lessThan">
      <formula>11</formula>
    </cfRule>
  </conditionalFormatting>
  <conditionalFormatting sqref="C3697:F3697">
    <cfRule type="containsText" dxfId="32" priority="20" operator="containsText" text="No encontrado">
      <formula>NOT(ISERROR(SEARCH("No encontrado",C3697)))</formula>
    </cfRule>
  </conditionalFormatting>
  <conditionalFormatting sqref="D3749:H3750">
    <cfRule type="cellIs" dxfId="31" priority="19" operator="lessThan">
      <formula>11</formula>
    </cfRule>
  </conditionalFormatting>
  <conditionalFormatting sqref="B3757:B3764">
    <cfRule type="containsText" dxfId="30" priority="18" operator="containsText" text="C">
      <formula>NOT(ISERROR(SEARCH("C",B3757)))</formula>
    </cfRule>
  </conditionalFormatting>
  <conditionalFormatting sqref="D3702:G3745">
    <cfRule type="cellIs" dxfId="29" priority="17" operator="lessThan">
      <formula>11</formula>
    </cfRule>
  </conditionalFormatting>
  <conditionalFormatting sqref="H3702:H3745">
    <cfRule type="cellIs" dxfId="28" priority="16" operator="lessThan">
      <formula>11</formula>
    </cfRule>
  </conditionalFormatting>
  <conditionalFormatting sqref="C3787:F3787">
    <cfRule type="containsText" dxfId="27" priority="15" operator="containsText" text="No encontrado">
      <formula>NOT(ISERROR(SEARCH("No encontrado",C3787)))</formula>
    </cfRule>
  </conditionalFormatting>
  <conditionalFormatting sqref="D3839:H3840">
    <cfRule type="cellIs" dxfId="26" priority="14" operator="lessThan">
      <formula>11</formula>
    </cfRule>
  </conditionalFormatting>
  <conditionalFormatting sqref="B3847:B3854">
    <cfRule type="containsText" dxfId="25" priority="13" operator="containsText" text="C">
      <formula>NOT(ISERROR(SEARCH("C",B3847)))</formula>
    </cfRule>
  </conditionalFormatting>
  <conditionalFormatting sqref="D3792:G3835">
    <cfRule type="cellIs" dxfId="24" priority="12" operator="lessThan">
      <formula>11</formula>
    </cfRule>
  </conditionalFormatting>
  <conditionalFormatting sqref="H3792:H3835">
    <cfRule type="cellIs" dxfId="23" priority="11" operator="lessThan">
      <formula>11</formula>
    </cfRule>
  </conditionalFormatting>
  <conditionalFormatting sqref="C3877:F3877">
    <cfRule type="containsText" dxfId="22" priority="10" operator="containsText" text="No encontrado">
      <formula>NOT(ISERROR(SEARCH("No encontrado",C3877)))</formula>
    </cfRule>
  </conditionalFormatting>
  <conditionalFormatting sqref="D3929:H3930">
    <cfRule type="cellIs" dxfId="21" priority="9" operator="lessThan">
      <formula>11</formula>
    </cfRule>
  </conditionalFormatting>
  <conditionalFormatting sqref="B3937:B3944">
    <cfRule type="containsText" dxfId="20" priority="8" operator="containsText" text="C">
      <formula>NOT(ISERROR(SEARCH("C",B3937)))</formula>
    </cfRule>
  </conditionalFormatting>
  <conditionalFormatting sqref="D3882:G3925">
    <cfRule type="cellIs" dxfId="19" priority="7" operator="lessThan">
      <formula>11</formula>
    </cfRule>
  </conditionalFormatting>
  <conditionalFormatting sqref="H3882:H3925">
    <cfRule type="cellIs" dxfId="18" priority="6" operator="lessThan">
      <formula>11</formula>
    </cfRule>
  </conditionalFormatting>
  <conditionalFormatting sqref="C3967:F3967">
    <cfRule type="containsText" dxfId="17" priority="5" operator="containsText" text="No encontrado">
      <formula>NOT(ISERROR(SEARCH("No encontrado",C3967)))</formula>
    </cfRule>
  </conditionalFormatting>
  <conditionalFormatting sqref="D4019:H4020">
    <cfRule type="cellIs" dxfId="16" priority="4" operator="lessThan">
      <formula>11</formula>
    </cfRule>
  </conditionalFormatting>
  <conditionalFormatting sqref="B4027:B4034">
    <cfRule type="containsText" dxfId="15" priority="3" operator="containsText" text="C">
      <formula>NOT(ISERROR(SEARCH("C",B4027)))</formula>
    </cfRule>
  </conditionalFormatting>
  <conditionalFormatting sqref="D3972:G4015">
    <cfRule type="cellIs" dxfId="14" priority="2" operator="lessThan">
      <formula>11</formula>
    </cfRule>
  </conditionalFormatting>
  <conditionalFormatting sqref="H3972:H4015">
    <cfRule type="cellIs" dxfId="13" priority="1" operator="lessThan">
      <formula>11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04AF-D4EB-4B45-8762-DDD1C14BDB79}">
  <sheetPr>
    <tabColor rgb="FFFFFF00"/>
  </sheetPr>
  <dimension ref="A1:AR253"/>
  <sheetViews>
    <sheetView workbookViewId="0">
      <selection activeCell="AN4" sqref="AN4:AN5"/>
    </sheetView>
  </sheetViews>
  <sheetFormatPr baseColWidth="10" defaultRowHeight="15" x14ac:dyDescent="0.25"/>
  <cols>
    <col min="1" max="1" width="4.5703125" style="14" customWidth="1"/>
    <col min="2" max="2" width="36.5703125" style="14" hidden="1" customWidth="1"/>
    <col min="3" max="15" width="4.5703125" style="14" hidden="1" customWidth="1"/>
    <col min="16" max="17" width="5.85546875" style="14" hidden="1" customWidth="1"/>
    <col min="18" max="18" width="6.42578125" style="14" hidden="1" customWidth="1"/>
    <col min="19" max="19" width="4.85546875" style="14" hidden="1" customWidth="1"/>
    <col min="20" max="20" width="6.140625" style="14" hidden="1" customWidth="1"/>
    <col min="21" max="21" width="4.42578125" style="14" hidden="1" customWidth="1"/>
    <col min="22" max="22" width="36.7109375" style="14" bestFit="1" customWidth="1"/>
    <col min="23" max="34" width="4.28515625" style="14" customWidth="1"/>
    <col min="35" max="35" width="4.140625" style="14" customWidth="1"/>
    <col min="36" max="37" width="5.85546875" style="14" customWidth="1"/>
    <col min="38" max="38" width="6.42578125" style="14" customWidth="1"/>
    <col min="39" max="39" width="4.85546875" style="14" customWidth="1"/>
    <col min="40" max="40" width="6.5703125" style="14" customWidth="1"/>
    <col min="41" max="41" width="22.7109375" style="14" customWidth="1"/>
    <col min="42" max="42" width="11.42578125" style="14"/>
    <col min="43" max="43" width="11.42578125" style="14" hidden="1" customWidth="1"/>
    <col min="44" max="44" width="0" style="14" hidden="1" customWidth="1"/>
    <col min="45" max="16384" width="11.42578125" style="14"/>
  </cols>
  <sheetData>
    <row r="1" spans="1:44" ht="18.75" x14ac:dyDescent="0.3">
      <c r="A1" s="433" t="s">
        <v>215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</row>
    <row r="2" spans="1:44" ht="21" x14ac:dyDescent="0.35">
      <c r="A2" s="430" t="str">
        <f>"RANKING ANUAL "&amp;DATOS!B10&amp;DATOS!B11</f>
        <v xml:space="preserve">RANKING ANUAL 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</row>
    <row r="3" spans="1:44" ht="6.75" customHeight="1" x14ac:dyDescent="0.25"/>
    <row r="4" spans="1:44" ht="15" customHeight="1" x14ac:dyDescent="0.25">
      <c r="A4" s="400" t="s">
        <v>19</v>
      </c>
      <c r="B4" s="424" t="s">
        <v>18</v>
      </c>
      <c r="C4" s="415" t="s">
        <v>173</v>
      </c>
      <c r="D4" s="415"/>
      <c r="E4" s="415"/>
      <c r="F4" s="415"/>
      <c r="G4" s="415"/>
      <c r="H4" s="415"/>
      <c r="I4" s="415"/>
      <c r="J4" s="415"/>
      <c r="K4" s="415"/>
      <c r="L4" s="415"/>
      <c r="M4" s="415" t="s">
        <v>174</v>
      </c>
      <c r="N4" s="415"/>
      <c r="O4" s="425" t="s">
        <v>172</v>
      </c>
      <c r="P4" s="425" t="s">
        <v>205</v>
      </c>
      <c r="Q4" s="425" t="s">
        <v>200</v>
      </c>
      <c r="R4" s="425" t="s">
        <v>201</v>
      </c>
      <c r="S4" s="425" t="s">
        <v>175</v>
      </c>
      <c r="T4" s="427" t="s">
        <v>202</v>
      </c>
      <c r="U4" s="427" t="s">
        <v>159</v>
      </c>
      <c r="V4" s="400" t="s">
        <v>18</v>
      </c>
      <c r="W4" s="429" t="s">
        <v>173</v>
      </c>
      <c r="X4" s="429"/>
      <c r="Y4" s="429"/>
      <c r="Z4" s="429"/>
      <c r="AA4" s="429"/>
      <c r="AB4" s="429"/>
      <c r="AC4" s="429"/>
      <c r="AD4" s="429"/>
      <c r="AE4" s="429"/>
      <c r="AF4" s="429"/>
      <c r="AG4" s="429" t="s">
        <v>206</v>
      </c>
      <c r="AH4" s="429"/>
      <c r="AI4" s="428" t="s">
        <v>145</v>
      </c>
      <c r="AJ4" s="428" t="s">
        <v>205</v>
      </c>
      <c r="AK4" s="428" t="s">
        <v>200</v>
      </c>
      <c r="AL4" s="428" t="s">
        <v>201</v>
      </c>
      <c r="AM4" s="428" t="s">
        <v>175</v>
      </c>
      <c r="AN4" s="431" t="s">
        <v>213</v>
      </c>
      <c r="AO4" s="432" t="s">
        <v>212</v>
      </c>
    </row>
    <row r="5" spans="1:44" ht="85.5" customHeight="1" x14ac:dyDescent="0.25">
      <c r="A5" s="400"/>
      <c r="B5" s="424"/>
      <c r="C5" s="133" t="s">
        <v>160</v>
      </c>
      <c r="D5" s="133" t="s">
        <v>161</v>
      </c>
      <c r="E5" s="133" t="s">
        <v>162</v>
      </c>
      <c r="F5" s="133" t="s">
        <v>163</v>
      </c>
      <c r="G5" s="133" t="s">
        <v>164</v>
      </c>
      <c r="H5" s="133" t="s">
        <v>165</v>
      </c>
      <c r="I5" s="133" t="s">
        <v>166</v>
      </c>
      <c r="J5" s="133" t="s">
        <v>167</v>
      </c>
      <c r="K5" s="133" t="s">
        <v>168</v>
      </c>
      <c r="L5" s="133" t="s">
        <v>169</v>
      </c>
      <c r="M5" s="133" t="s">
        <v>170</v>
      </c>
      <c r="N5" s="133" t="s">
        <v>171</v>
      </c>
      <c r="O5" s="425"/>
      <c r="P5" s="425"/>
      <c r="Q5" s="425"/>
      <c r="R5" s="425"/>
      <c r="S5" s="425"/>
      <c r="T5" s="427"/>
      <c r="U5" s="427"/>
      <c r="V5" s="400"/>
      <c r="W5" s="134" t="s">
        <v>8</v>
      </c>
      <c r="X5" s="134" t="s">
        <v>151</v>
      </c>
      <c r="Y5" s="134" t="s">
        <v>150</v>
      </c>
      <c r="Z5" s="134" t="s">
        <v>7</v>
      </c>
      <c r="AA5" s="134" t="s">
        <v>5</v>
      </c>
      <c r="AB5" s="134" t="s">
        <v>165</v>
      </c>
      <c r="AC5" s="134" t="s">
        <v>203</v>
      </c>
      <c r="AD5" s="134" t="s">
        <v>204</v>
      </c>
      <c r="AE5" s="134" t="s">
        <v>168</v>
      </c>
      <c r="AF5" s="134" t="s">
        <v>169</v>
      </c>
      <c r="AG5" s="134" t="s">
        <v>207</v>
      </c>
      <c r="AH5" s="134" t="s">
        <v>171</v>
      </c>
      <c r="AI5" s="428"/>
      <c r="AJ5" s="428"/>
      <c r="AK5" s="428"/>
      <c r="AL5" s="428"/>
      <c r="AM5" s="428"/>
      <c r="AN5" s="431"/>
      <c r="AO5" s="432"/>
    </row>
    <row r="6" spans="1:44" x14ac:dyDescent="0.25">
      <c r="A6" s="135">
        <v>1</v>
      </c>
      <c r="B6" s="14" t="str">
        <f>IF(DATOS!B17="","",DATOS!B17)</f>
        <v>ABOLLANEDA RIVERA, Leomar</v>
      </c>
      <c r="C6" s="82" t="str">
        <f t="shared" ref="C6:C50" ca="1" si="0">IF($B6="","",IF(ISERROR(VLOOKUP($B6,matematica,31,FALSE)),"",IF(VLOOKUP($B6,matematica,31,FALSE)=0,"",VLOOKUP($B6,matematica,31,FALSE))))</f>
        <v/>
      </c>
      <c r="D6" s="82" t="str">
        <f t="shared" ref="D6:D50" ca="1" si="1">IF($B6="","",IF(ISERROR(VLOOKUP($B6,comunicacion,31,FALSE)),"",IF(VLOOKUP($B6,comunicacion,31,FALSE)=0,"",VLOOKUP($B6,comunicacion,31,FALSE))))</f>
        <v/>
      </c>
      <c r="E6" s="82" t="str">
        <f t="shared" ref="E6:E50" ca="1" si="2">IF($B6="","",IF(ISERROR(VLOOKUP($B6,ingles,31,FALSE)),"",IF(VLOOKUP($B6,ingles,31,FALSE)=0,"",VLOOKUP($B6,ingles,31,FALSE))))</f>
        <v/>
      </c>
      <c r="F6" s="82" t="str">
        <f t="shared" ref="F6:F50" ca="1" si="3">IF($B6="","",IF(ISERROR(VLOOKUP($B6,arte,31,FALSE)),"",IF(VLOOKUP($B6,arte,31,FALSE)=0,"",VLOOKUP($B6,arte,31,FALSE))))</f>
        <v/>
      </c>
      <c r="G6" s="82" t="str">
        <f t="shared" ref="G6:G50" ca="1" si="4">IF($B6="","",IF(ISERROR(VLOOKUP($B6,sociales,31,FALSE)),"",IF(VLOOKUP($B6,sociales,31,FALSE)=0,"",VLOOKUP($B6,sociales,31,FALSE))))</f>
        <v/>
      </c>
      <c r="H6" s="82" t="str">
        <f t="shared" ref="H6:H50" ca="1" si="5">IF($B6="","",IF(ISERROR(VLOOKUP($B6,desarrollo,31,FALSE)),"",IF(VLOOKUP($B6,desarrollo,31,FALSE)=0,"",VLOOKUP($B6,desarrollo,31,FALSE))))</f>
        <v/>
      </c>
      <c r="I6" s="82" t="str">
        <f t="shared" ref="I6:I50" ca="1" si="6">IF($B6="","",IF(ISERROR(VLOOKUP($B6,fisica,31,FALSE)),"",IF(VLOOKUP($B6,fisica,31,FALSE)=0,"",VLOOKUP($B6,fisica,31,FALSE))))</f>
        <v/>
      </c>
      <c r="J6" s="82" t="str">
        <f t="shared" ref="J6:J50" ca="1" si="7">IF($B6="","",IF(ISERROR(VLOOKUP($B6,religion,31,FALSE)),"",IF(VLOOKUP($B6,religion,31,FALSE)=0,"",VLOOKUP($B6,religion,31,FALSE))))</f>
        <v/>
      </c>
      <c r="K6" s="82" t="str">
        <f t="shared" ref="K6:K50" ca="1" si="8">IF($B6="","",IF(ISERROR(VLOOKUP($B6,ciencia,31,FALSE)),"",IF(VLOOKUP($B6,ciencia,31,FALSE)=0,"",VLOOKUP($B6,ciencia,31,FALSE))))</f>
        <v/>
      </c>
      <c r="L6" s="82" t="str">
        <f t="shared" ref="L6:L50" ca="1" si="9">IF($B6="","",IF(ISERROR(VLOOKUP($B6,trabajo,31,FALSE)),"",IF(VLOOKUP($B6,trabajo,31,FALSE)=0,"",VLOOKUP($B6,trabajo,31,FALSE))))</f>
        <v/>
      </c>
      <c r="M6" s="82" t="str">
        <f t="shared" ref="M6:M50" ca="1" si="10">IF($B6="","",IF(ISERROR(VLOOKUP($B6,autonomo,31,FALSE)),"",IF(VLOOKUP($B6,autonomo,31,FALSE)=0,"",VLOOKUP($B6,autonomo,31,FALSE))))</f>
        <v/>
      </c>
      <c r="N6" s="82" t="str">
        <f t="shared" ref="N6:N50" ca="1" si="11">IF($B6="","",IF(ISERROR(VLOOKUP($B6,tic,31,FALSE)),"",IF(VLOOKUP($B6,tic,31,FALSE)=0,"",VLOOKUP($B6,tic,31,FALSE))))</f>
        <v/>
      </c>
      <c r="O6" s="82" t="str">
        <f t="shared" ref="O6:O50" ca="1" si="12">IF($B6="","",IF(ISERROR(VLOOKUP($B6,comportamiento,31,FALSE)),"",IF(VLOOKUP($B6,comportamiento,31,FALSE)=0,"",VLOOKUP($B6,comportamiento,31,FALSE))))</f>
        <v/>
      </c>
      <c r="P6" s="14" t="str">
        <f ca="1">IF(B6="","",IF(SUM(C6:L6)=0,"",SUM(C6:L6)))</f>
        <v/>
      </c>
      <c r="Q6" s="14" t="str">
        <f ca="1">IF(COUNTBLANK(C6:L6)&gt;=1,"",COUNT(C6:L6))</f>
        <v/>
      </c>
      <c r="R6" s="136" t="str">
        <f ca="1">IF($B6="","",IF(ISERROR(ROUND(P6/Q6,2)),"",ROUND(P6/Q6,2)))</f>
        <v/>
      </c>
      <c r="S6" s="47">
        <f ca="1">IF($B6="","",COUNTIF(C6:L6,"&lt;11"))</f>
        <v>0</v>
      </c>
      <c r="T6" s="14" t="str">
        <f ca="1">IF($B6="","",IF(R6="","",R6+0.000001*ROW()))</f>
        <v/>
      </c>
      <c r="U6" s="14">
        <f ca="1">IF(B6="","",IF(T6="",500,_xlfn.RANK.EQ(T6,$T$6:$T$50,0)))</f>
        <v>500</v>
      </c>
      <c r="V6" s="137" t="str">
        <f t="shared" ref="V6:V50" ca="1" si="13">IF(ISERROR(INDEX($B$6:$B$50,MATCH(A6,$U$6:$U$50,0))),"",INDEX($B$6:$B$50,MATCH(A6,$U$6:$U$50,0)))</f>
        <v/>
      </c>
      <c r="W6" s="38" t="str">
        <f t="shared" ref="W6:W50" ca="1" si="14">IF($V6="","",IF(VLOOKUP($V6,$B$6:$S$50,2,FALSE)=0,"",VLOOKUP($V6,$B$6:$S$50,2,FALSE)))</f>
        <v/>
      </c>
      <c r="X6" s="38" t="str">
        <f t="shared" ref="X6:X50" ca="1" si="15">IF($V6="","",IF(VLOOKUP($V6,$B$6:$S$50,3,FALSE)=0,"",VLOOKUP($V6,$B$6:$S$50,3,FALSE)))</f>
        <v/>
      </c>
      <c r="Y6" s="38" t="str">
        <f t="shared" ref="Y6:Y50" ca="1" si="16">IF($V6="","",IF(VLOOKUP($V6,$B$6:$S$50,4,FALSE)=0,"",VLOOKUP($V6,$B$6:$S$50,4,FALSE)))</f>
        <v/>
      </c>
      <c r="Z6" s="38" t="str">
        <f t="shared" ref="Z6:Z50" ca="1" si="17">IF($V6="","",IF(VLOOKUP($V6,$B$6:$S$50,5,FALSE)=0,"",VLOOKUP($V6,$B$6:$S$50,5,FALSE)))</f>
        <v/>
      </c>
      <c r="AA6" s="38" t="str">
        <f t="shared" ref="AA6:AA50" ca="1" si="18">IF($V6="","",IF(VLOOKUP($V6,$B$6:$S$50,6,FALSE)=0,"",VLOOKUP($V6,$B$6:$S$50,6,FALSE)))</f>
        <v/>
      </c>
      <c r="AB6" s="38" t="str">
        <f t="shared" ref="AB6:AB50" ca="1" si="19">IF($V6="","",IF(VLOOKUP($V6,$B$6:$S$50,7,FALSE)=0,"",VLOOKUP($V6,$B$6:$S$50,7,FALSE)))</f>
        <v/>
      </c>
      <c r="AC6" s="38" t="str">
        <f t="shared" ref="AC6:AC50" ca="1" si="20">IF($V6="","",IF(VLOOKUP($V6,$B$6:$S$50,8,FALSE)=0,"",VLOOKUP($V6,$B$6:$S$50,8,FALSE)))</f>
        <v/>
      </c>
      <c r="AD6" s="38" t="str">
        <f t="shared" ref="AD6:AD50" ca="1" si="21">IF($V6="","",IF(VLOOKUP($V6,$B$6:$S$50,9,FALSE)=0,"",VLOOKUP($V6,$B$6:$S$50,9,FALSE)))</f>
        <v/>
      </c>
      <c r="AE6" s="38" t="str">
        <f t="shared" ref="AE6:AE50" ca="1" si="22">IF($V6="","",IF(VLOOKUP($V6,$B$6:$S$50,10,FALSE)=0,"",VLOOKUP($V6,$B$6:$S$50,10,FALSE)))</f>
        <v/>
      </c>
      <c r="AF6" s="38" t="str">
        <f t="shared" ref="AF6:AF50" ca="1" si="23">IF($V6="","",IF(VLOOKUP($V6,$B$6:$S$50,11,FALSE)=0,"",VLOOKUP($V6,$B$6:$S$50,11,FALSE)))</f>
        <v/>
      </c>
      <c r="AG6" s="38" t="str">
        <f t="shared" ref="AG6:AG50" ca="1" si="24">IF($V6="","",IF(VLOOKUP($V6,$B$6:$S$50,12,FALSE)=0,"",VLOOKUP($V6,$B$6:$S$50,12,FALSE)))</f>
        <v/>
      </c>
      <c r="AH6" s="38" t="str">
        <f t="shared" ref="AH6:AH50" ca="1" si="25">IF($V6="","",IF(VLOOKUP($V6,$B$6:$S$50,13,FALSE)=0,"",VLOOKUP($V6,$B$6:$S$50,13,FALSE)))</f>
        <v/>
      </c>
      <c r="AI6" s="110" t="str">
        <f t="shared" ref="AI6:AI50" ca="1" si="26">IF($V6="","",IF(VLOOKUP($V6,$B$6:$S$50,14,FALSE)=0,"",VLOOKUP($V6,$B$6:$S$50,14,FALSE)))</f>
        <v/>
      </c>
      <c r="AJ6" s="137" t="str">
        <f t="shared" ref="AJ6:AJ50" ca="1" si="27">IF($V6="","",IF(VLOOKUP($V6,$B$6:$S$50,15,FALSE)=0,"",VLOOKUP($V6,$B$6:$S$50,15,FALSE)))</f>
        <v/>
      </c>
      <c r="AK6" s="137" t="str">
        <f t="shared" ref="AK6:AK50" ca="1" si="28">IF($V6="","",IF(VLOOKUP($V6,$B$6:$S$50,16,FALSE)=0,"",VLOOKUP($V6,$B$6:$S$50,16,FALSE)))</f>
        <v/>
      </c>
      <c r="AL6" s="138" t="str">
        <f t="shared" ref="AL6:AL50" ca="1" si="29">IF($V6="","",IF(VLOOKUP($V6,$B$6:$S$50,17,FALSE)=0,"",VLOOKUP($V6,$B$6:$S$50,17,FALSE)))</f>
        <v/>
      </c>
      <c r="AM6" s="38" t="str">
        <f t="shared" ref="AM6:AM50" ca="1" si="30">IF($V6="","",VLOOKUP($V6,$B$6:$S$50,18,FALSE))</f>
        <v/>
      </c>
      <c r="AN6" s="110" t="str">
        <f ca="1">IF(V6="","",IF(VLOOKUP(V6,DATOS!$B$17:$F$61,5,FALSE)=0,"",VLOOKUP(V6,DATOS!$B$17:$F$61,5,FALSE)))</f>
        <v/>
      </c>
      <c r="AO6" s="137" t="str">
        <f ca="1">IF(V6="","",IF(AR6=0,"Promovido",IF(AR6&lt;=3,"Requiere recuperación","Permanece en el grado")))</f>
        <v/>
      </c>
      <c r="AQ6" s="14" t="str">
        <f ca="1">IF(V6="","",IF(AN6="",0,IF(OR(AN6="NP",AN6&lt;11),1,0)))</f>
        <v/>
      </c>
      <c r="AR6" s="47" t="str">
        <f ca="1">IF(V6="","",AM6+AQ6)</f>
        <v/>
      </c>
    </row>
    <row r="7" spans="1:44" x14ac:dyDescent="0.25">
      <c r="A7" s="135">
        <v>2</v>
      </c>
      <c r="B7" s="14" t="str">
        <f>IF(DATOS!B18="","",DATOS!B18)</f>
        <v>ALCARRAZ PEREZ, Fransy Danai</v>
      </c>
      <c r="C7" s="82" t="str">
        <f t="shared" ca="1" si="0"/>
        <v/>
      </c>
      <c r="D7" s="82" t="str">
        <f t="shared" ca="1" si="1"/>
        <v/>
      </c>
      <c r="E7" s="82" t="str">
        <f t="shared" ca="1" si="2"/>
        <v/>
      </c>
      <c r="F7" s="82" t="str">
        <f t="shared" ca="1" si="3"/>
        <v/>
      </c>
      <c r="G7" s="82" t="str">
        <f t="shared" ca="1" si="4"/>
        <v/>
      </c>
      <c r="H7" s="82" t="str">
        <f t="shared" ca="1" si="5"/>
        <v/>
      </c>
      <c r="I7" s="82" t="str">
        <f t="shared" ca="1" si="6"/>
        <v/>
      </c>
      <c r="J7" s="82" t="str">
        <f t="shared" ca="1" si="7"/>
        <v/>
      </c>
      <c r="K7" s="82" t="str">
        <f t="shared" ca="1" si="8"/>
        <v/>
      </c>
      <c r="L7" s="82" t="str">
        <f t="shared" ca="1" si="9"/>
        <v/>
      </c>
      <c r="M7" s="82" t="str">
        <f t="shared" ca="1" si="10"/>
        <v/>
      </c>
      <c r="N7" s="82" t="str">
        <f t="shared" ca="1" si="11"/>
        <v/>
      </c>
      <c r="O7" s="82" t="str">
        <f t="shared" ca="1" si="12"/>
        <v/>
      </c>
      <c r="P7" s="14" t="str">
        <f t="shared" ref="P7:P50" ca="1" si="31">IF(B7="","",IF(SUM(C7:L7)=0,"",SUM(C7:L7)))</f>
        <v/>
      </c>
      <c r="Q7" s="14" t="str">
        <f t="shared" ref="Q7:Q50" ca="1" si="32">IF(COUNTBLANK(C7:L7)&gt;=1,"",COUNT(C7:L7))</f>
        <v/>
      </c>
      <c r="R7" s="136" t="str">
        <f t="shared" ref="R7:R50" ca="1" si="33">IF($B7="","",IF(ISERROR(ROUND(P7/Q7,2)),"",ROUND(P7/Q7,2)))</f>
        <v/>
      </c>
      <c r="S7" s="47">
        <f t="shared" ref="S7:S50" ca="1" si="34">IF($B7="","",COUNTIF(C7:L7,"&lt;11"))</f>
        <v>0</v>
      </c>
      <c r="T7" s="14" t="str">
        <f t="shared" ref="T7:T50" ca="1" si="35">IF($B7="","",IF(R7="","",R7+0.000001*ROW()))</f>
        <v/>
      </c>
      <c r="U7" s="14">
        <f t="shared" ref="U7:U50" ca="1" si="36">IF(B7="","",IF(T7="",500,_xlfn.RANK.EQ(T7,$T$6:$T$50,0)))</f>
        <v>500</v>
      </c>
      <c r="V7" s="137" t="str">
        <f t="shared" ca="1" si="13"/>
        <v/>
      </c>
      <c r="W7" s="38" t="str">
        <f t="shared" ca="1" si="14"/>
        <v/>
      </c>
      <c r="X7" s="38" t="str">
        <f t="shared" ca="1" si="15"/>
        <v/>
      </c>
      <c r="Y7" s="38" t="str">
        <f t="shared" ca="1" si="16"/>
        <v/>
      </c>
      <c r="Z7" s="38" t="str">
        <f t="shared" ca="1" si="17"/>
        <v/>
      </c>
      <c r="AA7" s="38" t="str">
        <f t="shared" ca="1" si="18"/>
        <v/>
      </c>
      <c r="AB7" s="38" t="str">
        <f t="shared" ca="1" si="19"/>
        <v/>
      </c>
      <c r="AC7" s="38" t="str">
        <f t="shared" ca="1" si="20"/>
        <v/>
      </c>
      <c r="AD7" s="38" t="str">
        <f t="shared" ca="1" si="21"/>
        <v/>
      </c>
      <c r="AE7" s="38" t="str">
        <f t="shared" ca="1" si="22"/>
        <v/>
      </c>
      <c r="AF7" s="38" t="str">
        <f t="shared" ca="1" si="23"/>
        <v/>
      </c>
      <c r="AG7" s="38" t="str">
        <f t="shared" ca="1" si="24"/>
        <v/>
      </c>
      <c r="AH7" s="38" t="str">
        <f t="shared" ca="1" si="25"/>
        <v/>
      </c>
      <c r="AI7" s="110" t="str">
        <f t="shared" ca="1" si="26"/>
        <v/>
      </c>
      <c r="AJ7" s="137" t="str">
        <f t="shared" ca="1" si="27"/>
        <v/>
      </c>
      <c r="AK7" s="137" t="str">
        <f t="shared" ca="1" si="28"/>
        <v/>
      </c>
      <c r="AL7" s="138" t="str">
        <f t="shared" ca="1" si="29"/>
        <v/>
      </c>
      <c r="AM7" s="38" t="str">
        <f t="shared" ca="1" si="30"/>
        <v/>
      </c>
      <c r="AN7" s="110" t="str">
        <f ca="1">IF(V7="","",IF(VLOOKUP(V7,DATOS!$B$17:$F$61,5,FALSE)=0,"",VLOOKUP(V7,DATOS!$B$17:$F$61,5,FALSE)))</f>
        <v/>
      </c>
      <c r="AO7" s="137" t="str">
        <f t="shared" ref="AO7:AO50" ca="1" si="37">IF(V7="","",IF(AR7=0,"Promovido",IF(AR7&lt;=3,"Requiere recuperación","Permanece en el grado")))</f>
        <v/>
      </c>
      <c r="AQ7" s="14" t="str">
        <f t="shared" ref="AQ7:AQ50" ca="1" si="38">IF(V7="","",IF(AN7="",0,IF(OR(AN7="NP",AN7&lt;11),1,0)))</f>
        <v/>
      </c>
      <c r="AR7" s="14" t="str">
        <f t="shared" ref="AR7:AR50" ca="1" si="39">IF(V7="","",AM7+AQ7)</f>
        <v/>
      </c>
    </row>
    <row r="8" spans="1:44" x14ac:dyDescent="0.25">
      <c r="A8" s="135">
        <v>3</v>
      </c>
      <c r="B8" s="14" t="str">
        <f>IF(DATOS!B19="","",DATOS!B19)</f>
        <v>ANDIA NAVARRO, Angie Claribel</v>
      </c>
      <c r="C8" s="82" t="str">
        <f t="shared" ca="1" si="0"/>
        <v/>
      </c>
      <c r="D8" s="82" t="str">
        <f t="shared" ca="1" si="1"/>
        <v/>
      </c>
      <c r="E8" s="82" t="str">
        <f t="shared" ca="1" si="2"/>
        <v/>
      </c>
      <c r="F8" s="82" t="str">
        <f t="shared" ca="1" si="3"/>
        <v/>
      </c>
      <c r="G8" s="82" t="str">
        <f t="shared" ca="1" si="4"/>
        <v/>
      </c>
      <c r="H8" s="82" t="str">
        <f t="shared" ca="1" si="5"/>
        <v/>
      </c>
      <c r="I8" s="82" t="str">
        <f t="shared" ca="1" si="6"/>
        <v/>
      </c>
      <c r="J8" s="82" t="str">
        <f t="shared" ca="1" si="7"/>
        <v/>
      </c>
      <c r="K8" s="82" t="str">
        <f t="shared" ca="1" si="8"/>
        <v/>
      </c>
      <c r="L8" s="82" t="str">
        <f t="shared" ca="1" si="9"/>
        <v/>
      </c>
      <c r="M8" s="82" t="str">
        <f t="shared" ca="1" si="10"/>
        <v/>
      </c>
      <c r="N8" s="82" t="str">
        <f t="shared" ca="1" si="11"/>
        <v/>
      </c>
      <c r="O8" s="82" t="str">
        <f t="shared" ca="1" si="12"/>
        <v/>
      </c>
      <c r="P8" s="14" t="str">
        <f t="shared" ca="1" si="31"/>
        <v/>
      </c>
      <c r="Q8" s="14" t="str">
        <f t="shared" ca="1" si="32"/>
        <v/>
      </c>
      <c r="R8" s="136" t="str">
        <f t="shared" ca="1" si="33"/>
        <v/>
      </c>
      <c r="S8" s="47">
        <f t="shared" ca="1" si="34"/>
        <v>0</v>
      </c>
      <c r="T8" s="14" t="str">
        <f t="shared" ca="1" si="35"/>
        <v/>
      </c>
      <c r="U8" s="14">
        <f t="shared" ca="1" si="36"/>
        <v>500</v>
      </c>
      <c r="V8" s="137" t="str">
        <f t="shared" ca="1" si="13"/>
        <v/>
      </c>
      <c r="W8" s="38" t="str">
        <f t="shared" ca="1" si="14"/>
        <v/>
      </c>
      <c r="X8" s="38" t="str">
        <f t="shared" ca="1" si="15"/>
        <v/>
      </c>
      <c r="Y8" s="38" t="str">
        <f t="shared" ca="1" si="16"/>
        <v/>
      </c>
      <c r="Z8" s="38" t="str">
        <f t="shared" ca="1" si="17"/>
        <v/>
      </c>
      <c r="AA8" s="38" t="str">
        <f t="shared" ca="1" si="18"/>
        <v/>
      </c>
      <c r="AB8" s="38" t="str">
        <f t="shared" ca="1" si="19"/>
        <v/>
      </c>
      <c r="AC8" s="38" t="str">
        <f t="shared" ca="1" si="20"/>
        <v/>
      </c>
      <c r="AD8" s="38" t="str">
        <f t="shared" ca="1" si="21"/>
        <v/>
      </c>
      <c r="AE8" s="38" t="str">
        <f t="shared" ca="1" si="22"/>
        <v/>
      </c>
      <c r="AF8" s="38" t="str">
        <f t="shared" ca="1" si="23"/>
        <v/>
      </c>
      <c r="AG8" s="38" t="str">
        <f t="shared" ca="1" si="24"/>
        <v/>
      </c>
      <c r="AH8" s="38" t="str">
        <f t="shared" ca="1" si="25"/>
        <v/>
      </c>
      <c r="AI8" s="110" t="str">
        <f t="shared" ca="1" si="26"/>
        <v/>
      </c>
      <c r="AJ8" s="137" t="str">
        <f t="shared" ca="1" si="27"/>
        <v/>
      </c>
      <c r="AK8" s="137" t="str">
        <f t="shared" ca="1" si="28"/>
        <v/>
      </c>
      <c r="AL8" s="138" t="str">
        <f t="shared" ca="1" si="29"/>
        <v/>
      </c>
      <c r="AM8" s="38" t="str">
        <f t="shared" ca="1" si="30"/>
        <v/>
      </c>
      <c r="AN8" s="110" t="str">
        <f ca="1">IF(V8="","",IF(VLOOKUP(V8,DATOS!$B$17:$F$61,5,FALSE)=0,"",VLOOKUP(V8,DATOS!$B$17:$F$61,5,FALSE)))</f>
        <v/>
      </c>
      <c r="AO8" s="137" t="str">
        <f t="shared" ca="1" si="37"/>
        <v/>
      </c>
      <c r="AQ8" s="14" t="str">
        <f t="shared" ca="1" si="38"/>
        <v/>
      </c>
      <c r="AR8" s="14" t="str">
        <f t="shared" ca="1" si="39"/>
        <v/>
      </c>
    </row>
    <row r="9" spans="1:44" x14ac:dyDescent="0.25">
      <c r="A9" s="135">
        <v>4</v>
      </c>
      <c r="B9" s="14" t="str">
        <f>IF(DATOS!B20="","",DATOS!B20)</f>
        <v>BENAVENTE DIAZ, Hipollytte Brandon</v>
      </c>
      <c r="C9" s="82" t="str">
        <f t="shared" ca="1" si="0"/>
        <v/>
      </c>
      <c r="D9" s="82" t="str">
        <f t="shared" ca="1" si="1"/>
        <v/>
      </c>
      <c r="E9" s="82" t="str">
        <f t="shared" ca="1" si="2"/>
        <v/>
      </c>
      <c r="F9" s="82" t="str">
        <f t="shared" ca="1" si="3"/>
        <v/>
      </c>
      <c r="G9" s="82" t="str">
        <f t="shared" ca="1" si="4"/>
        <v/>
      </c>
      <c r="H9" s="82" t="str">
        <f t="shared" ca="1" si="5"/>
        <v/>
      </c>
      <c r="I9" s="82" t="str">
        <f t="shared" ca="1" si="6"/>
        <v/>
      </c>
      <c r="J9" s="82" t="str">
        <f t="shared" ca="1" si="7"/>
        <v/>
      </c>
      <c r="K9" s="82" t="str">
        <f t="shared" ca="1" si="8"/>
        <v/>
      </c>
      <c r="L9" s="82" t="str">
        <f t="shared" ca="1" si="9"/>
        <v/>
      </c>
      <c r="M9" s="82" t="str">
        <f t="shared" ca="1" si="10"/>
        <v/>
      </c>
      <c r="N9" s="82" t="str">
        <f t="shared" ca="1" si="11"/>
        <v/>
      </c>
      <c r="O9" s="82" t="str">
        <f t="shared" ca="1" si="12"/>
        <v/>
      </c>
      <c r="P9" s="14" t="str">
        <f t="shared" ca="1" si="31"/>
        <v/>
      </c>
      <c r="Q9" s="14" t="str">
        <f t="shared" ca="1" si="32"/>
        <v/>
      </c>
      <c r="R9" s="136" t="str">
        <f t="shared" ca="1" si="33"/>
        <v/>
      </c>
      <c r="S9" s="47">
        <f t="shared" ca="1" si="34"/>
        <v>0</v>
      </c>
      <c r="T9" s="14" t="str">
        <f t="shared" ca="1" si="35"/>
        <v/>
      </c>
      <c r="U9" s="14">
        <f t="shared" ca="1" si="36"/>
        <v>500</v>
      </c>
      <c r="V9" s="137" t="str">
        <f t="shared" ca="1" si="13"/>
        <v/>
      </c>
      <c r="W9" s="38" t="str">
        <f t="shared" ca="1" si="14"/>
        <v/>
      </c>
      <c r="X9" s="38" t="str">
        <f t="shared" ca="1" si="15"/>
        <v/>
      </c>
      <c r="Y9" s="38" t="str">
        <f t="shared" ca="1" si="16"/>
        <v/>
      </c>
      <c r="Z9" s="38" t="str">
        <f t="shared" ca="1" si="17"/>
        <v/>
      </c>
      <c r="AA9" s="38" t="str">
        <f t="shared" ca="1" si="18"/>
        <v/>
      </c>
      <c r="AB9" s="38" t="str">
        <f t="shared" ca="1" si="19"/>
        <v/>
      </c>
      <c r="AC9" s="38" t="str">
        <f t="shared" ca="1" si="20"/>
        <v/>
      </c>
      <c r="AD9" s="38" t="str">
        <f t="shared" ca="1" si="21"/>
        <v/>
      </c>
      <c r="AE9" s="38" t="str">
        <f t="shared" ca="1" si="22"/>
        <v/>
      </c>
      <c r="AF9" s="38" t="str">
        <f t="shared" ca="1" si="23"/>
        <v/>
      </c>
      <c r="AG9" s="38" t="str">
        <f t="shared" ca="1" si="24"/>
        <v/>
      </c>
      <c r="AH9" s="38" t="str">
        <f t="shared" ca="1" si="25"/>
        <v/>
      </c>
      <c r="AI9" s="110" t="str">
        <f t="shared" ca="1" si="26"/>
        <v/>
      </c>
      <c r="AJ9" s="137" t="str">
        <f t="shared" ca="1" si="27"/>
        <v/>
      </c>
      <c r="AK9" s="137" t="str">
        <f t="shared" ca="1" si="28"/>
        <v/>
      </c>
      <c r="AL9" s="138" t="str">
        <f t="shared" ca="1" si="29"/>
        <v/>
      </c>
      <c r="AM9" s="38" t="str">
        <f t="shared" ca="1" si="30"/>
        <v/>
      </c>
      <c r="AN9" s="110" t="str">
        <f ca="1">IF(V9="","",IF(VLOOKUP(V9,DATOS!$B$17:$F$61,5,FALSE)=0,"",VLOOKUP(V9,DATOS!$B$17:$F$61,5,FALSE)))</f>
        <v/>
      </c>
      <c r="AO9" s="137" t="str">
        <f t="shared" ca="1" si="37"/>
        <v/>
      </c>
      <c r="AQ9" s="14" t="str">
        <f t="shared" ca="1" si="38"/>
        <v/>
      </c>
      <c r="AR9" s="14" t="str">
        <f t="shared" ca="1" si="39"/>
        <v/>
      </c>
    </row>
    <row r="10" spans="1:44" x14ac:dyDescent="0.25">
      <c r="A10" s="135">
        <v>5</v>
      </c>
      <c r="B10" s="14" t="str">
        <f>IF(DATOS!B21="","",DATOS!B21)</f>
        <v>BORDA ROMERO, Milagros</v>
      </c>
      <c r="C10" s="82" t="str">
        <f t="shared" ca="1" si="0"/>
        <v/>
      </c>
      <c r="D10" s="82" t="str">
        <f t="shared" ca="1" si="1"/>
        <v/>
      </c>
      <c r="E10" s="82" t="str">
        <f t="shared" ca="1" si="2"/>
        <v/>
      </c>
      <c r="F10" s="82" t="str">
        <f t="shared" ca="1" si="3"/>
        <v/>
      </c>
      <c r="G10" s="82" t="str">
        <f t="shared" ca="1" si="4"/>
        <v/>
      </c>
      <c r="H10" s="82" t="str">
        <f t="shared" ca="1" si="5"/>
        <v/>
      </c>
      <c r="I10" s="82" t="str">
        <f t="shared" ca="1" si="6"/>
        <v/>
      </c>
      <c r="J10" s="82" t="str">
        <f t="shared" ca="1" si="7"/>
        <v/>
      </c>
      <c r="K10" s="82" t="str">
        <f t="shared" ca="1" si="8"/>
        <v/>
      </c>
      <c r="L10" s="82" t="str">
        <f t="shared" ca="1" si="9"/>
        <v/>
      </c>
      <c r="M10" s="82" t="str">
        <f t="shared" ca="1" si="10"/>
        <v/>
      </c>
      <c r="N10" s="82" t="str">
        <f t="shared" ca="1" si="11"/>
        <v/>
      </c>
      <c r="O10" s="82" t="str">
        <f t="shared" ca="1" si="12"/>
        <v/>
      </c>
      <c r="P10" s="14" t="str">
        <f t="shared" ca="1" si="31"/>
        <v/>
      </c>
      <c r="Q10" s="14" t="str">
        <f t="shared" ca="1" si="32"/>
        <v/>
      </c>
      <c r="R10" s="136" t="str">
        <f t="shared" ca="1" si="33"/>
        <v/>
      </c>
      <c r="S10" s="47">
        <f t="shared" ca="1" si="34"/>
        <v>0</v>
      </c>
      <c r="T10" s="14" t="str">
        <f t="shared" ca="1" si="35"/>
        <v/>
      </c>
      <c r="U10" s="14">
        <f t="shared" ca="1" si="36"/>
        <v>500</v>
      </c>
      <c r="V10" s="139" t="str">
        <f t="shared" ca="1" si="13"/>
        <v/>
      </c>
      <c r="W10" s="38" t="str">
        <f t="shared" ca="1" si="14"/>
        <v/>
      </c>
      <c r="X10" s="38" t="str">
        <f t="shared" ca="1" si="15"/>
        <v/>
      </c>
      <c r="Y10" s="38" t="str">
        <f t="shared" ca="1" si="16"/>
        <v/>
      </c>
      <c r="Z10" s="38" t="str">
        <f t="shared" ca="1" si="17"/>
        <v/>
      </c>
      <c r="AA10" s="38" t="str">
        <f t="shared" ca="1" si="18"/>
        <v/>
      </c>
      <c r="AB10" s="38" t="str">
        <f t="shared" ca="1" si="19"/>
        <v/>
      </c>
      <c r="AC10" s="38" t="str">
        <f t="shared" ca="1" si="20"/>
        <v/>
      </c>
      <c r="AD10" s="38" t="str">
        <f t="shared" ca="1" si="21"/>
        <v/>
      </c>
      <c r="AE10" s="38" t="str">
        <f t="shared" ca="1" si="22"/>
        <v/>
      </c>
      <c r="AF10" s="38" t="str">
        <f t="shared" ca="1" si="23"/>
        <v/>
      </c>
      <c r="AG10" s="38" t="str">
        <f t="shared" ca="1" si="24"/>
        <v/>
      </c>
      <c r="AH10" s="38" t="str">
        <f t="shared" ca="1" si="25"/>
        <v/>
      </c>
      <c r="AI10" s="110" t="str">
        <f t="shared" ca="1" si="26"/>
        <v/>
      </c>
      <c r="AJ10" s="137" t="str">
        <f t="shared" ca="1" si="27"/>
        <v/>
      </c>
      <c r="AK10" s="137" t="str">
        <f t="shared" ca="1" si="28"/>
        <v/>
      </c>
      <c r="AL10" s="138" t="str">
        <f t="shared" ca="1" si="29"/>
        <v/>
      </c>
      <c r="AM10" s="38" t="str">
        <f t="shared" ca="1" si="30"/>
        <v/>
      </c>
      <c r="AN10" s="110" t="str">
        <f ca="1">IF(V10="","",IF(VLOOKUP(V10,DATOS!$B$17:$F$61,5,FALSE)=0,"",VLOOKUP(V10,DATOS!$B$17:$F$61,5,FALSE)))</f>
        <v/>
      </c>
      <c r="AO10" s="137" t="str">
        <f t="shared" ca="1" si="37"/>
        <v/>
      </c>
      <c r="AQ10" s="14" t="str">
        <f t="shared" ca="1" si="38"/>
        <v/>
      </c>
      <c r="AR10" s="14" t="str">
        <f t="shared" ca="1" si="39"/>
        <v/>
      </c>
    </row>
    <row r="11" spans="1:44" x14ac:dyDescent="0.25">
      <c r="A11" s="135">
        <v>6</v>
      </c>
      <c r="B11" s="14" t="str">
        <f>IF(DATOS!B22="","",DATOS!B22)</f>
        <v>CAÑARI CCORIMANYA, Yanell Ariana</v>
      </c>
      <c r="C11" s="82" t="str">
        <f t="shared" ca="1" si="0"/>
        <v/>
      </c>
      <c r="D11" s="82" t="str">
        <f t="shared" ca="1" si="1"/>
        <v/>
      </c>
      <c r="E11" s="82" t="str">
        <f t="shared" ca="1" si="2"/>
        <v/>
      </c>
      <c r="F11" s="82" t="str">
        <f t="shared" ca="1" si="3"/>
        <v/>
      </c>
      <c r="G11" s="82" t="str">
        <f t="shared" ca="1" si="4"/>
        <v/>
      </c>
      <c r="H11" s="82" t="str">
        <f t="shared" ca="1" si="5"/>
        <v/>
      </c>
      <c r="I11" s="82" t="str">
        <f t="shared" ca="1" si="6"/>
        <v/>
      </c>
      <c r="J11" s="82" t="str">
        <f t="shared" ca="1" si="7"/>
        <v/>
      </c>
      <c r="K11" s="82" t="str">
        <f t="shared" ca="1" si="8"/>
        <v/>
      </c>
      <c r="L11" s="82" t="str">
        <f t="shared" ca="1" si="9"/>
        <v/>
      </c>
      <c r="M11" s="82" t="str">
        <f t="shared" ca="1" si="10"/>
        <v/>
      </c>
      <c r="N11" s="82" t="str">
        <f t="shared" ca="1" si="11"/>
        <v/>
      </c>
      <c r="O11" s="82" t="str">
        <f t="shared" ca="1" si="12"/>
        <v/>
      </c>
      <c r="P11" s="14" t="str">
        <f t="shared" ca="1" si="31"/>
        <v/>
      </c>
      <c r="Q11" s="14" t="str">
        <f t="shared" ca="1" si="32"/>
        <v/>
      </c>
      <c r="R11" s="136" t="str">
        <f t="shared" ca="1" si="33"/>
        <v/>
      </c>
      <c r="S11" s="47">
        <f t="shared" ca="1" si="34"/>
        <v>0</v>
      </c>
      <c r="T11" s="14" t="str">
        <f t="shared" ca="1" si="35"/>
        <v/>
      </c>
      <c r="U11" s="14">
        <f t="shared" ca="1" si="36"/>
        <v>500</v>
      </c>
      <c r="V11" s="137" t="str">
        <f t="shared" ca="1" si="13"/>
        <v/>
      </c>
      <c r="W11" s="38" t="str">
        <f t="shared" ca="1" si="14"/>
        <v/>
      </c>
      <c r="X11" s="38" t="str">
        <f t="shared" ca="1" si="15"/>
        <v/>
      </c>
      <c r="Y11" s="38" t="str">
        <f t="shared" ca="1" si="16"/>
        <v/>
      </c>
      <c r="Z11" s="38" t="str">
        <f t="shared" ca="1" si="17"/>
        <v/>
      </c>
      <c r="AA11" s="38" t="str">
        <f t="shared" ca="1" si="18"/>
        <v/>
      </c>
      <c r="AB11" s="38" t="str">
        <f t="shared" ca="1" si="19"/>
        <v/>
      </c>
      <c r="AC11" s="38" t="str">
        <f t="shared" ca="1" si="20"/>
        <v/>
      </c>
      <c r="AD11" s="38" t="str">
        <f t="shared" ca="1" si="21"/>
        <v/>
      </c>
      <c r="AE11" s="38" t="str">
        <f t="shared" ca="1" si="22"/>
        <v/>
      </c>
      <c r="AF11" s="38" t="str">
        <f t="shared" ca="1" si="23"/>
        <v/>
      </c>
      <c r="AG11" s="38" t="str">
        <f t="shared" ca="1" si="24"/>
        <v/>
      </c>
      <c r="AH11" s="38" t="str">
        <f t="shared" ca="1" si="25"/>
        <v/>
      </c>
      <c r="AI11" s="110" t="str">
        <f t="shared" ca="1" si="26"/>
        <v/>
      </c>
      <c r="AJ11" s="137" t="str">
        <f t="shared" ca="1" si="27"/>
        <v/>
      </c>
      <c r="AK11" s="137" t="str">
        <f t="shared" ca="1" si="28"/>
        <v/>
      </c>
      <c r="AL11" s="138" t="str">
        <f t="shared" ca="1" si="29"/>
        <v/>
      </c>
      <c r="AM11" s="38" t="str">
        <f t="shared" ca="1" si="30"/>
        <v/>
      </c>
      <c r="AN11" s="110" t="str">
        <f ca="1">IF(V11="","",IF(VLOOKUP(V11,DATOS!$B$17:$F$61,5,FALSE)=0,"",VLOOKUP(V11,DATOS!$B$17:$F$61,5,FALSE)))</f>
        <v/>
      </c>
      <c r="AO11" s="137" t="str">
        <f t="shared" ca="1" si="37"/>
        <v/>
      </c>
      <c r="AQ11" s="14" t="str">
        <f t="shared" ca="1" si="38"/>
        <v/>
      </c>
      <c r="AR11" s="14" t="str">
        <f t="shared" ca="1" si="39"/>
        <v/>
      </c>
    </row>
    <row r="12" spans="1:44" x14ac:dyDescent="0.25">
      <c r="A12" s="135">
        <v>7</v>
      </c>
      <c r="B12" s="14" t="str">
        <f>IF(DATOS!B23="","",DATOS!B23)</f>
        <v>CAÑARI HUAMAN, Illari Tuire</v>
      </c>
      <c r="C12" s="82" t="str">
        <f t="shared" ca="1" si="0"/>
        <v/>
      </c>
      <c r="D12" s="82" t="str">
        <f t="shared" ca="1" si="1"/>
        <v/>
      </c>
      <c r="E12" s="82" t="str">
        <f t="shared" ca="1" si="2"/>
        <v/>
      </c>
      <c r="F12" s="82" t="str">
        <f t="shared" ca="1" si="3"/>
        <v/>
      </c>
      <c r="G12" s="82" t="str">
        <f t="shared" ca="1" si="4"/>
        <v/>
      </c>
      <c r="H12" s="82" t="str">
        <f t="shared" ca="1" si="5"/>
        <v/>
      </c>
      <c r="I12" s="82" t="str">
        <f t="shared" ca="1" si="6"/>
        <v/>
      </c>
      <c r="J12" s="82" t="str">
        <f t="shared" ca="1" si="7"/>
        <v/>
      </c>
      <c r="K12" s="82" t="str">
        <f t="shared" ca="1" si="8"/>
        <v/>
      </c>
      <c r="L12" s="82" t="str">
        <f t="shared" ca="1" si="9"/>
        <v/>
      </c>
      <c r="M12" s="82" t="str">
        <f t="shared" ca="1" si="10"/>
        <v/>
      </c>
      <c r="N12" s="82" t="str">
        <f t="shared" ca="1" si="11"/>
        <v/>
      </c>
      <c r="O12" s="82" t="str">
        <f t="shared" ca="1" si="12"/>
        <v/>
      </c>
      <c r="P12" s="14" t="str">
        <f t="shared" ca="1" si="31"/>
        <v/>
      </c>
      <c r="Q12" s="14" t="str">
        <f t="shared" ca="1" si="32"/>
        <v/>
      </c>
      <c r="R12" s="136" t="str">
        <f t="shared" ca="1" si="33"/>
        <v/>
      </c>
      <c r="S12" s="47">
        <f t="shared" ca="1" si="34"/>
        <v>0</v>
      </c>
      <c r="T12" s="14" t="str">
        <f t="shared" ca="1" si="35"/>
        <v/>
      </c>
      <c r="U12" s="14">
        <f t="shared" ca="1" si="36"/>
        <v>500</v>
      </c>
      <c r="V12" s="137" t="str">
        <f t="shared" ca="1" si="13"/>
        <v/>
      </c>
      <c r="W12" s="38" t="str">
        <f t="shared" ca="1" si="14"/>
        <v/>
      </c>
      <c r="X12" s="38" t="str">
        <f t="shared" ca="1" si="15"/>
        <v/>
      </c>
      <c r="Y12" s="38" t="str">
        <f t="shared" ca="1" si="16"/>
        <v/>
      </c>
      <c r="Z12" s="38" t="str">
        <f t="shared" ca="1" si="17"/>
        <v/>
      </c>
      <c r="AA12" s="38" t="str">
        <f t="shared" ca="1" si="18"/>
        <v/>
      </c>
      <c r="AB12" s="38" t="str">
        <f t="shared" ca="1" si="19"/>
        <v/>
      </c>
      <c r="AC12" s="38" t="str">
        <f t="shared" ca="1" si="20"/>
        <v/>
      </c>
      <c r="AD12" s="38" t="str">
        <f t="shared" ca="1" si="21"/>
        <v/>
      </c>
      <c r="AE12" s="38" t="str">
        <f t="shared" ca="1" si="22"/>
        <v/>
      </c>
      <c r="AF12" s="38" t="str">
        <f t="shared" ca="1" si="23"/>
        <v/>
      </c>
      <c r="AG12" s="38" t="str">
        <f t="shared" ca="1" si="24"/>
        <v/>
      </c>
      <c r="AH12" s="38" t="str">
        <f t="shared" ca="1" si="25"/>
        <v/>
      </c>
      <c r="AI12" s="110" t="str">
        <f t="shared" ca="1" si="26"/>
        <v/>
      </c>
      <c r="AJ12" s="137" t="str">
        <f t="shared" ca="1" si="27"/>
        <v/>
      </c>
      <c r="AK12" s="137" t="str">
        <f t="shared" ca="1" si="28"/>
        <v/>
      </c>
      <c r="AL12" s="138" t="str">
        <f t="shared" ca="1" si="29"/>
        <v/>
      </c>
      <c r="AM12" s="38" t="str">
        <f t="shared" ca="1" si="30"/>
        <v/>
      </c>
      <c r="AN12" s="110" t="str">
        <f ca="1">IF(V12="","",IF(VLOOKUP(V12,DATOS!$B$17:$F$61,5,FALSE)=0,"",VLOOKUP(V12,DATOS!$B$17:$F$61,5,FALSE)))</f>
        <v/>
      </c>
      <c r="AO12" s="137" t="str">
        <f t="shared" ca="1" si="37"/>
        <v/>
      </c>
      <c r="AQ12" s="14" t="str">
        <f t="shared" ca="1" si="38"/>
        <v/>
      </c>
      <c r="AR12" s="14" t="str">
        <f t="shared" ca="1" si="39"/>
        <v/>
      </c>
    </row>
    <row r="13" spans="1:44" x14ac:dyDescent="0.25">
      <c r="A13" s="135">
        <v>8</v>
      </c>
      <c r="B13" s="14" t="str">
        <f>IF(DATOS!B24="","",DATOS!B24)</f>
        <v>CARRASCO GUTIERREZ, Lukas Adriano</v>
      </c>
      <c r="C13" s="82" t="str">
        <f t="shared" ca="1" si="0"/>
        <v/>
      </c>
      <c r="D13" s="82" t="str">
        <f t="shared" ca="1" si="1"/>
        <v/>
      </c>
      <c r="E13" s="82" t="str">
        <f t="shared" ca="1" si="2"/>
        <v/>
      </c>
      <c r="F13" s="82" t="str">
        <f t="shared" ca="1" si="3"/>
        <v/>
      </c>
      <c r="G13" s="82" t="str">
        <f t="shared" ca="1" si="4"/>
        <v/>
      </c>
      <c r="H13" s="82" t="str">
        <f t="shared" ca="1" si="5"/>
        <v/>
      </c>
      <c r="I13" s="82" t="str">
        <f t="shared" ca="1" si="6"/>
        <v/>
      </c>
      <c r="J13" s="82" t="str">
        <f t="shared" ca="1" si="7"/>
        <v/>
      </c>
      <c r="K13" s="82" t="str">
        <f t="shared" ca="1" si="8"/>
        <v/>
      </c>
      <c r="L13" s="82" t="str">
        <f t="shared" ca="1" si="9"/>
        <v/>
      </c>
      <c r="M13" s="82" t="str">
        <f t="shared" ca="1" si="10"/>
        <v/>
      </c>
      <c r="N13" s="82" t="str">
        <f t="shared" ca="1" si="11"/>
        <v/>
      </c>
      <c r="O13" s="82" t="str">
        <f t="shared" ca="1" si="12"/>
        <v/>
      </c>
      <c r="P13" s="14" t="str">
        <f t="shared" ca="1" si="31"/>
        <v/>
      </c>
      <c r="Q13" s="14" t="str">
        <f t="shared" ca="1" si="32"/>
        <v/>
      </c>
      <c r="R13" s="136" t="str">
        <f t="shared" ca="1" si="33"/>
        <v/>
      </c>
      <c r="S13" s="47">
        <f t="shared" ca="1" si="34"/>
        <v>0</v>
      </c>
      <c r="T13" s="14" t="str">
        <f t="shared" ca="1" si="35"/>
        <v/>
      </c>
      <c r="U13" s="14">
        <f t="shared" ca="1" si="36"/>
        <v>500</v>
      </c>
      <c r="V13" s="137" t="str">
        <f t="shared" ca="1" si="13"/>
        <v/>
      </c>
      <c r="W13" s="38" t="str">
        <f t="shared" ca="1" si="14"/>
        <v/>
      </c>
      <c r="X13" s="38" t="str">
        <f t="shared" ca="1" si="15"/>
        <v/>
      </c>
      <c r="Y13" s="38" t="str">
        <f t="shared" ca="1" si="16"/>
        <v/>
      </c>
      <c r="Z13" s="38" t="str">
        <f t="shared" ca="1" si="17"/>
        <v/>
      </c>
      <c r="AA13" s="38" t="str">
        <f t="shared" ca="1" si="18"/>
        <v/>
      </c>
      <c r="AB13" s="38" t="str">
        <f t="shared" ca="1" si="19"/>
        <v/>
      </c>
      <c r="AC13" s="38" t="str">
        <f t="shared" ca="1" si="20"/>
        <v/>
      </c>
      <c r="AD13" s="38" t="str">
        <f t="shared" ca="1" si="21"/>
        <v/>
      </c>
      <c r="AE13" s="38" t="str">
        <f t="shared" ca="1" si="22"/>
        <v/>
      </c>
      <c r="AF13" s="38" t="str">
        <f t="shared" ca="1" si="23"/>
        <v/>
      </c>
      <c r="AG13" s="38" t="str">
        <f t="shared" ca="1" si="24"/>
        <v/>
      </c>
      <c r="AH13" s="38" t="str">
        <f t="shared" ca="1" si="25"/>
        <v/>
      </c>
      <c r="AI13" s="110" t="str">
        <f t="shared" ca="1" si="26"/>
        <v/>
      </c>
      <c r="AJ13" s="137" t="str">
        <f t="shared" ca="1" si="27"/>
        <v/>
      </c>
      <c r="AK13" s="137" t="str">
        <f t="shared" ca="1" si="28"/>
        <v/>
      </c>
      <c r="AL13" s="138" t="str">
        <f t="shared" ca="1" si="29"/>
        <v/>
      </c>
      <c r="AM13" s="38" t="str">
        <f t="shared" ca="1" si="30"/>
        <v/>
      </c>
      <c r="AN13" s="110" t="str">
        <f ca="1">IF(V13="","",IF(VLOOKUP(V13,DATOS!$B$17:$F$61,5,FALSE)=0,"",VLOOKUP(V13,DATOS!$B$17:$F$61,5,FALSE)))</f>
        <v/>
      </c>
      <c r="AO13" s="137" t="str">
        <f t="shared" ca="1" si="37"/>
        <v/>
      </c>
      <c r="AQ13" s="14" t="str">
        <f t="shared" ca="1" si="38"/>
        <v/>
      </c>
      <c r="AR13" s="14" t="str">
        <f t="shared" ca="1" si="39"/>
        <v/>
      </c>
    </row>
    <row r="14" spans="1:44" x14ac:dyDescent="0.25">
      <c r="A14" s="135">
        <v>9</v>
      </c>
      <c r="B14" s="14" t="str">
        <f>IF(DATOS!B25="","",DATOS!B25)</f>
        <v>CCORISAPRA LOPEZ, Gabriel</v>
      </c>
      <c r="C14" s="82" t="str">
        <f t="shared" ca="1" si="0"/>
        <v/>
      </c>
      <c r="D14" s="82" t="str">
        <f t="shared" ca="1" si="1"/>
        <v/>
      </c>
      <c r="E14" s="82" t="str">
        <f t="shared" ca="1" si="2"/>
        <v/>
      </c>
      <c r="F14" s="82" t="str">
        <f t="shared" ca="1" si="3"/>
        <v/>
      </c>
      <c r="G14" s="82" t="str">
        <f t="shared" ca="1" si="4"/>
        <v/>
      </c>
      <c r="H14" s="82" t="str">
        <f t="shared" ca="1" si="5"/>
        <v/>
      </c>
      <c r="I14" s="82" t="str">
        <f t="shared" ca="1" si="6"/>
        <v/>
      </c>
      <c r="J14" s="82" t="str">
        <f t="shared" ca="1" si="7"/>
        <v/>
      </c>
      <c r="K14" s="82" t="str">
        <f t="shared" ca="1" si="8"/>
        <v/>
      </c>
      <c r="L14" s="82" t="str">
        <f t="shared" ca="1" si="9"/>
        <v/>
      </c>
      <c r="M14" s="82" t="str">
        <f t="shared" ca="1" si="10"/>
        <v/>
      </c>
      <c r="N14" s="82" t="str">
        <f t="shared" ca="1" si="11"/>
        <v/>
      </c>
      <c r="O14" s="82" t="str">
        <f t="shared" ca="1" si="12"/>
        <v/>
      </c>
      <c r="P14" s="14" t="str">
        <f t="shared" ca="1" si="31"/>
        <v/>
      </c>
      <c r="Q14" s="14" t="str">
        <f t="shared" ca="1" si="32"/>
        <v/>
      </c>
      <c r="R14" s="136" t="str">
        <f t="shared" ca="1" si="33"/>
        <v/>
      </c>
      <c r="S14" s="47">
        <f t="shared" ca="1" si="34"/>
        <v>0</v>
      </c>
      <c r="T14" s="14" t="str">
        <f t="shared" ca="1" si="35"/>
        <v/>
      </c>
      <c r="U14" s="14">
        <f t="shared" ca="1" si="36"/>
        <v>500</v>
      </c>
      <c r="V14" s="137" t="str">
        <f t="shared" ca="1" si="13"/>
        <v/>
      </c>
      <c r="W14" s="38" t="str">
        <f t="shared" ca="1" si="14"/>
        <v/>
      </c>
      <c r="X14" s="38" t="str">
        <f t="shared" ca="1" si="15"/>
        <v/>
      </c>
      <c r="Y14" s="38" t="str">
        <f t="shared" ca="1" si="16"/>
        <v/>
      </c>
      <c r="Z14" s="38" t="str">
        <f t="shared" ca="1" si="17"/>
        <v/>
      </c>
      <c r="AA14" s="38" t="str">
        <f t="shared" ca="1" si="18"/>
        <v/>
      </c>
      <c r="AB14" s="38" t="str">
        <f t="shared" ca="1" si="19"/>
        <v/>
      </c>
      <c r="AC14" s="38" t="str">
        <f t="shared" ca="1" si="20"/>
        <v/>
      </c>
      <c r="AD14" s="38" t="str">
        <f t="shared" ca="1" si="21"/>
        <v/>
      </c>
      <c r="AE14" s="38" t="str">
        <f t="shared" ca="1" si="22"/>
        <v/>
      </c>
      <c r="AF14" s="38" t="str">
        <f t="shared" ca="1" si="23"/>
        <v/>
      </c>
      <c r="AG14" s="38" t="str">
        <f t="shared" ca="1" si="24"/>
        <v/>
      </c>
      <c r="AH14" s="38" t="str">
        <f t="shared" ca="1" si="25"/>
        <v/>
      </c>
      <c r="AI14" s="110" t="str">
        <f t="shared" ca="1" si="26"/>
        <v/>
      </c>
      <c r="AJ14" s="137" t="str">
        <f t="shared" ca="1" si="27"/>
        <v/>
      </c>
      <c r="AK14" s="137" t="str">
        <f t="shared" ca="1" si="28"/>
        <v/>
      </c>
      <c r="AL14" s="138" t="str">
        <f t="shared" ca="1" si="29"/>
        <v/>
      </c>
      <c r="AM14" s="38" t="str">
        <f t="shared" ca="1" si="30"/>
        <v/>
      </c>
      <c r="AN14" s="110" t="str">
        <f ca="1">IF(V14="","",IF(VLOOKUP(V14,DATOS!$B$17:$F$61,5,FALSE)=0,"",VLOOKUP(V14,DATOS!$B$17:$F$61,5,FALSE)))</f>
        <v/>
      </c>
      <c r="AO14" s="137" t="str">
        <f t="shared" ca="1" si="37"/>
        <v/>
      </c>
      <c r="AQ14" s="14" t="str">
        <f t="shared" ca="1" si="38"/>
        <v/>
      </c>
      <c r="AR14" s="14" t="str">
        <f t="shared" ca="1" si="39"/>
        <v/>
      </c>
    </row>
    <row r="15" spans="1:44" x14ac:dyDescent="0.25">
      <c r="A15" s="135">
        <v>10</v>
      </c>
      <c r="B15" s="14" t="str">
        <f>IF(DATOS!B26="","",DATOS!B26)</f>
        <v>CHAMPI LIZARME, Eimi</v>
      </c>
      <c r="C15" s="82" t="str">
        <f t="shared" ca="1" si="0"/>
        <v/>
      </c>
      <c r="D15" s="82" t="str">
        <f t="shared" ca="1" si="1"/>
        <v/>
      </c>
      <c r="E15" s="82" t="str">
        <f t="shared" ca="1" si="2"/>
        <v/>
      </c>
      <c r="F15" s="82" t="str">
        <f t="shared" ca="1" si="3"/>
        <v/>
      </c>
      <c r="G15" s="82" t="str">
        <f t="shared" ca="1" si="4"/>
        <v/>
      </c>
      <c r="H15" s="82" t="str">
        <f t="shared" ca="1" si="5"/>
        <v/>
      </c>
      <c r="I15" s="82" t="str">
        <f t="shared" ca="1" si="6"/>
        <v/>
      </c>
      <c r="J15" s="82" t="str">
        <f t="shared" ca="1" si="7"/>
        <v/>
      </c>
      <c r="K15" s="82" t="str">
        <f t="shared" ca="1" si="8"/>
        <v/>
      </c>
      <c r="L15" s="82" t="str">
        <f t="shared" ca="1" si="9"/>
        <v/>
      </c>
      <c r="M15" s="82" t="str">
        <f t="shared" ca="1" si="10"/>
        <v/>
      </c>
      <c r="N15" s="82" t="str">
        <f t="shared" ca="1" si="11"/>
        <v/>
      </c>
      <c r="O15" s="82" t="str">
        <f t="shared" ca="1" si="12"/>
        <v/>
      </c>
      <c r="P15" s="14" t="str">
        <f t="shared" ca="1" si="31"/>
        <v/>
      </c>
      <c r="Q15" s="14" t="str">
        <f t="shared" ca="1" si="32"/>
        <v/>
      </c>
      <c r="R15" s="136" t="str">
        <f t="shared" ca="1" si="33"/>
        <v/>
      </c>
      <c r="S15" s="47">
        <f t="shared" ca="1" si="34"/>
        <v>0</v>
      </c>
      <c r="T15" s="14" t="str">
        <f t="shared" ca="1" si="35"/>
        <v/>
      </c>
      <c r="U15" s="14">
        <f t="shared" ca="1" si="36"/>
        <v>500</v>
      </c>
      <c r="V15" s="137" t="str">
        <f t="shared" ca="1" si="13"/>
        <v/>
      </c>
      <c r="W15" s="38" t="str">
        <f t="shared" ca="1" si="14"/>
        <v/>
      </c>
      <c r="X15" s="38" t="str">
        <f t="shared" ca="1" si="15"/>
        <v/>
      </c>
      <c r="Y15" s="38" t="str">
        <f t="shared" ca="1" si="16"/>
        <v/>
      </c>
      <c r="Z15" s="38" t="str">
        <f t="shared" ca="1" si="17"/>
        <v/>
      </c>
      <c r="AA15" s="38" t="str">
        <f t="shared" ca="1" si="18"/>
        <v/>
      </c>
      <c r="AB15" s="38" t="str">
        <f t="shared" ca="1" si="19"/>
        <v/>
      </c>
      <c r="AC15" s="38" t="str">
        <f t="shared" ca="1" si="20"/>
        <v/>
      </c>
      <c r="AD15" s="38" t="str">
        <f t="shared" ca="1" si="21"/>
        <v/>
      </c>
      <c r="AE15" s="38" t="str">
        <f t="shared" ca="1" si="22"/>
        <v/>
      </c>
      <c r="AF15" s="38" t="str">
        <f t="shared" ca="1" si="23"/>
        <v/>
      </c>
      <c r="AG15" s="38" t="str">
        <f t="shared" ca="1" si="24"/>
        <v/>
      </c>
      <c r="AH15" s="38" t="str">
        <f t="shared" ca="1" si="25"/>
        <v/>
      </c>
      <c r="AI15" s="110" t="str">
        <f t="shared" ca="1" si="26"/>
        <v/>
      </c>
      <c r="AJ15" s="137" t="str">
        <f t="shared" ca="1" si="27"/>
        <v/>
      </c>
      <c r="AK15" s="137" t="str">
        <f t="shared" ca="1" si="28"/>
        <v/>
      </c>
      <c r="AL15" s="138" t="str">
        <f t="shared" ca="1" si="29"/>
        <v/>
      </c>
      <c r="AM15" s="38" t="str">
        <f t="shared" ca="1" si="30"/>
        <v/>
      </c>
      <c r="AN15" s="110" t="str">
        <f ca="1">IF(V15="","",IF(VLOOKUP(V15,DATOS!$B$17:$F$61,5,FALSE)=0,"",VLOOKUP(V15,DATOS!$B$17:$F$61,5,FALSE)))</f>
        <v/>
      </c>
      <c r="AO15" s="137" t="str">
        <f t="shared" ca="1" si="37"/>
        <v/>
      </c>
      <c r="AQ15" s="14" t="str">
        <f t="shared" ca="1" si="38"/>
        <v/>
      </c>
      <c r="AR15" s="14" t="str">
        <f t="shared" ca="1" si="39"/>
        <v/>
      </c>
    </row>
    <row r="16" spans="1:44" x14ac:dyDescent="0.25">
      <c r="A16" s="135">
        <v>11</v>
      </c>
      <c r="B16" s="14" t="str">
        <f>IF(DATOS!B27="","",DATOS!B27)</f>
        <v>DEL POZO VILLANO, Victor Benito</v>
      </c>
      <c r="C16" s="82" t="str">
        <f t="shared" ca="1" si="0"/>
        <v/>
      </c>
      <c r="D16" s="82" t="str">
        <f t="shared" ca="1" si="1"/>
        <v/>
      </c>
      <c r="E16" s="82" t="str">
        <f t="shared" ca="1" si="2"/>
        <v/>
      </c>
      <c r="F16" s="82" t="str">
        <f t="shared" ca="1" si="3"/>
        <v/>
      </c>
      <c r="G16" s="82" t="str">
        <f t="shared" ca="1" si="4"/>
        <v/>
      </c>
      <c r="H16" s="82" t="str">
        <f t="shared" ca="1" si="5"/>
        <v/>
      </c>
      <c r="I16" s="82" t="str">
        <f t="shared" ca="1" si="6"/>
        <v/>
      </c>
      <c r="J16" s="82" t="str">
        <f t="shared" ca="1" si="7"/>
        <v/>
      </c>
      <c r="K16" s="82" t="str">
        <f t="shared" ca="1" si="8"/>
        <v/>
      </c>
      <c r="L16" s="82" t="str">
        <f t="shared" ca="1" si="9"/>
        <v/>
      </c>
      <c r="M16" s="82" t="str">
        <f t="shared" ca="1" si="10"/>
        <v/>
      </c>
      <c r="N16" s="82" t="str">
        <f t="shared" ca="1" si="11"/>
        <v/>
      </c>
      <c r="O16" s="82" t="str">
        <f t="shared" ca="1" si="12"/>
        <v/>
      </c>
      <c r="P16" s="14" t="str">
        <f t="shared" ca="1" si="31"/>
        <v/>
      </c>
      <c r="Q16" s="14" t="str">
        <f t="shared" ca="1" si="32"/>
        <v/>
      </c>
      <c r="R16" s="136" t="str">
        <f t="shared" ca="1" si="33"/>
        <v/>
      </c>
      <c r="S16" s="47">
        <f t="shared" ca="1" si="34"/>
        <v>0</v>
      </c>
      <c r="T16" s="14" t="str">
        <f t="shared" ca="1" si="35"/>
        <v/>
      </c>
      <c r="U16" s="14">
        <f t="shared" ca="1" si="36"/>
        <v>500</v>
      </c>
      <c r="V16" s="137" t="str">
        <f t="shared" ca="1" si="13"/>
        <v/>
      </c>
      <c r="W16" s="38" t="str">
        <f t="shared" ca="1" si="14"/>
        <v/>
      </c>
      <c r="X16" s="38" t="str">
        <f t="shared" ca="1" si="15"/>
        <v/>
      </c>
      <c r="Y16" s="38" t="str">
        <f t="shared" ca="1" si="16"/>
        <v/>
      </c>
      <c r="Z16" s="38" t="str">
        <f t="shared" ca="1" si="17"/>
        <v/>
      </c>
      <c r="AA16" s="38" t="str">
        <f t="shared" ca="1" si="18"/>
        <v/>
      </c>
      <c r="AB16" s="38" t="str">
        <f t="shared" ca="1" si="19"/>
        <v/>
      </c>
      <c r="AC16" s="38" t="str">
        <f t="shared" ca="1" si="20"/>
        <v/>
      </c>
      <c r="AD16" s="38" t="str">
        <f t="shared" ca="1" si="21"/>
        <v/>
      </c>
      <c r="AE16" s="38" t="str">
        <f t="shared" ca="1" si="22"/>
        <v/>
      </c>
      <c r="AF16" s="38" t="str">
        <f t="shared" ca="1" si="23"/>
        <v/>
      </c>
      <c r="AG16" s="38" t="str">
        <f t="shared" ca="1" si="24"/>
        <v/>
      </c>
      <c r="AH16" s="38" t="str">
        <f t="shared" ca="1" si="25"/>
        <v/>
      </c>
      <c r="AI16" s="110" t="str">
        <f t="shared" ca="1" si="26"/>
        <v/>
      </c>
      <c r="AJ16" s="137" t="str">
        <f t="shared" ca="1" si="27"/>
        <v/>
      </c>
      <c r="AK16" s="137" t="str">
        <f t="shared" ca="1" si="28"/>
        <v/>
      </c>
      <c r="AL16" s="138" t="str">
        <f t="shared" ca="1" si="29"/>
        <v/>
      </c>
      <c r="AM16" s="38" t="str">
        <f t="shared" ca="1" si="30"/>
        <v/>
      </c>
      <c r="AN16" s="110" t="str">
        <f ca="1">IF(V16="","",IF(VLOOKUP(V16,DATOS!$B$17:$F$61,5,FALSE)=0,"",VLOOKUP(V16,DATOS!$B$17:$F$61,5,FALSE)))</f>
        <v/>
      </c>
      <c r="AO16" s="137" t="str">
        <f t="shared" ca="1" si="37"/>
        <v/>
      </c>
      <c r="AQ16" s="14" t="str">
        <f t="shared" ca="1" si="38"/>
        <v/>
      </c>
      <c r="AR16" s="14" t="str">
        <f t="shared" ca="1" si="39"/>
        <v/>
      </c>
    </row>
    <row r="17" spans="1:44" x14ac:dyDescent="0.25">
      <c r="A17" s="135">
        <v>12</v>
      </c>
      <c r="B17" s="14" t="str">
        <f>IF(DATOS!B28="","",DATOS!B28)</f>
        <v>DIAZ RIVAS, Andrea Paola</v>
      </c>
      <c r="C17" s="82" t="str">
        <f t="shared" ca="1" si="0"/>
        <v/>
      </c>
      <c r="D17" s="82" t="str">
        <f t="shared" ca="1" si="1"/>
        <v/>
      </c>
      <c r="E17" s="82" t="str">
        <f t="shared" ca="1" si="2"/>
        <v/>
      </c>
      <c r="F17" s="82" t="str">
        <f t="shared" ca="1" si="3"/>
        <v/>
      </c>
      <c r="G17" s="82" t="str">
        <f t="shared" ca="1" si="4"/>
        <v/>
      </c>
      <c r="H17" s="82" t="str">
        <f t="shared" ca="1" si="5"/>
        <v/>
      </c>
      <c r="I17" s="82" t="str">
        <f t="shared" ca="1" si="6"/>
        <v/>
      </c>
      <c r="J17" s="82" t="str">
        <f t="shared" ca="1" si="7"/>
        <v/>
      </c>
      <c r="K17" s="82" t="str">
        <f t="shared" ca="1" si="8"/>
        <v/>
      </c>
      <c r="L17" s="82" t="str">
        <f t="shared" ca="1" si="9"/>
        <v/>
      </c>
      <c r="M17" s="82" t="str">
        <f t="shared" ca="1" si="10"/>
        <v/>
      </c>
      <c r="N17" s="82" t="str">
        <f t="shared" ca="1" si="11"/>
        <v/>
      </c>
      <c r="O17" s="82" t="str">
        <f t="shared" ca="1" si="12"/>
        <v/>
      </c>
      <c r="P17" s="14" t="str">
        <f t="shared" ca="1" si="31"/>
        <v/>
      </c>
      <c r="Q17" s="14" t="str">
        <f t="shared" ca="1" si="32"/>
        <v/>
      </c>
      <c r="R17" s="136" t="str">
        <f t="shared" ca="1" si="33"/>
        <v/>
      </c>
      <c r="S17" s="47">
        <f t="shared" ca="1" si="34"/>
        <v>0</v>
      </c>
      <c r="T17" s="14" t="str">
        <f t="shared" ca="1" si="35"/>
        <v/>
      </c>
      <c r="U17" s="14">
        <f t="shared" ca="1" si="36"/>
        <v>500</v>
      </c>
      <c r="V17" s="137" t="str">
        <f t="shared" ca="1" si="13"/>
        <v/>
      </c>
      <c r="W17" s="38" t="str">
        <f t="shared" ca="1" si="14"/>
        <v/>
      </c>
      <c r="X17" s="38" t="str">
        <f t="shared" ca="1" si="15"/>
        <v/>
      </c>
      <c r="Y17" s="38" t="str">
        <f t="shared" ca="1" si="16"/>
        <v/>
      </c>
      <c r="Z17" s="38" t="str">
        <f t="shared" ca="1" si="17"/>
        <v/>
      </c>
      <c r="AA17" s="38" t="str">
        <f t="shared" ca="1" si="18"/>
        <v/>
      </c>
      <c r="AB17" s="38" t="str">
        <f t="shared" ca="1" si="19"/>
        <v/>
      </c>
      <c r="AC17" s="38" t="str">
        <f t="shared" ca="1" si="20"/>
        <v/>
      </c>
      <c r="AD17" s="38" t="str">
        <f t="shared" ca="1" si="21"/>
        <v/>
      </c>
      <c r="AE17" s="38" t="str">
        <f t="shared" ca="1" si="22"/>
        <v/>
      </c>
      <c r="AF17" s="38" t="str">
        <f t="shared" ca="1" si="23"/>
        <v/>
      </c>
      <c r="AG17" s="38" t="str">
        <f t="shared" ca="1" si="24"/>
        <v/>
      </c>
      <c r="AH17" s="38" t="str">
        <f t="shared" ca="1" si="25"/>
        <v/>
      </c>
      <c r="AI17" s="110" t="str">
        <f t="shared" ca="1" si="26"/>
        <v/>
      </c>
      <c r="AJ17" s="137" t="str">
        <f t="shared" ca="1" si="27"/>
        <v/>
      </c>
      <c r="AK17" s="137" t="str">
        <f t="shared" ca="1" si="28"/>
        <v/>
      </c>
      <c r="AL17" s="138" t="str">
        <f t="shared" ca="1" si="29"/>
        <v/>
      </c>
      <c r="AM17" s="38" t="str">
        <f t="shared" ca="1" si="30"/>
        <v/>
      </c>
      <c r="AN17" s="110" t="str">
        <f ca="1">IF(V17="","",IF(VLOOKUP(V17,DATOS!$B$17:$F$61,5,FALSE)=0,"",VLOOKUP(V17,DATOS!$B$17:$F$61,5,FALSE)))</f>
        <v/>
      </c>
      <c r="AO17" s="137" t="str">
        <f t="shared" ca="1" si="37"/>
        <v/>
      </c>
      <c r="AQ17" s="14" t="str">
        <f t="shared" ca="1" si="38"/>
        <v/>
      </c>
      <c r="AR17" s="14" t="str">
        <f t="shared" ca="1" si="39"/>
        <v/>
      </c>
    </row>
    <row r="18" spans="1:44" x14ac:dyDescent="0.25">
      <c r="A18" s="135">
        <v>13</v>
      </c>
      <c r="B18" s="14" t="str">
        <f>IF(DATOS!B29="","",DATOS!B29)</f>
        <v>ESPINOZA FRANCO, Flor Thalia</v>
      </c>
      <c r="C18" s="82" t="str">
        <f t="shared" ca="1" si="0"/>
        <v/>
      </c>
      <c r="D18" s="82" t="str">
        <f t="shared" ca="1" si="1"/>
        <v/>
      </c>
      <c r="E18" s="82" t="str">
        <f t="shared" ca="1" si="2"/>
        <v/>
      </c>
      <c r="F18" s="82" t="str">
        <f t="shared" ca="1" si="3"/>
        <v/>
      </c>
      <c r="G18" s="82" t="str">
        <f t="shared" ca="1" si="4"/>
        <v/>
      </c>
      <c r="H18" s="82" t="str">
        <f t="shared" ca="1" si="5"/>
        <v/>
      </c>
      <c r="I18" s="82" t="str">
        <f t="shared" ca="1" si="6"/>
        <v/>
      </c>
      <c r="J18" s="82" t="str">
        <f t="shared" ca="1" si="7"/>
        <v/>
      </c>
      <c r="K18" s="82" t="str">
        <f t="shared" ca="1" si="8"/>
        <v/>
      </c>
      <c r="L18" s="82" t="str">
        <f t="shared" ca="1" si="9"/>
        <v/>
      </c>
      <c r="M18" s="82" t="str">
        <f t="shared" ca="1" si="10"/>
        <v/>
      </c>
      <c r="N18" s="82" t="str">
        <f t="shared" ca="1" si="11"/>
        <v/>
      </c>
      <c r="O18" s="82" t="str">
        <f t="shared" ca="1" si="12"/>
        <v/>
      </c>
      <c r="P18" s="14" t="str">
        <f t="shared" ca="1" si="31"/>
        <v/>
      </c>
      <c r="Q18" s="14" t="str">
        <f t="shared" ca="1" si="32"/>
        <v/>
      </c>
      <c r="R18" s="136" t="str">
        <f t="shared" ca="1" si="33"/>
        <v/>
      </c>
      <c r="S18" s="47">
        <f t="shared" ca="1" si="34"/>
        <v>0</v>
      </c>
      <c r="T18" s="14" t="str">
        <f t="shared" ca="1" si="35"/>
        <v/>
      </c>
      <c r="U18" s="14">
        <f t="shared" ca="1" si="36"/>
        <v>500</v>
      </c>
      <c r="V18" s="137" t="str">
        <f t="shared" ca="1" si="13"/>
        <v/>
      </c>
      <c r="W18" s="38" t="str">
        <f t="shared" ca="1" si="14"/>
        <v/>
      </c>
      <c r="X18" s="38" t="str">
        <f t="shared" ca="1" si="15"/>
        <v/>
      </c>
      <c r="Y18" s="38" t="str">
        <f t="shared" ca="1" si="16"/>
        <v/>
      </c>
      <c r="Z18" s="38" t="str">
        <f t="shared" ca="1" si="17"/>
        <v/>
      </c>
      <c r="AA18" s="38" t="str">
        <f t="shared" ca="1" si="18"/>
        <v/>
      </c>
      <c r="AB18" s="38" t="str">
        <f t="shared" ca="1" si="19"/>
        <v/>
      </c>
      <c r="AC18" s="38" t="str">
        <f t="shared" ca="1" si="20"/>
        <v/>
      </c>
      <c r="AD18" s="38" t="str">
        <f t="shared" ca="1" si="21"/>
        <v/>
      </c>
      <c r="AE18" s="38" t="str">
        <f t="shared" ca="1" si="22"/>
        <v/>
      </c>
      <c r="AF18" s="38" t="str">
        <f t="shared" ca="1" si="23"/>
        <v/>
      </c>
      <c r="AG18" s="38" t="str">
        <f t="shared" ca="1" si="24"/>
        <v/>
      </c>
      <c r="AH18" s="38" t="str">
        <f t="shared" ca="1" si="25"/>
        <v/>
      </c>
      <c r="AI18" s="110" t="str">
        <f t="shared" ca="1" si="26"/>
        <v/>
      </c>
      <c r="AJ18" s="137" t="str">
        <f t="shared" ca="1" si="27"/>
        <v/>
      </c>
      <c r="AK18" s="137" t="str">
        <f t="shared" ca="1" si="28"/>
        <v/>
      </c>
      <c r="AL18" s="138" t="str">
        <f t="shared" ca="1" si="29"/>
        <v/>
      </c>
      <c r="AM18" s="38" t="str">
        <f t="shared" ca="1" si="30"/>
        <v/>
      </c>
      <c r="AN18" s="110" t="str">
        <f ca="1">IF(V18="","",IF(VLOOKUP(V18,DATOS!$B$17:$F$61,5,FALSE)=0,"",VLOOKUP(V18,DATOS!$B$17:$F$61,5,FALSE)))</f>
        <v/>
      </c>
      <c r="AO18" s="137" t="str">
        <f t="shared" ca="1" si="37"/>
        <v/>
      </c>
      <c r="AQ18" s="14" t="str">
        <f t="shared" ca="1" si="38"/>
        <v/>
      </c>
      <c r="AR18" s="14" t="str">
        <f t="shared" ca="1" si="39"/>
        <v/>
      </c>
    </row>
    <row r="19" spans="1:44" x14ac:dyDescent="0.25">
      <c r="A19" s="135">
        <v>14</v>
      </c>
      <c r="B19" s="14" t="str">
        <f>IF(DATOS!B30="","",DATOS!B30)</f>
        <v>FRANCO MITMA, Mayte Araceli</v>
      </c>
      <c r="C19" s="82" t="str">
        <f t="shared" ca="1" si="0"/>
        <v/>
      </c>
      <c r="D19" s="82" t="str">
        <f t="shared" ca="1" si="1"/>
        <v/>
      </c>
      <c r="E19" s="82" t="str">
        <f t="shared" ca="1" si="2"/>
        <v/>
      </c>
      <c r="F19" s="82" t="str">
        <f t="shared" ca="1" si="3"/>
        <v/>
      </c>
      <c r="G19" s="82" t="str">
        <f t="shared" ca="1" si="4"/>
        <v/>
      </c>
      <c r="H19" s="82" t="str">
        <f t="shared" ca="1" si="5"/>
        <v/>
      </c>
      <c r="I19" s="82" t="str">
        <f t="shared" ca="1" si="6"/>
        <v/>
      </c>
      <c r="J19" s="82" t="str">
        <f t="shared" ca="1" si="7"/>
        <v/>
      </c>
      <c r="K19" s="82" t="str">
        <f t="shared" ca="1" si="8"/>
        <v/>
      </c>
      <c r="L19" s="82" t="str">
        <f t="shared" ca="1" si="9"/>
        <v/>
      </c>
      <c r="M19" s="82" t="str">
        <f t="shared" ca="1" si="10"/>
        <v/>
      </c>
      <c r="N19" s="82" t="str">
        <f t="shared" ca="1" si="11"/>
        <v/>
      </c>
      <c r="O19" s="82" t="str">
        <f t="shared" ca="1" si="12"/>
        <v/>
      </c>
      <c r="P19" s="14" t="str">
        <f t="shared" ca="1" si="31"/>
        <v/>
      </c>
      <c r="Q19" s="14" t="str">
        <f t="shared" ca="1" si="32"/>
        <v/>
      </c>
      <c r="R19" s="136" t="str">
        <f t="shared" ca="1" si="33"/>
        <v/>
      </c>
      <c r="S19" s="47">
        <f t="shared" ca="1" si="34"/>
        <v>0</v>
      </c>
      <c r="T19" s="14" t="str">
        <f t="shared" ca="1" si="35"/>
        <v/>
      </c>
      <c r="U19" s="14">
        <f t="shared" ca="1" si="36"/>
        <v>500</v>
      </c>
      <c r="V19" s="137" t="str">
        <f t="shared" ca="1" si="13"/>
        <v/>
      </c>
      <c r="W19" s="38" t="str">
        <f t="shared" ca="1" si="14"/>
        <v/>
      </c>
      <c r="X19" s="38" t="str">
        <f t="shared" ca="1" si="15"/>
        <v/>
      </c>
      <c r="Y19" s="38" t="str">
        <f t="shared" ca="1" si="16"/>
        <v/>
      </c>
      <c r="Z19" s="38" t="str">
        <f t="shared" ca="1" si="17"/>
        <v/>
      </c>
      <c r="AA19" s="38" t="str">
        <f t="shared" ca="1" si="18"/>
        <v/>
      </c>
      <c r="AB19" s="38" t="str">
        <f t="shared" ca="1" si="19"/>
        <v/>
      </c>
      <c r="AC19" s="38" t="str">
        <f t="shared" ca="1" si="20"/>
        <v/>
      </c>
      <c r="AD19" s="38" t="str">
        <f t="shared" ca="1" si="21"/>
        <v/>
      </c>
      <c r="AE19" s="38" t="str">
        <f t="shared" ca="1" si="22"/>
        <v/>
      </c>
      <c r="AF19" s="38" t="str">
        <f t="shared" ca="1" si="23"/>
        <v/>
      </c>
      <c r="AG19" s="38" t="str">
        <f t="shared" ca="1" si="24"/>
        <v/>
      </c>
      <c r="AH19" s="38" t="str">
        <f t="shared" ca="1" si="25"/>
        <v/>
      </c>
      <c r="AI19" s="110" t="str">
        <f t="shared" ca="1" si="26"/>
        <v/>
      </c>
      <c r="AJ19" s="137" t="str">
        <f t="shared" ca="1" si="27"/>
        <v/>
      </c>
      <c r="AK19" s="137" t="str">
        <f t="shared" ca="1" si="28"/>
        <v/>
      </c>
      <c r="AL19" s="138" t="str">
        <f t="shared" ca="1" si="29"/>
        <v/>
      </c>
      <c r="AM19" s="38" t="str">
        <f t="shared" ca="1" si="30"/>
        <v/>
      </c>
      <c r="AN19" s="110" t="str">
        <f ca="1">IF(V19="","",IF(VLOOKUP(V19,DATOS!$B$17:$F$61,5,FALSE)=0,"",VLOOKUP(V19,DATOS!$B$17:$F$61,5,FALSE)))</f>
        <v/>
      </c>
      <c r="AO19" s="137" t="str">
        <f t="shared" ca="1" si="37"/>
        <v/>
      </c>
      <c r="AQ19" s="14" t="str">
        <f t="shared" ca="1" si="38"/>
        <v/>
      </c>
      <c r="AR19" s="14" t="str">
        <f t="shared" ca="1" si="39"/>
        <v/>
      </c>
    </row>
    <row r="20" spans="1:44" x14ac:dyDescent="0.25">
      <c r="A20" s="135">
        <v>15</v>
      </c>
      <c r="B20" s="14" t="str">
        <f>IF(DATOS!B31="","",DATOS!B31)</f>
        <v>GALINDO SANCHEZ, Jose Luis</v>
      </c>
      <c r="C20" s="82" t="str">
        <f t="shared" ca="1" si="0"/>
        <v/>
      </c>
      <c r="D20" s="82" t="str">
        <f t="shared" ca="1" si="1"/>
        <v/>
      </c>
      <c r="E20" s="82" t="str">
        <f t="shared" ca="1" si="2"/>
        <v/>
      </c>
      <c r="F20" s="82" t="str">
        <f t="shared" ca="1" si="3"/>
        <v/>
      </c>
      <c r="G20" s="82" t="str">
        <f t="shared" ca="1" si="4"/>
        <v/>
      </c>
      <c r="H20" s="82" t="str">
        <f t="shared" ca="1" si="5"/>
        <v/>
      </c>
      <c r="I20" s="82" t="str">
        <f t="shared" ca="1" si="6"/>
        <v/>
      </c>
      <c r="J20" s="82" t="str">
        <f t="shared" ca="1" si="7"/>
        <v/>
      </c>
      <c r="K20" s="82" t="str">
        <f t="shared" ca="1" si="8"/>
        <v/>
      </c>
      <c r="L20" s="82" t="str">
        <f t="shared" ca="1" si="9"/>
        <v/>
      </c>
      <c r="M20" s="82" t="str">
        <f t="shared" ca="1" si="10"/>
        <v/>
      </c>
      <c r="N20" s="82" t="str">
        <f t="shared" ca="1" si="11"/>
        <v/>
      </c>
      <c r="O20" s="82" t="str">
        <f t="shared" ca="1" si="12"/>
        <v/>
      </c>
      <c r="P20" s="14" t="str">
        <f t="shared" ca="1" si="31"/>
        <v/>
      </c>
      <c r="Q20" s="14" t="str">
        <f t="shared" ca="1" si="32"/>
        <v/>
      </c>
      <c r="R20" s="136" t="str">
        <f t="shared" ca="1" si="33"/>
        <v/>
      </c>
      <c r="S20" s="47">
        <f t="shared" ca="1" si="34"/>
        <v>0</v>
      </c>
      <c r="T20" s="14" t="str">
        <f t="shared" ca="1" si="35"/>
        <v/>
      </c>
      <c r="U20" s="14">
        <f t="shared" ca="1" si="36"/>
        <v>500</v>
      </c>
      <c r="V20" s="137" t="str">
        <f t="shared" ca="1" si="13"/>
        <v/>
      </c>
      <c r="W20" s="38" t="str">
        <f t="shared" ca="1" si="14"/>
        <v/>
      </c>
      <c r="X20" s="38" t="str">
        <f t="shared" ca="1" si="15"/>
        <v/>
      </c>
      <c r="Y20" s="38" t="str">
        <f t="shared" ca="1" si="16"/>
        <v/>
      </c>
      <c r="Z20" s="38" t="str">
        <f t="shared" ca="1" si="17"/>
        <v/>
      </c>
      <c r="AA20" s="38" t="str">
        <f t="shared" ca="1" si="18"/>
        <v/>
      </c>
      <c r="AB20" s="38" t="str">
        <f t="shared" ca="1" si="19"/>
        <v/>
      </c>
      <c r="AC20" s="38" t="str">
        <f t="shared" ca="1" si="20"/>
        <v/>
      </c>
      <c r="AD20" s="38" t="str">
        <f t="shared" ca="1" si="21"/>
        <v/>
      </c>
      <c r="AE20" s="38" t="str">
        <f t="shared" ca="1" si="22"/>
        <v/>
      </c>
      <c r="AF20" s="38" t="str">
        <f t="shared" ca="1" si="23"/>
        <v/>
      </c>
      <c r="AG20" s="38" t="str">
        <f t="shared" ca="1" si="24"/>
        <v/>
      </c>
      <c r="AH20" s="38" t="str">
        <f t="shared" ca="1" si="25"/>
        <v/>
      </c>
      <c r="AI20" s="110" t="str">
        <f t="shared" ca="1" si="26"/>
        <v/>
      </c>
      <c r="AJ20" s="137" t="str">
        <f t="shared" ca="1" si="27"/>
        <v/>
      </c>
      <c r="AK20" s="137" t="str">
        <f t="shared" ca="1" si="28"/>
        <v/>
      </c>
      <c r="AL20" s="138" t="str">
        <f t="shared" ca="1" si="29"/>
        <v/>
      </c>
      <c r="AM20" s="38" t="str">
        <f t="shared" ca="1" si="30"/>
        <v/>
      </c>
      <c r="AN20" s="110" t="str">
        <f ca="1">IF(V20="","",IF(VLOOKUP(V20,DATOS!$B$17:$F$61,5,FALSE)=0,"",VLOOKUP(V20,DATOS!$B$17:$F$61,5,FALSE)))</f>
        <v/>
      </c>
      <c r="AO20" s="137" t="str">
        <f t="shared" ca="1" si="37"/>
        <v/>
      </c>
      <c r="AQ20" s="14" t="str">
        <f t="shared" ca="1" si="38"/>
        <v/>
      </c>
      <c r="AR20" s="14" t="str">
        <f t="shared" ca="1" si="39"/>
        <v/>
      </c>
    </row>
    <row r="21" spans="1:44" x14ac:dyDescent="0.25">
      <c r="A21" s="135">
        <v>16</v>
      </c>
      <c r="B21" s="14" t="str">
        <f>IF(DATOS!B32="","",DATOS!B32)</f>
        <v>GODOY ORTEGA, Isaac Alain</v>
      </c>
      <c r="C21" s="82" t="str">
        <f t="shared" ca="1" si="0"/>
        <v/>
      </c>
      <c r="D21" s="82" t="str">
        <f t="shared" ca="1" si="1"/>
        <v/>
      </c>
      <c r="E21" s="82" t="str">
        <f t="shared" ca="1" si="2"/>
        <v/>
      </c>
      <c r="F21" s="82" t="str">
        <f t="shared" ca="1" si="3"/>
        <v/>
      </c>
      <c r="G21" s="82" t="str">
        <f t="shared" ca="1" si="4"/>
        <v/>
      </c>
      <c r="H21" s="82" t="str">
        <f t="shared" ca="1" si="5"/>
        <v/>
      </c>
      <c r="I21" s="82" t="str">
        <f t="shared" ca="1" si="6"/>
        <v/>
      </c>
      <c r="J21" s="82" t="str">
        <f t="shared" ca="1" si="7"/>
        <v/>
      </c>
      <c r="K21" s="82" t="str">
        <f t="shared" ca="1" si="8"/>
        <v/>
      </c>
      <c r="L21" s="82" t="str">
        <f t="shared" ca="1" si="9"/>
        <v/>
      </c>
      <c r="M21" s="82" t="str">
        <f t="shared" ca="1" si="10"/>
        <v/>
      </c>
      <c r="N21" s="82" t="str">
        <f t="shared" ca="1" si="11"/>
        <v/>
      </c>
      <c r="O21" s="82" t="str">
        <f t="shared" ca="1" si="12"/>
        <v/>
      </c>
      <c r="P21" s="14" t="str">
        <f t="shared" ca="1" si="31"/>
        <v/>
      </c>
      <c r="Q21" s="14" t="str">
        <f t="shared" ca="1" si="32"/>
        <v/>
      </c>
      <c r="R21" s="136" t="str">
        <f t="shared" ca="1" si="33"/>
        <v/>
      </c>
      <c r="S21" s="47">
        <f t="shared" ca="1" si="34"/>
        <v>0</v>
      </c>
      <c r="T21" s="14" t="str">
        <f t="shared" ca="1" si="35"/>
        <v/>
      </c>
      <c r="U21" s="14">
        <f t="shared" ca="1" si="36"/>
        <v>500</v>
      </c>
      <c r="V21" s="137" t="str">
        <f t="shared" ca="1" si="13"/>
        <v/>
      </c>
      <c r="W21" s="38" t="str">
        <f t="shared" ca="1" si="14"/>
        <v/>
      </c>
      <c r="X21" s="38" t="str">
        <f t="shared" ca="1" si="15"/>
        <v/>
      </c>
      <c r="Y21" s="38" t="str">
        <f t="shared" ca="1" si="16"/>
        <v/>
      </c>
      <c r="Z21" s="38" t="str">
        <f t="shared" ca="1" si="17"/>
        <v/>
      </c>
      <c r="AA21" s="38" t="str">
        <f t="shared" ca="1" si="18"/>
        <v/>
      </c>
      <c r="AB21" s="38" t="str">
        <f t="shared" ca="1" si="19"/>
        <v/>
      </c>
      <c r="AC21" s="38" t="str">
        <f t="shared" ca="1" si="20"/>
        <v/>
      </c>
      <c r="AD21" s="38" t="str">
        <f t="shared" ca="1" si="21"/>
        <v/>
      </c>
      <c r="AE21" s="38" t="str">
        <f t="shared" ca="1" si="22"/>
        <v/>
      </c>
      <c r="AF21" s="38" t="str">
        <f t="shared" ca="1" si="23"/>
        <v/>
      </c>
      <c r="AG21" s="38" t="str">
        <f t="shared" ca="1" si="24"/>
        <v/>
      </c>
      <c r="AH21" s="38" t="str">
        <f t="shared" ca="1" si="25"/>
        <v/>
      </c>
      <c r="AI21" s="110" t="str">
        <f t="shared" ca="1" si="26"/>
        <v/>
      </c>
      <c r="AJ21" s="137" t="str">
        <f t="shared" ca="1" si="27"/>
        <v/>
      </c>
      <c r="AK21" s="137" t="str">
        <f t="shared" ca="1" si="28"/>
        <v/>
      </c>
      <c r="AL21" s="138" t="str">
        <f t="shared" ca="1" si="29"/>
        <v/>
      </c>
      <c r="AM21" s="38" t="str">
        <f t="shared" ca="1" si="30"/>
        <v/>
      </c>
      <c r="AN21" s="110" t="str">
        <f ca="1">IF(V21="","",IF(VLOOKUP(V21,DATOS!$B$17:$F$61,5,FALSE)=0,"",VLOOKUP(V21,DATOS!$B$17:$F$61,5,FALSE)))</f>
        <v/>
      </c>
      <c r="AO21" s="137" t="str">
        <f t="shared" ca="1" si="37"/>
        <v/>
      </c>
      <c r="AQ21" s="14" t="str">
        <f t="shared" ca="1" si="38"/>
        <v/>
      </c>
      <c r="AR21" s="14" t="str">
        <f t="shared" ca="1" si="39"/>
        <v/>
      </c>
    </row>
    <row r="22" spans="1:44" x14ac:dyDescent="0.25">
      <c r="A22" s="135">
        <v>17</v>
      </c>
      <c r="B22" s="14" t="str">
        <f>IF(DATOS!B33="","",DATOS!B33)</f>
        <v>GONZALES CAMPOS, Adriano Elliam</v>
      </c>
      <c r="C22" s="82" t="str">
        <f t="shared" ca="1" si="0"/>
        <v/>
      </c>
      <c r="D22" s="82" t="str">
        <f t="shared" ca="1" si="1"/>
        <v/>
      </c>
      <c r="E22" s="82" t="str">
        <f t="shared" ca="1" si="2"/>
        <v/>
      </c>
      <c r="F22" s="82" t="str">
        <f t="shared" ca="1" si="3"/>
        <v/>
      </c>
      <c r="G22" s="82" t="str">
        <f t="shared" ca="1" si="4"/>
        <v/>
      </c>
      <c r="H22" s="82" t="str">
        <f t="shared" ca="1" si="5"/>
        <v/>
      </c>
      <c r="I22" s="82" t="str">
        <f t="shared" ca="1" si="6"/>
        <v/>
      </c>
      <c r="J22" s="82" t="str">
        <f t="shared" ca="1" si="7"/>
        <v/>
      </c>
      <c r="K22" s="82" t="str">
        <f t="shared" ca="1" si="8"/>
        <v/>
      </c>
      <c r="L22" s="82" t="str">
        <f t="shared" ca="1" si="9"/>
        <v/>
      </c>
      <c r="M22" s="82" t="str">
        <f t="shared" ca="1" si="10"/>
        <v/>
      </c>
      <c r="N22" s="82" t="str">
        <f t="shared" ca="1" si="11"/>
        <v/>
      </c>
      <c r="O22" s="82" t="str">
        <f t="shared" ca="1" si="12"/>
        <v/>
      </c>
      <c r="P22" s="14" t="str">
        <f t="shared" ca="1" si="31"/>
        <v/>
      </c>
      <c r="Q22" s="14" t="str">
        <f t="shared" ca="1" si="32"/>
        <v/>
      </c>
      <c r="R22" s="136" t="str">
        <f t="shared" ca="1" si="33"/>
        <v/>
      </c>
      <c r="S22" s="47">
        <f t="shared" ca="1" si="34"/>
        <v>0</v>
      </c>
      <c r="T22" s="14" t="str">
        <f t="shared" ca="1" si="35"/>
        <v/>
      </c>
      <c r="U22" s="14">
        <f t="shared" ca="1" si="36"/>
        <v>500</v>
      </c>
      <c r="V22" s="137" t="str">
        <f t="shared" ca="1" si="13"/>
        <v/>
      </c>
      <c r="W22" s="38" t="str">
        <f t="shared" ca="1" si="14"/>
        <v/>
      </c>
      <c r="X22" s="38" t="str">
        <f t="shared" ca="1" si="15"/>
        <v/>
      </c>
      <c r="Y22" s="38" t="str">
        <f t="shared" ca="1" si="16"/>
        <v/>
      </c>
      <c r="Z22" s="38" t="str">
        <f t="shared" ca="1" si="17"/>
        <v/>
      </c>
      <c r="AA22" s="38" t="str">
        <f t="shared" ca="1" si="18"/>
        <v/>
      </c>
      <c r="AB22" s="38" t="str">
        <f t="shared" ca="1" si="19"/>
        <v/>
      </c>
      <c r="AC22" s="38" t="str">
        <f t="shared" ca="1" si="20"/>
        <v/>
      </c>
      <c r="AD22" s="38" t="str">
        <f t="shared" ca="1" si="21"/>
        <v/>
      </c>
      <c r="AE22" s="38" t="str">
        <f t="shared" ca="1" si="22"/>
        <v/>
      </c>
      <c r="AF22" s="38" t="str">
        <f t="shared" ca="1" si="23"/>
        <v/>
      </c>
      <c r="AG22" s="38" t="str">
        <f t="shared" ca="1" si="24"/>
        <v/>
      </c>
      <c r="AH22" s="38" t="str">
        <f t="shared" ca="1" si="25"/>
        <v/>
      </c>
      <c r="AI22" s="110" t="str">
        <f t="shared" ca="1" si="26"/>
        <v/>
      </c>
      <c r="AJ22" s="137" t="str">
        <f t="shared" ca="1" si="27"/>
        <v/>
      </c>
      <c r="AK22" s="137" t="str">
        <f t="shared" ca="1" si="28"/>
        <v/>
      </c>
      <c r="AL22" s="138" t="str">
        <f t="shared" ca="1" si="29"/>
        <v/>
      </c>
      <c r="AM22" s="38" t="str">
        <f t="shared" ca="1" si="30"/>
        <v/>
      </c>
      <c r="AN22" s="110" t="str">
        <f ca="1">IF(V22="","",IF(VLOOKUP(V22,DATOS!$B$17:$F$61,5,FALSE)=0,"",VLOOKUP(V22,DATOS!$B$17:$F$61,5,FALSE)))</f>
        <v/>
      </c>
      <c r="AO22" s="137" t="str">
        <f t="shared" ca="1" si="37"/>
        <v/>
      </c>
      <c r="AQ22" s="14" t="str">
        <f t="shared" ca="1" si="38"/>
        <v/>
      </c>
      <c r="AR22" s="14" t="str">
        <f t="shared" ca="1" si="39"/>
        <v/>
      </c>
    </row>
    <row r="23" spans="1:44" x14ac:dyDescent="0.25">
      <c r="A23" s="135">
        <v>18</v>
      </c>
      <c r="B23" s="14" t="str">
        <f>IF(DATOS!B34="","",DATOS!B34)</f>
        <v>GUTIERREZ AYVAR, Jorge Alex</v>
      </c>
      <c r="C23" s="82" t="str">
        <f t="shared" ca="1" si="0"/>
        <v/>
      </c>
      <c r="D23" s="82" t="str">
        <f t="shared" ca="1" si="1"/>
        <v/>
      </c>
      <c r="E23" s="82" t="str">
        <f t="shared" ca="1" si="2"/>
        <v/>
      </c>
      <c r="F23" s="82" t="str">
        <f t="shared" ca="1" si="3"/>
        <v/>
      </c>
      <c r="G23" s="82" t="str">
        <f t="shared" ca="1" si="4"/>
        <v/>
      </c>
      <c r="H23" s="82" t="str">
        <f t="shared" ca="1" si="5"/>
        <v/>
      </c>
      <c r="I23" s="82" t="str">
        <f t="shared" ca="1" si="6"/>
        <v/>
      </c>
      <c r="J23" s="82" t="str">
        <f t="shared" ca="1" si="7"/>
        <v/>
      </c>
      <c r="K23" s="82" t="str">
        <f t="shared" ca="1" si="8"/>
        <v/>
      </c>
      <c r="L23" s="82" t="str">
        <f t="shared" ca="1" si="9"/>
        <v/>
      </c>
      <c r="M23" s="82" t="str">
        <f t="shared" ca="1" si="10"/>
        <v/>
      </c>
      <c r="N23" s="82" t="str">
        <f t="shared" ca="1" si="11"/>
        <v/>
      </c>
      <c r="O23" s="82" t="str">
        <f t="shared" ca="1" si="12"/>
        <v/>
      </c>
      <c r="P23" s="14" t="str">
        <f t="shared" ca="1" si="31"/>
        <v/>
      </c>
      <c r="Q23" s="14" t="str">
        <f t="shared" ca="1" si="32"/>
        <v/>
      </c>
      <c r="R23" s="136" t="str">
        <f t="shared" ca="1" si="33"/>
        <v/>
      </c>
      <c r="S23" s="47">
        <f t="shared" ca="1" si="34"/>
        <v>0</v>
      </c>
      <c r="T23" s="14" t="str">
        <f t="shared" ca="1" si="35"/>
        <v/>
      </c>
      <c r="U23" s="14">
        <f t="shared" ca="1" si="36"/>
        <v>500</v>
      </c>
      <c r="V23" s="137" t="str">
        <f t="shared" ca="1" si="13"/>
        <v/>
      </c>
      <c r="W23" s="38" t="str">
        <f t="shared" ca="1" si="14"/>
        <v/>
      </c>
      <c r="X23" s="38" t="str">
        <f t="shared" ca="1" si="15"/>
        <v/>
      </c>
      <c r="Y23" s="38" t="str">
        <f t="shared" ca="1" si="16"/>
        <v/>
      </c>
      <c r="Z23" s="38" t="str">
        <f t="shared" ca="1" si="17"/>
        <v/>
      </c>
      <c r="AA23" s="38" t="str">
        <f t="shared" ca="1" si="18"/>
        <v/>
      </c>
      <c r="AB23" s="38" t="str">
        <f t="shared" ca="1" si="19"/>
        <v/>
      </c>
      <c r="AC23" s="38" t="str">
        <f t="shared" ca="1" si="20"/>
        <v/>
      </c>
      <c r="AD23" s="38" t="str">
        <f t="shared" ca="1" si="21"/>
        <v/>
      </c>
      <c r="AE23" s="38" t="str">
        <f t="shared" ca="1" si="22"/>
        <v/>
      </c>
      <c r="AF23" s="38" t="str">
        <f t="shared" ca="1" si="23"/>
        <v/>
      </c>
      <c r="AG23" s="38" t="str">
        <f t="shared" ca="1" si="24"/>
        <v/>
      </c>
      <c r="AH23" s="38" t="str">
        <f t="shared" ca="1" si="25"/>
        <v/>
      </c>
      <c r="AI23" s="110" t="str">
        <f t="shared" ca="1" si="26"/>
        <v/>
      </c>
      <c r="AJ23" s="137" t="str">
        <f t="shared" ca="1" si="27"/>
        <v/>
      </c>
      <c r="AK23" s="137" t="str">
        <f t="shared" ca="1" si="28"/>
        <v/>
      </c>
      <c r="AL23" s="138" t="str">
        <f t="shared" ca="1" si="29"/>
        <v/>
      </c>
      <c r="AM23" s="38" t="str">
        <f t="shared" ca="1" si="30"/>
        <v/>
      </c>
      <c r="AN23" s="110" t="str">
        <f ca="1">IF(V23="","",IF(VLOOKUP(V23,DATOS!$B$17:$F$61,5,FALSE)=0,"",VLOOKUP(V23,DATOS!$B$17:$F$61,5,FALSE)))</f>
        <v/>
      </c>
      <c r="AO23" s="137" t="str">
        <f t="shared" ca="1" si="37"/>
        <v/>
      </c>
      <c r="AQ23" s="14" t="str">
        <f t="shared" ca="1" si="38"/>
        <v/>
      </c>
      <c r="AR23" s="14" t="str">
        <f t="shared" ca="1" si="39"/>
        <v/>
      </c>
    </row>
    <row r="24" spans="1:44" x14ac:dyDescent="0.25">
      <c r="A24" s="135">
        <v>19</v>
      </c>
      <c r="B24" s="14" t="str">
        <f>IF(DATOS!B35="","",DATOS!B35)</f>
        <v>LLOCCLLA QUISPE, Jimena Margoth</v>
      </c>
      <c r="C24" s="82" t="str">
        <f t="shared" ca="1" si="0"/>
        <v/>
      </c>
      <c r="D24" s="82" t="str">
        <f t="shared" ca="1" si="1"/>
        <v/>
      </c>
      <c r="E24" s="82" t="str">
        <f t="shared" ca="1" si="2"/>
        <v/>
      </c>
      <c r="F24" s="82" t="str">
        <f t="shared" ca="1" si="3"/>
        <v/>
      </c>
      <c r="G24" s="82" t="str">
        <f t="shared" ca="1" si="4"/>
        <v/>
      </c>
      <c r="H24" s="82" t="str">
        <f t="shared" ca="1" si="5"/>
        <v/>
      </c>
      <c r="I24" s="82" t="str">
        <f t="shared" ca="1" si="6"/>
        <v/>
      </c>
      <c r="J24" s="82" t="str">
        <f t="shared" ca="1" si="7"/>
        <v/>
      </c>
      <c r="K24" s="82" t="str">
        <f t="shared" ca="1" si="8"/>
        <v/>
      </c>
      <c r="L24" s="82" t="str">
        <f t="shared" ca="1" si="9"/>
        <v/>
      </c>
      <c r="M24" s="82" t="str">
        <f t="shared" ca="1" si="10"/>
        <v/>
      </c>
      <c r="N24" s="82" t="str">
        <f t="shared" ca="1" si="11"/>
        <v/>
      </c>
      <c r="O24" s="82" t="str">
        <f t="shared" ca="1" si="12"/>
        <v/>
      </c>
      <c r="P24" s="14" t="str">
        <f t="shared" ca="1" si="31"/>
        <v/>
      </c>
      <c r="Q24" s="14" t="str">
        <f t="shared" ca="1" si="32"/>
        <v/>
      </c>
      <c r="R24" s="136" t="str">
        <f t="shared" ca="1" si="33"/>
        <v/>
      </c>
      <c r="S24" s="47">
        <f t="shared" ca="1" si="34"/>
        <v>0</v>
      </c>
      <c r="T24" s="14" t="str">
        <f t="shared" ca="1" si="35"/>
        <v/>
      </c>
      <c r="U24" s="14">
        <f t="shared" ca="1" si="36"/>
        <v>500</v>
      </c>
      <c r="V24" s="137" t="str">
        <f t="shared" ca="1" si="13"/>
        <v/>
      </c>
      <c r="W24" s="38" t="str">
        <f t="shared" ca="1" si="14"/>
        <v/>
      </c>
      <c r="X24" s="38" t="str">
        <f t="shared" ca="1" si="15"/>
        <v/>
      </c>
      <c r="Y24" s="38" t="str">
        <f t="shared" ca="1" si="16"/>
        <v/>
      </c>
      <c r="Z24" s="38" t="str">
        <f t="shared" ca="1" si="17"/>
        <v/>
      </c>
      <c r="AA24" s="38" t="str">
        <f t="shared" ca="1" si="18"/>
        <v/>
      </c>
      <c r="AB24" s="38" t="str">
        <f t="shared" ca="1" si="19"/>
        <v/>
      </c>
      <c r="AC24" s="38" t="str">
        <f t="shared" ca="1" si="20"/>
        <v/>
      </c>
      <c r="AD24" s="38" t="str">
        <f t="shared" ca="1" si="21"/>
        <v/>
      </c>
      <c r="AE24" s="38" t="str">
        <f t="shared" ca="1" si="22"/>
        <v/>
      </c>
      <c r="AF24" s="38" t="str">
        <f t="shared" ca="1" si="23"/>
        <v/>
      </c>
      <c r="AG24" s="38" t="str">
        <f t="shared" ca="1" si="24"/>
        <v/>
      </c>
      <c r="AH24" s="38" t="str">
        <f t="shared" ca="1" si="25"/>
        <v/>
      </c>
      <c r="AI24" s="110" t="str">
        <f t="shared" ca="1" si="26"/>
        <v/>
      </c>
      <c r="AJ24" s="137" t="str">
        <f t="shared" ca="1" si="27"/>
        <v/>
      </c>
      <c r="AK24" s="137" t="str">
        <f t="shared" ca="1" si="28"/>
        <v/>
      </c>
      <c r="AL24" s="138" t="str">
        <f t="shared" ca="1" si="29"/>
        <v/>
      </c>
      <c r="AM24" s="38" t="str">
        <f t="shared" ca="1" si="30"/>
        <v/>
      </c>
      <c r="AN24" s="110" t="str">
        <f ca="1">IF(V24="","",IF(VLOOKUP(V24,DATOS!$B$17:$F$61,5,FALSE)=0,"",VLOOKUP(V24,DATOS!$B$17:$F$61,5,FALSE)))</f>
        <v/>
      </c>
      <c r="AO24" s="137" t="str">
        <f t="shared" ca="1" si="37"/>
        <v/>
      </c>
      <c r="AQ24" s="14" t="str">
        <f t="shared" ca="1" si="38"/>
        <v/>
      </c>
      <c r="AR24" s="14" t="str">
        <f t="shared" ca="1" si="39"/>
        <v/>
      </c>
    </row>
    <row r="25" spans="1:44" x14ac:dyDescent="0.25">
      <c r="A25" s="135">
        <v>20</v>
      </c>
      <c r="B25" s="14" t="str">
        <f>IF(DATOS!B36="","",DATOS!B36)</f>
        <v>MEDINA CAMPOS, Sumaizhi Libertad</v>
      </c>
      <c r="C25" s="82" t="str">
        <f t="shared" ca="1" si="0"/>
        <v/>
      </c>
      <c r="D25" s="82" t="str">
        <f t="shared" ca="1" si="1"/>
        <v/>
      </c>
      <c r="E25" s="82" t="str">
        <f t="shared" ca="1" si="2"/>
        <v/>
      </c>
      <c r="F25" s="82" t="str">
        <f t="shared" ca="1" si="3"/>
        <v/>
      </c>
      <c r="G25" s="82" t="str">
        <f t="shared" ca="1" si="4"/>
        <v/>
      </c>
      <c r="H25" s="82" t="str">
        <f t="shared" ca="1" si="5"/>
        <v/>
      </c>
      <c r="I25" s="82" t="str">
        <f t="shared" ca="1" si="6"/>
        <v/>
      </c>
      <c r="J25" s="82" t="str">
        <f t="shared" ca="1" si="7"/>
        <v/>
      </c>
      <c r="K25" s="82" t="str">
        <f t="shared" ca="1" si="8"/>
        <v/>
      </c>
      <c r="L25" s="82" t="str">
        <f t="shared" ca="1" si="9"/>
        <v/>
      </c>
      <c r="M25" s="82" t="str">
        <f t="shared" ca="1" si="10"/>
        <v/>
      </c>
      <c r="N25" s="82" t="str">
        <f t="shared" ca="1" si="11"/>
        <v/>
      </c>
      <c r="O25" s="82" t="str">
        <f t="shared" ca="1" si="12"/>
        <v/>
      </c>
      <c r="P25" s="14" t="str">
        <f t="shared" ca="1" si="31"/>
        <v/>
      </c>
      <c r="Q25" s="14" t="str">
        <f t="shared" ca="1" si="32"/>
        <v/>
      </c>
      <c r="R25" s="136" t="str">
        <f t="shared" ca="1" si="33"/>
        <v/>
      </c>
      <c r="S25" s="47">
        <f t="shared" ca="1" si="34"/>
        <v>0</v>
      </c>
      <c r="T25" s="14" t="str">
        <f t="shared" ca="1" si="35"/>
        <v/>
      </c>
      <c r="U25" s="14">
        <f t="shared" ca="1" si="36"/>
        <v>500</v>
      </c>
      <c r="V25" s="137" t="str">
        <f t="shared" ca="1" si="13"/>
        <v/>
      </c>
      <c r="W25" s="38" t="str">
        <f t="shared" ca="1" si="14"/>
        <v/>
      </c>
      <c r="X25" s="38" t="str">
        <f t="shared" ca="1" si="15"/>
        <v/>
      </c>
      <c r="Y25" s="38" t="str">
        <f t="shared" ca="1" si="16"/>
        <v/>
      </c>
      <c r="Z25" s="38" t="str">
        <f t="shared" ca="1" si="17"/>
        <v/>
      </c>
      <c r="AA25" s="38" t="str">
        <f t="shared" ca="1" si="18"/>
        <v/>
      </c>
      <c r="AB25" s="38" t="str">
        <f t="shared" ca="1" si="19"/>
        <v/>
      </c>
      <c r="AC25" s="38" t="str">
        <f t="shared" ca="1" si="20"/>
        <v/>
      </c>
      <c r="AD25" s="38" t="str">
        <f t="shared" ca="1" si="21"/>
        <v/>
      </c>
      <c r="AE25" s="38" t="str">
        <f t="shared" ca="1" si="22"/>
        <v/>
      </c>
      <c r="AF25" s="38" t="str">
        <f t="shared" ca="1" si="23"/>
        <v/>
      </c>
      <c r="AG25" s="38" t="str">
        <f t="shared" ca="1" si="24"/>
        <v/>
      </c>
      <c r="AH25" s="38" t="str">
        <f t="shared" ca="1" si="25"/>
        <v/>
      </c>
      <c r="AI25" s="110" t="str">
        <f t="shared" ca="1" si="26"/>
        <v/>
      </c>
      <c r="AJ25" s="137" t="str">
        <f t="shared" ca="1" si="27"/>
        <v/>
      </c>
      <c r="AK25" s="137" t="str">
        <f t="shared" ca="1" si="28"/>
        <v/>
      </c>
      <c r="AL25" s="138" t="str">
        <f t="shared" ca="1" si="29"/>
        <v/>
      </c>
      <c r="AM25" s="38" t="str">
        <f t="shared" ca="1" si="30"/>
        <v/>
      </c>
      <c r="AN25" s="110" t="str">
        <f ca="1">IF(V25="","",IF(VLOOKUP(V25,DATOS!$B$17:$F$61,5,FALSE)=0,"",VLOOKUP(V25,DATOS!$B$17:$F$61,5,FALSE)))</f>
        <v/>
      </c>
      <c r="AO25" s="137" t="str">
        <f t="shared" ca="1" si="37"/>
        <v/>
      </c>
      <c r="AQ25" s="14" t="str">
        <f t="shared" ca="1" si="38"/>
        <v/>
      </c>
      <c r="AR25" s="14" t="str">
        <f t="shared" ca="1" si="39"/>
        <v/>
      </c>
    </row>
    <row r="26" spans="1:44" x14ac:dyDescent="0.25">
      <c r="A26" s="135">
        <v>21</v>
      </c>
      <c r="B26" s="14" t="str">
        <f>IF(DATOS!B37="","",DATOS!B37)</f>
        <v>MITMA AREVALO, Mildred Esli</v>
      </c>
      <c r="C26" s="82" t="str">
        <f t="shared" ca="1" si="0"/>
        <v/>
      </c>
      <c r="D26" s="82" t="str">
        <f t="shared" ca="1" si="1"/>
        <v/>
      </c>
      <c r="E26" s="82" t="str">
        <f t="shared" ca="1" si="2"/>
        <v/>
      </c>
      <c r="F26" s="82" t="str">
        <f t="shared" ca="1" si="3"/>
        <v/>
      </c>
      <c r="G26" s="82" t="str">
        <f t="shared" ca="1" si="4"/>
        <v/>
      </c>
      <c r="H26" s="82" t="str">
        <f t="shared" ca="1" si="5"/>
        <v/>
      </c>
      <c r="I26" s="82" t="str">
        <f t="shared" ca="1" si="6"/>
        <v/>
      </c>
      <c r="J26" s="82" t="str">
        <f t="shared" ca="1" si="7"/>
        <v/>
      </c>
      <c r="K26" s="82" t="str">
        <f t="shared" ca="1" si="8"/>
        <v/>
      </c>
      <c r="L26" s="82" t="str">
        <f t="shared" ca="1" si="9"/>
        <v/>
      </c>
      <c r="M26" s="82" t="str">
        <f t="shared" ca="1" si="10"/>
        <v/>
      </c>
      <c r="N26" s="82" t="str">
        <f t="shared" ca="1" si="11"/>
        <v/>
      </c>
      <c r="O26" s="82" t="str">
        <f t="shared" ca="1" si="12"/>
        <v/>
      </c>
      <c r="P26" s="14" t="str">
        <f t="shared" ca="1" si="31"/>
        <v/>
      </c>
      <c r="Q26" s="14" t="str">
        <f t="shared" ca="1" si="32"/>
        <v/>
      </c>
      <c r="R26" s="136" t="str">
        <f t="shared" ca="1" si="33"/>
        <v/>
      </c>
      <c r="S26" s="47">
        <f t="shared" ca="1" si="34"/>
        <v>0</v>
      </c>
      <c r="T26" s="14" t="str">
        <f t="shared" ca="1" si="35"/>
        <v/>
      </c>
      <c r="U26" s="14">
        <f t="shared" ca="1" si="36"/>
        <v>500</v>
      </c>
      <c r="V26" s="137" t="str">
        <f t="shared" ca="1" si="13"/>
        <v/>
      </c>
      <c r="W26" s="38" t="str">
        <f t="shared" ca="1" si="14"/>
        <v/>
      </c>
      <c r="X26" s="38" t="str">
        <f t="shared" ca="1" si="15"/>
        <v/>
      </c>
      <c r="Y26" s="38" t="str">
        <f t="shared" ca="1" si="16"/>
        <v/>
      </c>
      <c r="Z26" s="38" t="str">
        <f t="shared" ca="1" si="17"/>
        <v/>
      </c>
      <c r="AA26" s="38" t="str">
        <f t="shared" ca="1" si="18"/>
        <v/>
      </c>
      <c r="AB26" s="38" t="str">
        <f t="shared" ca="1" si="19"/>
        <v/>
      </c>
      <c r="AC26" s="38" t="str">
        <f t="shared" ca="1" si="20"/>
        <v/>
      </c>
      <c r="AD26" s="38" t="str">
        <f t="shared" ca="1" si="21"/>
        <v/>
      </c>
      <c r="AE26" s="38" t="str">
        <f t="shared" ca="1" si="22"/>
        <v/>
      </c>
      <c r="AF26" s="38" t="str">
        <f t="shared" ca="1" si="23"/>
        <v/>
      </c>
      <c r="AG26" s="38" t="str">
        <f t="shared" ca="1" si="24"/>
        <v/>
      </c>
      <c r="AH26" s="38" t="str">
        <f t="shared" ca="1" si="25"/>
        <v/>
      </c>
      <c r="AI26" s="110" t="str">
        <f t="shared" ca="1" si="26"/>
        <v/>
      </c>
      <c r="AJ26" s="137" t="str">
        <f t="shared" ca="1" si="27"/>
        <v/>
      </c>
      <c r="AK26" s="137" t="str">
        <f t="shared" ca="1" si="28"/>
        <v/>
      </c>
      <c r="AL26" s="138" t="str">
        <f t="shared" ca="1" si="29"/>
        <v/>
      </c>
      <c r="AM26" s="38" t="str">
        <f t="shared" ca="1" si="30"/>
        <v/>
      </c>
      <c r="AN26" s="110" t="str">
        <f ca="1">IF(V26="","",IF(VLOOKUP(V26,DATOS!$B$17:$F$61,5,FALSE)=0,"",VLOOKUP(V26,DATOS!$B$17:$F$61,5,FALSE)))</f>
        <v/>
      </c>
      <c r="AO26" s="137" t="str">
        <f t="shared" ca="1" si="37"/>
        <v/>
      </c>
      <c r="AQ26" s="14" t="str">
        <f t="shared" ca="1" si="38"/>
        <v/>
      </c>
      <c r="AR26" s="14" t="str">
        <f t="shared" ca="1" si="39"/>
        <v/>
      </c>
    </row>
    <row r="27" spans="1:44" x14ac:dyDescent="0.25">
      <c r="A27" s="135">
        <v>22</v>
      </c>
      <c r="B27" s="14" t="str">
        <f>IF(DATOS!B38="","",DATOS!B38)</f>
        <v>NOLASCO SANCHEZ, Rogelio</v>
      </c>
      <c r="C27" s="82" t="str">
        <f t="shared" ca="1" si="0"/>
        <v/>
      </c>
      <c r="D27" s="82" t="str">
        <f t="shared" ca="1" si="1"/>
        <v/>
      </c>
      <c r="E27" s="82" t="str">
        <f t="shared" ca="1" si="2"/>
        <v/>
      </c>
      <c r="F27" s="82" t="str">
        <f t="shared" ca="1" si="3"/>
        <v/>
      </c>
      <c r="G27" s="82" t="str">
        <f t="shared" ca="1" si="4"/>
        <v/>
      </c>
      <c r="H27" s="82" t="str">
        <f t="shared" ca="1" si="5"/>
        <v/>
      </c>
      <c r="I27" s="82" t="str">
        <f t="shared" ca="1" si="6"/>
        <v/>
      </c>
      <c r="J27" s="82" t="str">
        <f t="shared" ca="1" si="7"/>
        <v/>
      </c>
      <c r="K27" s="82" t="str">
        <f t="shared" ca="1" si="8"/>
        <v/>
      </c>
      <c r="L27" s="82" t="str">
        <f t="shared" ca="1" si="9"/>
        <v/>
      </c>
      <c r="M27" s="82" t="str">
        <f t="shared" ca="1" si="10"/>
        <v/>
      </c>
      <c r="N27" s="82" t="str">
        <f t="shared" ca="1" si="11"/>
        <v/>
      </c>
      <c r="O27" s="82" t="str">
        <f t="shared" ca="1" si="12"/>
        <v/>
      </c>
      <c r="P27" s="14" t="str">
        <f t="shared" ca="1" si="31"/>
        <v/>
      </c>
      <c r="Q27" s="14" t="str">
        <f t="shared" ca="1" si="32"/>
        <v/>
      </c>
      <c r="R27" s="136" t="str">
        <f t="shared" ca="1" si="33"/>
        <v/>
      </c>
      <c r="S27" s="47">
        <f t="shared" ca="1" si="34"/>
        <v>0</v>
      </c>
      <c r="T27" s="14" t="str">
        <f t="shared" ca="1" si="35"/>
        <v/>
      </c>
      <c r="U27" s="14">
        <f t="shared" ca="1" si="36"/>
        <v>500</v>
      </c>
      <c r="V27" s="137" t="str">
        <f t="shared" ca="1" si="13"/>
        <v/>
      </c>
      <c r="W27" s="38" t="str">
        <f t="shared" ca="1" si="14"/>
        <v/>
      </c>
      <c r="X27" s="38" t="str">
        <f t="shared" ca="1" si="15"/>
        <v/>
      </c>
      <c r="Y27" s="38" t="str">
        <f t="shared" ca="1" si="16"/>
        <v/>
      </c>
      <c r="Z27" s="38" t="str">
        <f t="shared" ca="1" si="17"/>
        <v/>
      </c>
      <c r="AA27" s="38" t="str">
        <f t="shared" ca="1" si="18"/>
        <v/>
      </c>
      <c r="AB27" s="38" t="str">
        <f t="shared" ca="1" si="19"/>
        <v/>
      </c>
      <c r="AC27" s="38" t="str">
        <f t="shared" ca="1" si="20"/>
        <v/>
      </c>
      <c r="AD27" s="38" t="str">
        <f t="shared" ca="1" si="21"/>
        <v/>
      </c>
      <c r="AE27" s="38" t="str">
        <f t="shared" ca="1" si="22"/>
        <v/>
      </c>
      <c r="AF27" s="38" t="str">
        <f t="shared" ca="1" si="23"/>
        <v/>
      </c>
      <c r="AG27" s="38" t="str">
        <f t="shared" ca="1" si="24"/>
        <v/>
      </c>
      <c r="AH27" s="38" t="str">
        <f t="shared" ca="1" si="25"/>
        <v/>
      </c>
      <c r="AI27" s="110" t="str">
        <f t="shared" ca="1" si="26"/>
        <v/>
      </c>
      <c r="AJ27" s="137" t="str">
        <f t="shared" ca="1" si="27"/>
        <v/>
      </c>
      <c r="AK27" s="137" t="str">
        <f t="shared" ca="1" si="28"/>
        <v/>
      </c>
      <c r="AL27" s="138" t="str">
        <f t="shared" ca="1" si="29"/>
        <v/>
      </c>
      <c r="AM27" s="38" t="str">
        <f t="shared" ca="1" si="30"/>
        <v/>
      </c>
      <c r="AN27" s="110" t="str">
        <f ca="1">IF(V27="","",IF(VLOOKUP(V27,DATOS!$B$17:$F$61,5,FALSE)=0,"",VLOOKUP(V27,DATOS!$B$17:$F$61,5,FALSE)))</f>
        <v/>
      </c>
      <c r="AO27" s="137" t="str">
        <f t="shared" ca="1" si="37"/>
        <v/>
      </c>
      <c r="AQ27" s="14" t="str">
        <f t="shared" ca="1" si="38"/>
        <v/>
      </c>
      <c r="AR27" s="14" t="str">
        <f t="shared" ca="1" si="39"/>
        <v/>
      </c>
    </row>
    <row r="28" spans="1:44" x14ac:dyDescent="0.25">
      <c r="A28" s="135">
        <v>23</v>
      </c>
      <c r="B28" s="14" t="str">
        <f>IF(DATOS!B39="","",DATOS!B39)</f>
        <v>ORTIZ PEÑALOZA, Anghelina Brigitte</v>
      </c>
      <c r="C28" s="82" t="str">
        <f t="shared" ca="1" si="0"/>
        <v/>
      </c>
      <c r="D28" s="82" t="str">
        <f t="shared" ca="1" si="1"/>
        <v/>
      </c>
      <c r="E28" s="82" t="str">
        <f t="shared" ca="1" si="2"/>
        <v/>
      </c>
      <c r="F28" s="82" t="str">
        <f t="shared" ca="1" si="3"/>
        <v/>
      </c>
      <c r="G28" s="82" t="str">
        <f t="shared" ca="1" si="4"/>
        <v/>
      </c>
      <c r="H28" s="82" t="str">
        <f t="shared" ca="1" si="5"/>
        <v/>
      </c>
      <c r="I28" s="82" t="str">
        <f t="shared" ca="1" si="6"/>
        <v/>
      </c>
      <c r="J28" s="82" t="str">
        <f t="shared" ca="1" si="7"/>
        <v/>
      </c>
      <c r="K28" s="82" t="str">
        <f t="shared" ca="1" si="8"/>
        <v/>
      </c>
      <c r="L28" s="82" t="str">
        <f t="shared" ca="1" si="9"/>
        <v/>
      </c>
      <c r="M28" s="82" t="str">
        <f t="shared" ca="1" si="10"/>
        <v/>
      </c>
      <c r="N28" s="82" t="str">
        <f t="shared" ca="1" si="11"/>
        <v/>
      </c>
      <c r="O28" s="82" t="str">
        <f t="shared" ca="1" si="12"/>
        <v/>
      </c>
      <c r="P28" s="14" t="str">
        <f t="shared" ca="1" si="31"/>
        <v/>
      </c>
      <c r="Q28" s="14" t="str">
        <f t="shared" ca="1" si="32"/>
        <v/>
      </c>
      <c r="R28" s="136" t="str">
        <f t="shared" ca="1" si="33"/>
        <v/>
      </c>
      <c r="S28" s="47">
        <f t="shared" ca="1" si="34"/>
        <v>0</v>
      </c>
      <c r="T28" s="14" t="str">
        <f t="shared" ca="1" si="35"/>
        <v/>
      </c>
      <c r="U28" s="14">
        <f t="shared" ca="1" si="36"/>
        <v>500</v>
      </c>
      <c r="V28" s="137" t="str">
        <f t="shared" ca="1" si="13"/>
        <v/>
      </c>
      <c r="W28" s="38" t="str">
        <f t="shared" ca="1" si="14"/>
        <v/>
      </c>
      <c r="X28" s="38" t="str">
        <f t="shared" ca="1" si="15"/>
        <v/>
      </c>
      <c r="Y28" s="38" t="str">
        <f t="shared" ca="1" si="16"/>
        <v/>
      </c>
      <c r="Z28" s="38" t="str">
        <f t="shared" ca="1" si="17"/>
        <v/>
      </c>
      <c r="AA28" s="38" t="str">
        <f t="shared" ca="1" si="18"/>
        <v/>
      </c>
      <c r="AB28" s="38" t="str">
        <f t="shared" ca="1" si="19"/>
        <v/>
      </c>
      <c r="AC28" s="38" t="str">
        <f t="shared" ca="1" si="20"/>
        <v/>
      </c>
      <c r="AD28" s="38" t="str">
        <f t="shared" ca="1" si="21"/>
        <v/>
      </c>
      <c r="AE28" s="38" t="str">
        <f t="shared" ca="1" si="22"/>
        <v/>
      </c>
      <c r="AF28" s="38" t="str">
        <f t="shared" ca="1" si="23"/>
        <v/>
      </c>
      <c r="AG28" s="38" t="str">
        <f t="shared" ca="1" si="24"/>
        <v/>
      </c>
      <c r="AH28" s="38" t="str">
        <f t="shared" ca="1" si="25"/>
        <v/>
      </c>
      <c r="AI28" s="110" t="str">
        <f t="shared" ca="1" si="26"/>
        <v/>
      </c>
      <c r="AJ28" s="137" t="str">
        <f t="shared" ca="1" si="27"/>
        <v/>
      </c>
      <c r="AK28" s="137" t="str">
        <f t="shared" ca="1" si="28"/>
        <v/>
      </c>
      <c r="AL28" s="138" t="str">
        <f t="shared" ca="1" si="29"/>
        <v/>
      </c>
      <c r="AM28" s="38" t="str">
        <f t="shared" ca="1" si="30"/>
        <v/>
      </c>
      <c r="AN28" s="110" t="str">
        <f ca="1">IF(V28="","",IF(VLOOKUP(V28,DATOS!$B$17:$F$61,5,FALSE)=0,"",VLOOKUP(V28,DATOS!$B$17:$F$61,5,FALSE)))</f>
        <v/>
      </c>
      <c r="AO28" s="137" t="str">
        <f t="shared" ca="1" si="37"/>
        <v/>
      </c>
      <c r="AQ28" s="14" t="str">
        <f t="shared" ca="1" si="38"/>
        <v/>
      </c>
      <c r="AR28" s="14" t="str">
        <f t="shared" ca="1" si="39"/>
        <v/>
      </c>
    </row>
    <row r="29" spans="1:44" x14ac:dyDescent="0.25">
      <c r="A29" s="135">
        <v>24</v>
      </c>
      <c r="B29" s="14" t="str">
        <f>IF(DATOS!B40="","",DATOS!B40)</f>
        <v>OSCCO ATAO, Antony</v>
      </c>
      <c r="C29" s="82" t="str">
        <f t="shared" ca="1" si="0"/>
        <v/>
      </c>
      <c r="D29" s="82" t="str">
        <f t="shared" ca="1" si="1"/>
        <v/>
      </c>
      <c r="E29" s="82" t="str">
        <f t="shared" ca="1" si="2"/>
        <v/>
      </c>
      <c r="F29" s="82" t="str">
        <f t="shared" ca="1" si="3"/>
        <v/>
      </c>
      <c r="G29" s="82" t="str">
        <f t="shared" ca="1" si="4"/>
        <v/>
      </c>
      <c r="H29" s="82" t="str">
        <f t="shared" ca="1" si="5"/>
        <v/>
      </c>
      <c r="I29" s="82" t="str">
        <f t="shared" ca="1" si="6"/>
        <v/>
      </c>
      <c r="J29" s="82" t="str">
        <f t="shared" ca="1" si="7"/>
        <v/>
      </c>
      <c r="K29" s="82" t="str">
        <f t="shared" ca="1" si="8"/>
        <v/>
      </c>
      <c r="L29" s="82" t="str">
        <f t="shared" ca="1" si="9"/>
        <v/>
      </c>
      <c r="M29" s="82" t="str">
        <f t="shared" ca="1" si="10"/>
        <v/>
      </c>
      <c r="N29" s="82" t="str">
        <f t="shared" ca="1" si="11"/>
        <v/>
      </c>
      <c r="O29" s="82" t="str">
        <f t="shared" ca="1" si="12"/>
        <v/>
      </c>
      <c r="P29" s="14" t="str">
        <f t="shared" ca="1" si="31"/>
        <v/>
      </c>
      <c r="Q29" s="14" t="str">
        <f t="shared" ca="1" si="32"/>
        <v/>
      </c>
      <c r="R29" s="136" t="str">
        <f t="shared" ca="1" si="33"/>
        <v/>
      </c>
      <c r="S29" s="47">
        <f t="shared" ca="1" si="34"/>
        <v>0</v>
      </c>
      <c r="T29" s="14" t="str">
        <f t="shared" ca="1" si="35"/>
        <v/>
      </c>
      <c r="U29" s="14">
        <f t="shared" ca="1" si="36"/>
        <v>500</v>
      </c>
      <c r="V29" s="137" t="str">
        <f t="shared" ca="1" si="13"/>
        <v/>
      </c>
      <c r="W29" s="38" t="str">
        <f t="shared" ca="1" si="14"/>
        <v/>
      </c>
      <c r="X29" s="38" t="str">
        <f t="shared" ca="1" si="15"/>
        <v/>
      </c>
      <c r="Y29" s="38" t="str">
        <f t="shared" ca="1" si="16"/>
        <v/>
      </c>
      <c r="Z29" s="38" t="str">
        <f t="shared" ca="1" si="17"/>
        <v/>
      </c>
      <c r="AA29" s="38" t="str">
        <f t="shared" ca="1" si="18"/>
        <v/>
      </c>
      <c r="AB29" s="38" t="str">
        <f t="shared" ca="1" si="19"/>
        <v/>
      </c>
      <c r="AC29" s="38" t="str">
        <f t="shared" ca="1" si="20"/>
        <v/>
      </c>
      <c r="AD29" s="38" t="str">
        <f t="shared" ca="1" si="21"/>
        <v/>
      </c>
      <c r="AE29" s="38" t="str">
        <f t="shared" ca="1" si="22"/>
        <v/>
      </c>
      <c r="AF29" s="38" t="str">
        <f t="shared" ca="1" si="23"/>
        <v/>
      </c>
      <c r="AG29" s="38" t="str">
        <f t="shared" ca="1" si="24"/>
        <v/>
      </c>
      <c r="AH29" s="38" t="str">
        <f t="shared" ca="1" si="25"/>
        <v/>
      </c>
      <c r="AI29" s="110" t="str">
        <f t="shared" ca="1" si="26"/>
        <v/>
      </c>
      <c r="AJ29" s="137" t="str">
        <f t="shared" ca="1" si="27"/>
        <v/>
      </c>
      <c r="AK29" s="137" t="str">
        <f t="shared" ca="1" si="28"/>
        <v/>
      </c>
      <c r="AL29" s="138" t="str">
        <f t="shared" ca="1" si="29"/>
        <v/>
      </c>
      <c r="AM29" s="38" t="str">
        <f t="shared" ca="1" si="30"/>
        <v/>
      </c>
      <c r="AN29" s="110" t="str">
        <f ca="1">IF(V29="","",IF(VLOOKUP(V29,DATOS!$B$17:$F$61,5,FALSE)=0,"",VLOOKUP(V29,DATOS!$B$17:$F$61,5,FALSE)))</f>
        <v/>
      </c>
      <c r="AO29" s="137" t="str">
        <f t="shared" ca="1" si="37"/>
        <v/>
      </c>
      <c r="AQ29" s="14" t="str">
        <f t="shared" ca="1" si="38"/>
        <v/>
      </c>
      <c r="AR29" s="14" t="str">
        <f t="shared" ca="1" si="39"/>
        <v/>
      </c>
    </row>
    <row r="30" spans="1:44" x14ac:dyDescent="0.25">
      <c r="A30" s="135">
        <v>25</v>
      </c>
      <c r="B30" s="14" t="str">
        <f>IF(DATOS!B41="","",DATOS!B41)</f>
        <v>PAREDES VELASQUE, Angel Andre</v>
      </c>
      <c r="C30" s="82" t="str">
        <f t="shared" ca="1" si="0"/>
        <v/>
      </c>
      <c r="D30" s="82" t="str">
        <f t="shared" ca="1" si="1"/>
        <v/>
      </c>
      <c r="E30" s="82" t="str">
        <f t="shared" ca="1" si="2"/>
        <v/>
      </c>
      <c r="F30" s="82" t="str">
        <f t="shared" ca="1" si="3"/>
        <v/>
      </c>
      <c r="G30" s="82" t="str">
        <f t="shared" ca="1" si="4"/>
        <v/>
      </c>
      <c r="H30" s="82" t="str">
        <f t="shared" ca="1" si="5"/>
        <v/>
      </c>
      <c r="I30" s="82" t="str">
        <f t="shared" ca="1" si="6"/>
        <v/>
      </c>
      <c r="J30" s="82" t="str">
        <f t="shared" ca="1" si="7"/>
        <v/>
      </c>
      <c r="K30" s="82" t="str">
        <f t="shared" ca="1" si="8"/>
        <v/>
      </c>
      <c r="L30" s="82" t="str">
        <f t="shared" ca="1" si="9"/>
        <v/>
      </c>
      <c r="M30" s="82" t="str">
        <f t="shared" ca="1" si="10"/>
        <v/>
      </c>
      <c r="N30" s="82" t="str">
        <f t="shared" ca="1" si="11"/>
        <v/>
      </c>
      <c r="O30" s="82" t="str">
        <f t="shared" ca="1" si="12"/>
        <v/>
      </c>
      <c r="P30" s="14" t="str">
        <f t="shared" ca="1" si="31"/>
        <v/>
      </c>
      <c r="Q30" s="14" t="str">
        <f t="shared" ca="1" si="32"/>
        <v/>
      </c>
      <c r="R30" s="136" t="str">
        <f t="shared" ca="1" si="33"/>
        <v/>
      </c>
      <c r="S30" s="47">
        <f t="shared" ca="1" si="34"/>
        <v>0</v>
      </c>
      <c r="T30" s="14" t="str">
        <f t="shared" ca="1" si="35"/>
        <v/>
      </c>
      <c r="U30" s="14">
        <f t="shared" ca="1" si="36"/>
        <v>500</v>
      </c>
      <c r="V30" s="137" t="str">
        <f t="shared" ca="1" si="13"/>
        <v/>
      </c>
      <c r="W30" s="38" t="str">
        <f t="shared" ca="1" si="14"/>
        <v/>
      </c>
      <c r="X30" s="38" t="str">
        <f t="shared" ca="1" si="15"/>
        <v/>
      </c>
      <c r="Y30" s="38" t="str">
        <f t="shared" ca="1" si="16"/>
        <v/>
      </c>
      <c r="Z30" s="38" t="str">
        <f t="shared" ca="1" si="17"/>
        <v/>
      </c>
      <c r="AA30" s="38" t="str">
        <f t="shared" ca="1" si="18"/>
        <v/>
      </c>
      <c r="AB30" s="38" t="str">
        <f t="shared" ca="1" si="19"/>
        <v/>
      </c>
      <c r="AC30" s="38" t="str">
        <f t="shared" ca="1" si="20"/>
        <v/>
      </c>
      <c r="AD30" s="38" t="str">
        <f t="shared" ca="1" si="21"/>
        <v/>
      </c>
      <c r="AE30" s="38" t="str">
        <f t="shared" ca="1" si="22"/>
        <v/>
      </c>
      <c r="AF30" s="38" t="str">
        <f t="shared" ca="1" si="23"/>
        <v/>
      </c>
      <c r="AG30" s="38" t="str">
        <f t="shared" ca="1" si="24"/>
        <v/>
      </c>
      <c r="AH30" s="38" t="str">
        <f t="shared" ca="1" si="25"/>
        <v/>
      </c>
      <c r="AI30" s="110" t="str">
        <f t="shared" ca="1" si="26"/>
        <v/>
      </c>
      <c r="AJ30" s="137" t="str">
        <f t="shared" ca="1" si="27"/>
        <v/>
      </c>
      <c r="AK30" s="137" t="str">
        <f t="shared" ca="1" si="28"/>
        <v/>
      </c>
      <c r="AL30" s="138" t="str">
        <f t="shared" ca="1" si="29"/>
        <v/>
      </c>
      <c r="AM30" s="38" t="str">
        <f t="shared" ca="1" si="30"/>
        <v/>
      </c>
      <c r="AN30" s="110" t="str">
        <f ca="1">IF(V30="","",IF(VLOOKUP(V30,DATOS!$B$17:$F$61,5,FALSE)=0,"",VLOOKUP(V30,DATOS!$B$17:$F$61,5,FALSE)))</f>
        <v/>
      </c>
      <c r="AO30" s="137" t="str">
        <f t="shared" ca="1" si="37"/>
        <v/>
      </c>
      <c r="AQ30" s="14" t="str">
        <f t="shared" ca="1" si="38"/>
        <v/>
      </c>
      <c r="AR30" s="14" t="str">
        <f t="shared" ca="1" si="39"/>
        <v/>
      </c>
    </row>
    <row r="31" spans="1:44" x14ac:dyDescent="0.25">
      <c r="A31" s="135">
        <v>26</v>
      </c>
      <c r="B31" s="14" t="str">
        <f>IF(DATOS!B42="","",DATOS!B42)</f>
        <v>PAREDES YACO, Jhael Alejandro</v>
      </c>
      <c r="C31" s="82" t="str">
        <f t="shared" ca="1" si="0"/>
        <v/>
      </c>
      <c r="D31" s="82" t="str">
        <f t="shared" ca="1" si="1"/>
        <v/>
      </c>
      <c r="E31" s="82" t="str">
        <f t="shared" ca="1" si="2"/>
        <v/>
      </c>
      <c r="F31" s="82" t="str">
        <f t="shared" ca="1" si="3"/>
        <v/>
      </c>
      <c r="G31" s="82" t="str">
        <f t="shared" ca="1" si="4"/>
        <v/>
      </c>
      <c r="H31" s="82" t="str">
        <f t="shared" ca="1" si="5"/>
        <v/>
      </c>
      <c r="I31" s="82" t="str">
        <f t="shared" ca="1" si="6"/>
        <v/>
      </c>
      <c r="J31" s="82" t="str">
        <f t="shared" ca="1" si="7"/>
        <v/>
      </c>
      <c r="K31" s="82" t="str">
        <f t="shared" ca="1" si="8"/>
        <v/>
      </c>
      <c r="L31" s="82" t="str">
        <f t="shared" ca="1" si="9"/>
        <v/>
      </c>
      <c r="M31" s="82" t="str">
        <f t="shared" ca="1" si="10"/>
        <v/>
      </c>
      <c r="N31" s="82" t="str">
        <f t="shared" ca="1" si="11"/>
        <v/>
      </c>
      <c r="O31" s="82" t="str">
        <f t="shared" ca="1" si="12"/>
        <v/>
      </c>
      <c r="P31" s="14" t="str">
        <f t="shared" ca="1" si="31"/>
        <v/>
      </c>
      <c r="Q31" s="14" t="str">
        <f t="shared" ca="1" si="32"/>
        <v/>
      </c>
      <c r="R31" s="136" t="str">
        <f t="shared" ca="1" si="33"/>
        <v/>
      </c>
      <c r="S31" s="47">
        <f t="shared" ca="1" si="34"/>
        <v>0</v>
      </c>
      <c r="T31" s="14" t="str">
        <f t="shared" ca="1" si="35"/>
        <v/>
      </c>
      <c r="U31" s="14">
        <f t="shared" ca="1" si="36"/>
        <v>500</v>
      </c>
      <c r="V31" s="137" t="str">
        <f t="shared" ca="1" si="13"/>
        <v/>
      </c>
      <c r="W31" s="38" t="str">
        <f t="shared" ca="1" si="14"/>
        <v/>
      </c>
      <c r="X31" s="38" t="str">
        <f t="shared" ca="1" si="15"/>
        <v/>
      </c>
      <c r="Y31" s="38" t="str">
        <f t="shared" ca="1" si="16"/>
        <v/>
      </c>
      <c r="Z31" s="38" t="str">
        <f t="shared" ca="1" si="17"/>
        <v/>
      </c>
      <c r="AA31" s="38" t="str">
        <f t="shared" ca="1" si="18"/>
        <v/>
      </c>
      <c r="AB31" s="38" t="str">
        <f t="shared" ca="1" si="19"/>
        <v/>
      </c>
      <c r="AC31" s="38" t="str">
        <f t="shared" ca="1" si="20"/>
        <v/>
      </c>
      <c r="AD31" s="38" t="str">
        <f t="shared" ca="1" si="21"/>
        <v/>
      </c>
      <c r="AE31" s="38" t="str">
        <f t="shared" ca="1" si="22"/>
        <v/>
      </c>
      <c r="AF31" s="38" t="str">
        <f t="shared" ca="1" si="23"/>
        <v/>
      </c>
      <c r="AG31" s="38" t="str">
        <f t="shared" ca="1" si="24"/>
        <v/>
      </c>
      <c r="AH31" s="38" t="str">
        <f t="shared" ca="1" si="25"/>
        <v/>
      </c>
      <c r="AI31" s="110" t="str">
        <f t="shared" ca="1" si="26"/>
        <v/>
      </c>
      <c r="AJ31" s="137" t="str">
        <f t="shared" ca="1" si="27"/>
        <v/>
      </c>
      <c r="AK31" s="137" t="str">
        <f t="shared" ca="1" si="28"/>
        <v/>
      </c>
      <c r="AL31" s="138" t="str">
        <f t="shared" ca="1" si="29"/>
        <v/>
      </c>
      <c r="AM31" s="38" t="str">
        <f t="shared" ca="1" si="30"/>
        <v/>
      </c>
      <c r="AN31" s="110" t="str">
        <f ca="1">IF(V31="","",IF(VLOOKUP(V31,DATOS!$B$17:$F$61,5,FALSE)=0,"",VLOOKUP(V31,DATOS!$B$17:$F$61,5,FALSE)))</f>
        <v/>
      </c>
      <c r="AO31" s="137" t="str">
        <f t="shared" ca="1" si="37"/>
        <v/>
      </c>
      <c r="AQ31" s="14" t="str">
        <f t="shared" ca="1" si="38"/>
        <v/>
      </c>
      <c r="AR31" s="14" t="str">
        <f t="shared" ca="1" si="39"/>
        <v/>
      </c>
    </row>
    <row r="32" spans="1:44" x14ac:dyDescent="0.25">
      <c r="A32" s="135">
        <v>27</v>
      </c>
      <c r="B32" s="14" t="str">
        <f>IF(DATOS!B43="","",DATOS!B43)</f>
        <v>PEDRAZA PORRAS, Milagros</v>
      </c>
      <c r="C32" s="82" t="str">
        <f t="shared" ca="1" si="0"/>
        <v/>
      </c>
      <c r="D32" s="82" t="str">
        <f t="shared" ca="1" si="1"/>
        <v/>
      </c>
      <c r="E32" s="82" t="str">
        <f t="shared" ca="1" si="2"/>
        <v/>
      </c>
      <c r="F32" s="82" t="str">
        <f t="shared" ca="1" si="3"/>
        <v/>
      </c>
      <c r="G32" s="82" t="str">
        <f t="shared" ca="1" si="4"/>
        <v/>
      </c>
      <c r="H32" s="82" t="str">
        <f t="shared" ca="1" si="5"/>
        <v/>
      </c>
      <c r="I32" s="82" t="str">
        <f t="shared" ca="1" si="6"/>
        <v/>
      </c>
      <c r="J32" s="82" t="str">
        <f t="shared" ca="1" si="7"/>
        <v/>
      </c>
      <c r="K32" s="82" t="str">
        <f t="shared" ca="1" si="8"/>
        <v/>
      </c>
      <c r="L32" s="82" t="str">
        <f t="shared" ca="1" si="9"/>
        <v/>
      </c>
      <c r="M32" s="82" t="str">
        <f t="shared" ca="1" si="10"/>
        <v/>
      </c>
      <c r="N32" s="82" t="str">
        <f t="shared" ca="1" si="11"/>
        <v/>
      </c>
      <c r="O32" s="82" t="str">
        <f t="shared" ca="1" si="12"/>
        <v/>
      </c>
      <c r="P32" s="14" t="str">
        <f t="shared" ca="1" si="31"/>
        <v/>
      </c>
      <c r="Q32" s="14" t="str">
        <f t="shared" ca="1" si="32"/>
        <v/>
      </c>
      <c r="R32" s="136" t="str">
        <f t="shared" ca="1" si="33"/>
        <v/>
      </c>
      <c r="S32" s="47">
        <f t="shared" ca="1" si="34"/>
        <v>0</v>
      </c>
      <c r="T32" s="14" t="str">
        <f t="shared" ca="1" si="35"/>
        <v/>
      </c>
      <c r="U32" s="14">
        <f t="shared" ca="1" si="36"/>
        <v>500</v>
      </c>
      <c r="V32" s="137" t="str">
        <f t="shared" ca="1" si="13"/>
        <v/>
      </c>
      <c r="W32" s="38" t="str">
        <f t="shared" ca="1" si="14"/>
        <v/>
      </c>
      <c r="X32" s="38" t="str">
        <f t="shared" ca="1" si="15"/>
        <v/>
      </c>
      <c r="Y32" s="38" t="str">
        <f t="shared" ca="1" si="16"/>
        <v/>
      </c>
      <c r="Z32" s="38" t="str">
        <f t="shared" ca="1" si="17"/>
        <v/>
      </c>
      <c r="AA32" s="38" t="str">
        <f t="shared" ca="1" si="18"/>
        <v/>
      </c>
      <c r="AB32" s="38" t="str">
        <f t="shared" ca="1" si="19"/>
        <v/>
      </c>
      <c r="AC32" s="38" t="str">
        <f t="shared" ca="1" si="20"/>
        <v/>
      </c>
      <c r="AD32" s="38" t="str">
        <f t="shared" ca="1" si="21"/>
        <v/>
      </c>
      <c r="AE32" s="38" t="str">
        <f t="shared" ca="1" si="22"/>
        <v/>
      </c>
      <c r="AF32" s="38" t="str">
        <f t="shared" ca="1" si="23"/>
        <v/>
      </c>
      <c r="AG32" s="38" t="str">
        <f t="shared" ca="1" si="24"/>
        <v/>
      </c>
      <c r="AH32" s="38" t="str">
        <f t="shared" ca="1" si="25"/>
        <v/>
      </c>
      <c r="AI32" s="110" t="str">
        <f t="shared" ca="1" si="26"/>
        <v/>
      </c>
      <c r="AJ32" s="137" t="str">
        <f t="shared" ca="1" si="27"/>
        <v/>
      </c>
      <c r="AK32" s="137" t="str">
        <f t="shared" ca="1" si="28"/>
        <v/>
      </c>
      <c r="AL32" s="138" t="str">
        <f t="shared" ca="1" si="29"/>
        <v/>
      </c>
      <c r="AM32" s="38" t="str">
        <f t="shared" ca="1" si="30"/>
        <v/>
      </c>
      <c r="AN32" s="110" t="str">
        <f ca="1">IF(V32="","",IF(VLOOKUP(V32,DATOS!$B$17:$F$61,5,FALSE)=0,"",VLOOKUP(V32,DATOS!$B$17:$F$61,5,FALSE)))</f>
        <v/>
      </c>
      <c r="AO32" s="137" t="str">
        <f t="shared" ca="1" si="37"/>
        <v/>
      </c>
      <c r="AQ32" s="14" t="str">
        <f t="shared" ca="1" si="38"/>
        <v/>
      </c>
      <c r="AR32" s="14" t="str">
        <f t="shared" ca="1" si="39"/>
        <v/>
      </c>
    </row>
    <row r="33" spans="1:44" x14ac:dyDescent="0.25">
      <c r="A33" s="135">
        <v>28</v>
      </c>
      <c r="B33" s="14" t="str">
        <f>IF(DATOS!B44="","",DATOS!B44)</f>
        <v>RIVERA PACHECO, Milene Octalis</v>
      </c>
      <c r="C33" s="82" t="str">
        <f t="shared" ca="1" si="0"/>
        <v/>
      </c>
      <c r="D33" s="82" t="str">
        <f t="shared" ca="1" si="1"/>
        <v/>
      </c>
      <c r="E33" s="82" t="str">
        <f t="shared" ca="1" si="2"/>
        <v/>
      </c>
      <c r="F33" s="82" t="str">
        <f t="shared" ca="1" si="3"/>
        <v/>
      </c>
      <c r="G33" s="82" t="str">
        <f t="shared" ca="1" si="4"/>
        <v/>
      </c>
      <c r="H33" s="82" t="str">
        <f t="shared" ca="1" si="5"/>
        <v/>
      </c>
      <c r="I33" s="82" t="str">
        <f t="shared" ca="1" si="6"/>
        <v/>
      </c>
      <c r="J33" s="82" t="str">
        <f t="shared" ca="1" si="7"/>
        <v/>
      </c>
      <c r="K33" s="82" t="str">
        <f t="shared" ca="1" si="8"/>
        <v/>
      </c>
      <c r="L33" s="82" t="str">
        <f t="shared" ca="1" si="9"/>
        <v/>
      </c>
      <c r="M33" s="82" t="str">
        <f t="shared" ca="1" si="10"/>
        <v/>
      </c>
      <c r="N33" s="82" t="str">
        <f t="shared" ca="1" si="11"/>
        <v/>
      </c>
      <c r="O33" s="82" t="str">
        <f t="shared" ca="1" si="12"/>
        <v/>
      </c>
      <c r="P33" s="14" t="str">
        <f t="shared" ca="1" si="31"/>
        <v/>
      </c>
      <c r="Q33" s="14" t="str">
        <f t="shared" ca="1" si="32"/>
        <v/>
      </c>
      <c r="R33" s="136" t="str">
        <f t="shared" ca="1" si="33"/>
        <v/>
      </c>
      <c r="S33" s="47">
        <f t="shared" ca="1" si="34"/>
        <v>0</v>
      </c>
      <c r="T33" s="14" t="str">
        <f t="shared" ca="1" si="35"/>
        <v/>
      </c>
      <c r="U33" s="14">
        <f t="shared" ca="1" si="36"/>
        <v>500</v>
      </c>
      <c r="V33" s="137" t="str">
        <f t="shared" ca="1" si="13"/>
        <v/>
      </c>
      <c r="W33" s="38" t="str">
        <f t="shared" ca="1" si="14"/>
        <v/>
      </c>
      <c r="X33" s="38" t="str">
        <f t="shared" ca="1" si="15"/>
        <v/>
      </c>
      <c r="Y33" s="38" t="str">
        <f t="shared" ca="1" si="16"/>
        <v/>
      </c>
      <c r="Z33" s="38" t="str">
        <f t="shared" ca="1" si="17"/>
        <v/>
      </c>
      <c r="AA33" s="38" t="str">
        <f t="shared" ca="1" si="18"/>
        <v/>
      </c>
      <c r="AB33" s="38" t="str">
        <f t="shared" ca="1" si="19"/>
        <v/>
      </c>
      <c r="AC33" s="38" t="str">
        <f t="shared" ca="1" si="20"/>
        <v/>
      </c>
      <c r="AD33" s="38" t="str">
        <f t="shared" ca="1" si="21"/>
        <v/>
      </c>
      <c r="AE33" s="38" t="str">
        <f t="shared" ca="1" si="22"/>
        <v/>
      </c>
      <c r="AF33" s="38" t="str">
        <f t="shared" ca="1" si="23"/>
        <v/>
      </c>
      <c r="AG33" s="38" t="str">
        <f t="shared" ca="1" si="24"/>
        <v/>
      </c>
      <c r="AH33" s="38" t="str">
        <f t="shared" ca="1" si="25"/>
        <v/>
      </c>
      <c r="AI33" s="110" t="str">
        <f t="shared" ca="1" si="26"/>
        <v/>
      </c>
      <c r="AJ33" s="137" t="str">
        <f t="shared" ca="1" si="27"/>
        <v/>
      </c>
      <c r="AK33" s="137" t="str">
        <f t="shared" ca="1" si="28"/>
        <v/>
      </c>
      <c r="AL33" s="138" t="str">
        <f t="shared" ca="1" si="29"/>
        <v/>
      </c>
      <c r="AM33" s="38" t="str">
        <f t="shared" ca="1" si="30"/>
        <v/>
      </c>
      <c r="AN33" s="110" t="str">
        <f ca="1">IF(V33="","",IF(VLOOKUP(V33,DATOS!$B$17:$F$61,5,FALSE)=0,"",VLOOKUP(V33,DATOS!$B$17:$F$61,5,FALSE)))</f>
        <v/>
      </c>
      <c r="AO33" s="137" t="str">
        <f t="shared" ca="1" si="37"/>
        <v/>
      </c>
      <c r="AQ33" s="14" t="str">
        <f t="shared" ca="1" si="38"/>
        <v/>
      </c>
      <c r="AR33" s="14" t="str">
        <f t="shared" ca="1" si="39"/>
        <v/>
      </c>
    </row>
    <row r="34" spans="1:44" x14ac:dyDescent="0.25">
      <c r="A34" s="135">
        <v>29</v>
      </c>
      <c r="B34" s="14" t="str">
        <f>IF(DATOS!B45="","",DATOS!B45)</f>
        <v>ROJAS CARRILLO, Jhon Marcelino</v>
      </c>
      <c r="C34" s="82" t="str">
        <f t="shared" ca="1" si="0"/>
        <v/>
      </c>
      <c r="D34" s="82" t="str">
        <f t="shared" ca="1" si="1"/>
        <v/>
      </c>
      <c r="E34" s="82" t="str">
        <f t="shared" ca="1" si="2"/>
        <v/>
      </c>
      <c r="F34" s="82" t="str">
        <f t="shared" ca="1" si="3"/>
        <v/>
      </c>
      <c r="G34" s="82" t="str">
        <f t="shared" ca="1" si="4"/>
        <v/>
      </c>
      <c r="H34" s="82" t="str">
        <f t="shared" ca="1" si="5"/>
        <v/>
      </c>
      <c r="I34" s="82" t="str">
        <f t="shared" ca="1" si="6"/>
        <v/>
      </c>
      <c r="J34" s="82" t="str">
        <f t="shared" ca="1" si="7"/>
        <v/>
      </c>
      <c r="K34" s="82" t="str">
        <f t="shared" ca="1" si="8"/>
        <v/>
      </c>
      <c r="L34" s="82" t="str">
        <f t="shared" ca="1" si="9"/>
        <v/>
      </c>
      <c r="M34" s="82" t="str">
        <f t="shared" ca="1" si="10"/>
        <v/>
      </c>
      <c r="N34" s="82" t="str">
        <f t="shared" ca="1" si="11"/>
        <v/>
      </c>
      <c r="O34" s="82" t="str">
        <f t="shared" ca="1" si="12"/>
        <v/>
      </c>
      <c r="P34" s="14" t="str">
        <f t="shared" ca="1" si="31"/>
        <v/>
      </c>
      <c r="Q34" s="14" t="str">
        <f t="shared" ca="1" si="32"/>
        <v/>
      </c>
      <c r="R34" s="136" t="str">
        <f t="shared" ca="1" si="33"/>
        <v/>
      </c>
      <c r="S34" s="47">
        <f t="shared" ca="1" si="34"/>
        <v>0</v>
      </c>
      <c r="T34" s="14" t="str">
        <f t="shared" ca="1" si="35"/>
        <v/>
      </c>
      <c r="U34" s="14">
        <f t="shared" ca="1" si="36"/>
        <v>500</v>
      </c>
      <c r="V34" s="137" t="str">
        <f t="shared" ca="1" si="13"/>
        <v/>
      </c>
      <c r="W34" s="38" t="str">
        <f t="shared" ca="1" si="14"/>
        <v/>
      </c>
      <c r="X34" s="38" t="str">
        <f t="shared" ca="1" si="15"/>
        <v/>
      </c>
      <c r="Y34" s="38" t="str">
        <f t="shared" ca="1" si="16"/>
        <v/>
      </c>
      <c r="Z34" s="38" t="str">
        <f t="shared" ca="1" si="17"/>
        <v/>
      </c>
      <c r="AA34" s="38" t="str">
        <f t="shared" ca="1" si="18"/>
        <v/>
      </c>
      <c r="AB34" s="38" t="str">
        <f t="shared" ca="1" si="19"/>
        <v/>
      </c>
      <c r="AC34" s="38" t="str">
        <f t="shared" ca="1" si="20"/>
        <v/>
      </c>
      <c r="AD34" s="38" t="str">
        <f t="shared" ca="1" si="21"/>
        <v/>
      </c>
      <c r="AE34" s="38" t="str">
        <f t="shared" ca="1" si="22"/>
        <v/>
      </c>
      <c r="AF34" s="38" t="str">
        <f t="shared" ca="1" si="23"/>
        <v/>
      </c>
      <c r="AG34" s="38" t="str">
        <f t="shared" ca="1" si="24"/>
        <v/>
      </c>
      <c r="AH34" s="38" t="str">
        <f t="shared" ca="1" si="25"/>
        <v/>
      </c>
      <c r="AI34" s="110" t="str">
        <f t="shared" ca="1" si="26"/>
        <v/>
      </c>
      <c r="AJ34" s="137" t="str">
        <f t="shared" ca="1" si="27"/>
        <v/>
      </c>
      <c r="AK34" s="137" t="str">
        <f t="shared" ca="1" si="28"/>
        <v/>
      </c>
      <c r="AL34" s="138" t="str">
        <f t="shared" ca="1" si="29"/>
        <v/>
      </c>
      <c r="AM34" s="38" t="str">
        <f t="shared" ca="1" si="30"/>
        <v/>
      </c>
      <c r="AN34" s="110" t="str">
        <f ca="1">IF(V34="","",IF(VLOOKUP(V34,DATOS!$B$17:$F$61,5,FALSE)=0,"",VLOOKUP(V34,DATOS!$B$17:$F$61,5,FALSE)))</f>
        <v/>
      </c>
      <c r="AO34" s="137" t="str">
        <f t="shared" ca="1" si="37"/>
        <v/>
      </c>
      <c r="AQ34" s="14" t="str">
        <f t="shared" ca="1" si="38"/>
        <v/>
      </c>
      <c r="AR34" s="14" t="str">
        <f t="shared" ca="1" si="39"/>
        <v/>
      </c>
    </row>
    <row r="35" spans="1:44" x14ac:dyDescent="0.25">
      <c r="A35" s="135">
        <v>30</v>
      </c>
      <c r="B35" s="14" t="str">
        <f>IF(DATOS!B46="","",DATOS!B46)</f>
        <v>ROSALES PUMAPILLO, Harasely Milagros</v>
      </c>
      <c r="C35" s="82" t="str">
        <f t="shared" ca="1" si="0"/>
        <v/>
      </c>
      <c r="D35" s="82" t="str">
        <f t="shared" ca="1" si="1"/>
        <v/>
      </c>
      <c r="E35" s="82" t="str">
        <f t="shared" ca="1" si="2"/>
        <v/>
      </c>
      <c r="F35" s="82" t="str">
        <f t="shared" ca="1" si="3"/>
        <v/>
      </c>
      <c r="G35" s="82" t="str">
        <f t="shared" ca="1" si="4"/>
        <v/>
      </c>
      <c r="H35" s="82" t="str">
        <f t="shared" ca="1" si="5"/>
        <v/>
      </c>
      <c r="I35" s="82" t="str">
        <f t="shared" ca="1" si="6"/>
        <v/>
      </c>
      <c r="J35" s="82" t="str">
        <f t="shared" ca="1" si="7"/>
        <v/>
      </c>
      <c r="K35" s="82" t="str">
        <f t="shared" ca="1" si="8"/>
        <v/>
      </c>
      <c r="L35" s="82" t="str">
        <f t="shared" ca="1" si="9"/>
        <v/>
      </c>
      <c r="M35" s="82" t="str">
        <f t="shared" ca="1" si="10"/>
        <v/>
      </c>
      <c r="N35" s="82" t="str">
        <f t="shared" ca="1" si="11"/>
        <v/>
      </c>
      <c r="O35" s="82" t="str">
        <f t="shared" ca="1" si="12"/>
        <v/>
      </c>
      <c r="P35" s="14" t="str">
        <f t="shared" ca="1" si="31"/>
        <v/>
      </c>
      <c r="Q35" s="14" t="str">
        <f t="shared" ca="1" si="32"/>
        <v/>
      </c>
      <c r="R35" s="136" t="str">
        <f t="shared" ca="1" si="33"/>
        <v/>
      </c>
      <c r="S35" s="47">
        <f t="shared" ca="1" si="34"/>
        <v>0</v>
      </c>
      <c r="T35" s="14" t="str">
        <f t="shared" ca="1" si="35"/>
        <v/>
      </c>
      <c r="U35" s="14">
        <f t="shared" ca="1" si="36"/>
        <v>500</v>
      </c>
      <c r="V35" s="137" t="str">
        <f t="shared" ca="1" si="13"/>
        <v/>
      </c>
      <c r="W35" s="38" t="str">
        <f t="shared" ca="1" si="14"/>
        <v/>
      </c>
      <c r="X35" s="38" t="str">
        <f t="shared" ca="1" si="15"/>
        <v/>
      </c>
      <c r="Y35" s="38" t="str">
        <f t="shared" ca="1" si="16"/>
        <v/>
      </c>
      <c r="Z35" s="38" t="str">
        <f t="shared" ca="1" si="17"/>
        <v/>
      </c>
      <c r="AA35" s="38" t="str">
        <f t="shared" ca="1" si="18"/>
        <v/>
      </c>
      <c r="AB35" s="38" t="str">
        <f t="shared" ca="1" si="19"/>
        <v/>
      </c>
      <c r="AC35" s="38" t="str">
        <f t="shared" ca="1" si="20"/>
        <v/>
      </c>
      <c r="AD35" s="38" t="str">
        <f t="shared" ca="1" si="21"/>
        <v/>
      </c>
      <c r="AE35" s="38" t="str">
        <f t="shared" ca="1" si="22"/>
        <v/>
      </c>
      <c r="AF35" s="38" t="str">
        <f t="shared" ca="1" si="23"/>
        <v/>
      </c>
      <c r="AG35" s="38" t="str">
        <f t="shared" ca="1" si="24"/>
        <v/>
      </c>
      <c r="AH35" s="38" t="str">
        <f t="shared" ca="1" si="25"/>
        <v/>
      </c>
      <c r="AI35" s="110" t="str">
        <f t="shared" ca="1" si="26"/>
        <v/>
      </c>
      <c r="AJ35" s="137" t="str">
        <f t="shared" ca="1" si="27"/>
        <v/>
      </c>
      <c r="AK35" s="137" t="str">
        <f t="shared" ca="1" si="28"/>
        <v/>
      </c>
      <c r="AL35" s="138" t="str">
        <f t="shared" ca="1" si="29"/>
        <v/>
      </c>
      <c r="AM35" s="38" t="str">
        <f t="shared" ca="1" si="30"/>
        <v/>
      </c>
      <c r="AN35" s="110" t="str">
        <f ca="1">IF(V35="","",IF(VLOOKUP(V35,DATOS!$B$17:$F$61,5,FALSE)=0,"",VLOOKUP(V35,DATOS!$B$17:$F$61,5,FALSE)))</f>
        <v/>
      </c>
      <c r="AO35" s="137" t="str">
        <f t="shared" ca="1" si="37"/>
        <v/>
      </c>
      <c r="AQ35" s="14" t="str">
        <f t="shared" ca="1" si="38"/>
        <v/>
      </c>
      <c r="AR35" s="14" t="str">
        <f t="shared" ca="1" si="39"/>
        <v/>
      </c>
    </row>
    <row r="36" spans="1:44" x14ac:dyDescent="0.25">
      <c r="A36" s="135">
        <v>31</v>
      </c>
      <c r="B36" s="14" t="str">
        <f>IF(DATOS!B47="","",DATOS!B47)</f>
        <v>TAIRO TAPIA, Erwin Amstron</v>
      </c>
      <c r="C36" s="82" t="str">
        <f t="shared" ca="1" si="0"/>
        <v/>
      </c>
      <c r="D36" s="82" t="str">
        <f t="shared" ca="1" si="1"/>
        <v/>
      </c>
      <c r="E36" s="82" t="str">
        <f t="shared" ca="1" si="2"/>
        <v/>
      </c>
      <c r="F36" s="82" t="str">
        <f t="shared" ca="1" si="3"/>
        <v/>
      </c>
      <c r="G36" s="82" t="str">
        <f t="shared" ca="1" si="4"/>
        <v/>
      </c>
      <c r="H36" s="82" t="str">
        <f t="shared" ca="1" si="5"/>
        <v/>
      </c>
      <c r="I36" s="82" t="str">
        <f t="shared" ca="1" si="6"/>
        <v/>
      </c>
      <c r="J36" s="82" t="str">
        <f t="shared" ca="1" si="7"/>
        <v/>
      </c>
      <c r="K36" s="82" t="str">
        <f t="shared" ca="1" si="8"/>
        <v/>
      </c>
      <c r="L36" s="82" t="str">
        <f t="shared" ca="1" si="9"/>
        <v/>
      </c>
      <c r="M36" s="82" t="str">
        <f t="shared" ca="1" si="10"/>
        <v/>
      </c>
      <c r="N36" s="82" t="str">
        <f t="shared" ca="1" si="11"/>
        <v/>
      </c>
      <c r="O36" s="82" t="str">
        <f t="shared" ca="1" si="12"/>
        <v/>
      </c>
      <c r="P36" s="14" t="str">
        <f t="shared" ca="1" si="31"/>
        <v/>
      </c>
      <c r="Q36" s="14" t="str">
        <f t="shared" ca="1" si="32"/>
        <v/>
      </c>
      <c r="R36" s="136" t="str">
        <f t="shared" ca="1" si="33"/>
        <v/>
      </c>
      <c r="S36" s="47">
        <f t="shared" ca="1" si="34"/>
        <v>0</v>
      </c>
      <c r="T36" s="14" t="str">
        <f t="shared" ca="1" si="35"/>
        <v/>
      </c>
      <c r="U36" s="14">
        <f t="shared" ca="1" si="36"/>
        <v>500</v>
      </c>
      <c r="V36" s="137" t="str">
        <f t="shared" ca="1" si="13"/>
        <v/>
      </c>
      <c r="W36" s="38" t="str">
        <f t="shared" ca="1" si="14"/>
        <v/>
      </c>
      <c r="X36" s="38" t="str">
        <f t="shared" ca="1" si="15"/>
        <v/>
      </c>
      <c r="Y36" s="38" t="str">
        <f t="shared" ca="1" si="16"/>
        <v/>
      </c>
      <c r="Z36" s="38" t="str">
        <f t="shared" ca="1" si="17"/>
        <v/>
      </c>
      <c r="AA36" s="38" t="str">
        <f t="shared" ca="1" si="18"/>
        <v/>
      </c>
      <c r="AB36" s="38" t="str">
        <f t="shared" ca="1" si="19"/>
        <v/>
      </c>
      <c r="AC36" s="38" t="str">
        <f t="shared" ca="1" si="20"/>
        <v/>
      </c>
      <c r="AD36" s="38" t="str">
        <f t="shared" ca="1" si="21"/>
        <v/>
      </c>
      <c r="AE36" s="38" t="str">
        <f t="shared" ca="1" si="22"/>
        <v/>
      </c>
      <c r="AF36" s="38" t="str">
        <f t="shared" ca="1" si="23"/>
        <v/>
      </c>
      <c r="AG36" s="38" t="str">
        <f t="shared" ca="1" si="24"/>
        <v/>
      </c>
      <c r="AH36" s="38" t="str">
        <f t="shared" ca="1" si="25"/>
        <v/>
      </c>
      <c r="AI36" s="110" t="str">
        <f t="shared" ca="1" si="26"/>
        <v/>
      </c>
      <c r="AJ36" s="137" t="str">
        <f t="shared" ca="1" si="27"/>
        <v/>
      </c>
      <c r="AK36" s="137" t="str">
        <f t="shared" ca="1" si="28"/>
        <v/>
      </c>
      <c r="AL36" s="138" t="str">
        <f t="shared" ca="1" si="29"/>
        <v/>
      </c>
      <c r="AM36" s="38" t="str">
        <f t="shared" ca="1" si="30"/>
        <v/>
      </c>
      <c r="AN36" s="110" t="str">
        <f ca="1">IF(V36="","",IF(VLOOKUP(V36,DATOS!$B$17:$F$61,5,FALSE)=0,"",VLOOKUP(V36,DATOS!$B$17:$F$61,5,FALSE)))</f>
        <v/>
      </c>
      <c r="AO36" s="137" t="str">
        <f t="shared" ca="1" si="37"/>
        <v/>
      </c>
      <c r="AQ36" s="14" t="str">
        <f t="shared" ca="1" si="38"/>
        <v/>
      </c>
      <c r="AR36" s="14" t="str">
        <f t="shared" ca="1" si="39"/>
        <v/>
      </c>
    </row>
    <row r="37" spans="1:44" x14ac:dyDescent="0.25">
      <c r="A37" s="135">
        <v>32</v>
      </c>
      <c r="B37" s="14" t="str">
        <f>IF(DATOS!B48="","",DATOS!B48)</f>
        <v>VERA VIGURIA, Sebastian Adriano</v>
      </c>
      <c r="C37" s="82" t="str">
        <f t="shared" ca="1" si="0"/>
        <v/>
      </c>
      <c r="D37" s="82" t="str">
        <f t="shared" ca="1" si="1"/>
        <v/>
      </c>
      <c r="E37" s="82" t="str">
        <f t="shared" ca="1" si="2"/>
        <v/>
      </c>
      <c r="F37" s="82" t="str">
        <f t="shared" ca="1" si="3"/>
        <v/>
      </c>
      <c r="G37" s="82" t="str">
        <f t="shared" ca="1" si="4"/>
        <v/>
      </c>
      <c r="H37" s="82" t="str">
        <f t="shared" ca="1" si="5"/>
        <v/>
      </c>
      <c r="I37" s="82" t="str">
        <f t="shared" ca="1" si="6"/>
        <v/>
      </c>
      <c r="J37" s="82" t="str">
        <f t="shared" ca="1" si="7"/>
        <v/>
      </c>
      <c r="K37" s="82" t="str">
        <f t="shared" ca="1" si="8"/>
        <v/>
      </c>
      <c r="L37" s="82" t="str">
        <f t="shared" ca="1" si="9"/>
        <v/>
      </c>
      <c r="M37" s="82" t="str">
        <f t="shared" ca="1" si="10"/>
        <v/>
      </c>
      <c r="N37" s="82" t="str">
        <f t="shared" ca="1" si="11"/>
        <v/>
      </c>
      <c r="O37" s="82" t="str">
        <f t="shared" ca="1" si="12"/>
        <v/>
      </c>
      <c r="P37" s="14" t="str">
        <f t="shared" ca="1" si="31"/>
        <v/>
      </c>
      <c r="Q37" s="14" t="str">
        <f t="shared" ca="1" si="32"/>
        <v/>
      </c>
      <c r="R37" s="136" t="str">
        <f t="shared" ca="1" si="33"/>
        <v/>
      </c>
      <c r="S37" s="47">
        <f t="shared" ca="1" si="34"/>
        <v>0</v>
      </c>
      <c r="T37" s="14" t="str">
        <f t="shared" ca="1" si="35"/>
        <v/>
      </c>
      <c r="U37" s="14">
        <f t="shared" ca="1" si="36"/>
        <v>500</v>
      </c>
      <c r="V37" s="137" t="str">
        <f t="shared" ca="1" si="13"/>
        <v/>
      </c>
      <c r="W37" s="38" t="str">
        <f t="shared" ca="1" si="14"/>
        <v/>
      </c>
      <c r="X37" s="38" t="str">
        <f t="shared" ca="1" si="15"/>
        <v/>
      </c>
      <c r="Y37" s="38" t="str">
        <f t="shared" ca="1" si="16"/>
        <v/>
      </c>
      <c r="Z37" s="38" t="str">
        <f t="shared" ca="1" si="17"/>
        <v/>
      </c>
      <c r="AA37" s="38" t="str">
        <f t="shared" ca="1" si="18"/>
        <v/>
      </c>
      <c r="AB37" s="38" t="str">
        <f t="shared" ca="1" si="19"/>
        <v/>
      </c>
      <c r="AC37" s="38" t="str">
        <f t="shared" ca="1" si="20"/>
        <v/>
      </c>
      <c r="AD37" s="38" t="str">
        <f t="shared" ca="1" si="21"/>
        <v/>
      </c>
      <c r="AE37" s="38" t="str">
        <f t="shared" ca="1" si="22"/>
        <v/>
      </c>
      <c r="AF37" s="38" t="str">
        <f t="shared" ca="1" si="23"/>
        <v/>
      </c>
      <c r="AG37" s="38" t="str">
        <f t="shared" ca="1" si="24"/>
        <v/>
      </c>
      <c r="AH37" s="38" t="str">
        <f t="shared" ca="1" si="25"/>
        <v/>
      </c>
      <c r="AI37" s="110" t="str">
        <f t="shared" ca="1" si="26"/>
        <v/>
      </c>
      <c r="AJ37" s="137" t="str">
        <f t="shared" ca="1" si="27"/>
        <v/>
      </c>
      <c r="AK37" s="137" t="str">
        <f t="shared" ca="1" si="28"/>
        <v/>
      </c>
      <c r="AL37" s="138" t="str">
        <f t="shared" ca="1" si="29"/>
        <v/>
      </c>
      <c r="AM37" s="38" t="str">
        <f t="shared" ca="1" si="30"/>
        <v/>
      </c>
      <c r="AN37" s="110" t="str">
        <f ca="1">IF(V37="","",IF(VLOOKUP(V37,DATOS!$B$17:$F$61,5,FALSE)=0,"",VLOOKUP(V37,DATOS!$B$17:$F$61,5,FALSE)))</f>
        <v/>
      </c>
      <c r="AO37" s="137" t="str">
        <f t="shared" ca="1" si="37"/>
        <v/>
      </c>
      <c r="AQ37" s="14" t="str">
        <f t="shared" ca="1" si="38"/>
        <v/>
      </c>
      <c r="AR37" s="14" t="str">
        <f t="shared" ca="1" si="39"/>
        <v/>
      </c>
    </row>
    <row r="38" spans="1:44" x14ac:dyDescent="0.25">
      <c r="A38" s="135">
        <v>33</v>
      </c>
      <c r="B38" s="14" t="str">
        <f>IF(DATOS!B49="","",DATOS!B49)</f>
        <v>ZUÑIGA CCORISAPRA, Milagros</v>
      </c>
      <c r="C38" s="82" t="str">
        <f t="shared" ca="1" si="0"/>
        <v/>
      </c>
      <c r="D38" s="82" t="str">
        <f t="shared" ca="1" si="1"/>
        <v/>
      </c>
      <c r="E38" s="82" t="str">
        <f t="shared" ca="1" si="2"/>
        <v/>
      </c>
      <c r="F38" s="82" t="str">
        <f t="shared" ca="1" si="3"/>
        <v/>
      </c>
      <c r="G38" s="82" t="str">
        <f t="shared" ca="1" si="4"/>
        <v/>
      </c>
      <c r="H38" s="82" t="str">
        <f t="shared" ca="1" si="5"/>
        <v/>
      </c>
      <c r="I38" s="82" t="str">
        <f t="shared" ca="1" si="6"/>
        <v/>
      </c>
      <c r="J38" s="82" t="str">
        <f t="shared" ca="1" si="7"/>
        <v/>
      </c>
      <c r="K38" s="82" t="str">
        <f t="shared" ca="1" si="8"/>
        <v/>
      </c>
      <c r="L38" s="82" t="str">
        <f t="shared" ca="1" si="9"/>
        <v/>
      </c>
      <c r="M38" s="82" t="str">
        <f t="shared" ca="1" si="10"/>
        <v/>
      </c>
      <c r="N38" s="82" t="str">
        <f t="shared" ca="1" si="11"/>
        <v/>
      </c>
      <c r="O38" s="82" t="str">
        <f t="shared" ca="1" si="12"/>
        <v/>
      </c>
      <c r="P38" s="14" t="str">
        <f t="shared" ca="1" si="31"/>
        <v/>
      </c>
      <c r="Q38" s="14" t="str">
        <f t="shared" ca="1" si="32"/>
        <v/>
      </c>
      <c r="R38" s="136" t="str">
        <f t="shared" ca="1" si="33"/>
        <v/>
      </c>
      <c r="S38" s="47">
        <f t="shared" ca="1" si="34"/>
        <v>0</v>
      </c>
      <c r="T38" s="14" t="str">
        <f t="shared" ca="1" si="35"/>
        <v/>
      </c>
      <c r="U38" s="14">
        <f t="shared" ca="1" si="36"/>
        <v>500</v>
      </c>
      <c r="V38" s="137" t="str">
        <f t="shared" ca="1" si="13"/>
        <v/>
      </c>
      <c r="W38" s="38" t="str">
        <f t="shared" ca="1" si="14"/>
        <v/>
      </c>
      <c r="X38" s="38" t="str">
        <f t="shared" ca="1" si="15"/>
        <v/>
      </c>
      <c r="Y38" s="38" t="str">
        <f t="shared" ca="1" si="16"/>
        <v/>
      </c>
      <c r="Z38" s="38" t="str">
        <f t="shared" ca="1" si="17"/>
        <v/>
      </c>
      <c r="AA38" s="38" t="str">
        <f t="shared" ca="1" si="18"/>
        <v/>
      </c>
      <c r="AB38" s="38" t="str">
        <f t="shared" ca="1" si="19"/>
        <v/>
      </c>
      <c r="AC38" s="38" t="str">
        <f t="shared" ca="1" si="20"/>
        <v/>
      </c>
      <c r="AD38" s="38" t="str">
        <f t="shared" ca="1" si="21"/>
        <v/>
      </c>
      <c r="AE38" s="38" t="str">
        <f t="shared" ca="1" si="22"/>
        <v/>
      </c>
      <c r="AF38" s="38" t="str">
        <f t="shared" ca="1" si="23"/>
        <v/>
      </c>
      <c r="AG38" s="38" t="str">
        <f t="shared" ca="1" si="24"/>
        <v/>
      </c>
      <c r="AH38" s="38" t="str">
        <f t="shared" ca="1" si="25"/>
        <v/>
      </c>
      <c r="AI38" s="110" t="str">
        <f t="shared" ca="1" si="26"/>
        <v/>
      </c>
      <c r="AJ38" s="137" t="str">
        <f t="shared" ca="1" si="27"/>
        <v/>
      </c>
      <c r="AK38" s="137" t="str">
        <f t="shared" ca="1" si="28"/>
        <v/>
      </c>
      <c r="AL38" s="138" t="str">
        <f t="shared" ca="1" si="29"/>
        <v/>
      </c>
      <c r="AM38" s="38" t="str">
        <f t="shared" ca="1" si="30"/>
        <v/>
      </c>
      <c r="AN38" s="110" t="str">
        <f ca="1">IF(V38="","",IF(VLOOKUP(V38,DATOS!$B$17:$F$61,5,FALSE)=0,"",VLOOKUP(V38,DATOS!$B$17:$F$61,5,FALSE)))</f>
        <v/>
      </c>
      <c r="AO38" s="137" t="str">
        <f t="shared" ca="1" si="37"/>
        <v/>
      </c>
      <c r="AQ38" s="14" t="str">
        <f t="shared" ca="1" si="38"/>
        <v/>
      </c>
      <c r="AR38" s="14" t="str">
        <f t="shared" ca="1" si="39"/>
        <v/>
      </c>
    </row>
    <row r="39" spans="1:44" x14ac:dyDescent="0.25">
      <c r="A39" s="135">
        <v>34</v>
      </c>
      <c r="B39" s="14" t="str">
        <f>IF(DATOS!B50="","",DATOS!B50)</f>
        <v/>
      </c>
      <c r="C39" s="82" t="str">
        <f t="shared" si="0"/>
        <v/>
      </c>
      <c r="D39" s="82" t="str">
        <f t="shared" si="1"/>
        <v/>
      </c>
      <c r="E39" s="82" t="str">
        <f t="shared" si="2"/>
        <v/>
      </c>
      <c r="F39" s="82" t="str">
        <f t="shared" si="3"/>
        <v/>
      </c>
      <c r="G39" s="82" t="str">
        <f t="shared" si="4"/>
        <v/>
      </c>
      <c r="H39" s="82" t="str">
        <f t="shared" si="5"/>
        <v/>
      </c>
      <c r="I39" s="82" t="str">
        <f t="shared" si="6"/>
        <v/>
      </c>
      <c r="J39" s="82" t="str">
        <f t="shared" si="7"/>
        <v/>
      </c>
      <c r="K39" s="82" t="str">
        <f t="shared" si="8"/>
        <v/>
      </c>
      <c r="L39" s="82" t="str">
        <f t="shared" si="9"/>
        <v/>
      </c>
      <c r="M39" s="82" t="str">
        <f t="shared" si="10"/>
        <v/>
      </c>
      <c r="N39" s="82" t="str">
        <f t="shared" si="11"/>
        <v/>
      </c>
      <c r="O39" s="82" t="str">
        <f t="shared" si="12"/>
        <v/>
      </c>
      <c r="P39" s="14" t="str">
        <f t="shared" si="31"/>
        <v/>
      </c>
      <c r="Q39" s="14" t="str">
        <f t="shared" si="32"/>
        <v/>
      </c>
      <c r="R39" s="136" t="str">
        <f t="shared" si="33"/>
        <v/>
      </c>
      <c r="S39" s="47" t="str">
        <f t="shared" si="34"/>
        <v/>
      </c>
      <c r="T39" s="14" t="str">
        <f t="shared" si="35"/>
        <v/>
      </c>
      <c r="U39" s="14" t="str">
        <f t="shared" si="36"/>
        <v/>
      </c>
      <c r="V39" s="137" t="str">
        <f t="shared" ca="1" si="13"/>
        <v/>
      </c>
      <c r="W39" s="38" t="str">
        <f t="shared" ca="1" si="14"/>
        <v/>
      </c>
      <c r="X39" s="38" t="str">
        <f t="shared" ca="1" si="15"/>
        <v/>
      </c>
      <c r="Y39" s="38" t="str">
        <f t="shared" ca="1" si="16"/>
        <v/>
      </c>
      <c r="Z39" s="38" t="str">
        <f t="shared" ca="1" si="17"/>
        <v/>
      </c>
      <c r="AA39" s="38" t="str">
        <f t="shared" ca="1" si="18"/>
        <v/>
      </c>
      <c r="AB39" s="38" t="str">
        <f t="shared" ca="1" si="19"/>
        <v/>
      </c>
      <c r="AC39" s="38" t="str">
        <f t="shared" ca="1" si="20"/>
        <v/>
      </c>
      <c r="AD39" s="38" t="str">
        <f t="shared" ca="1" si="21"/>
        <v/>
      </c>
      <c r="AE39" s="38" t="str">
        <f t="shared" ca="1" si="22"/>
        <v/>
      </c>
      <c r="AF39" s="38" t="str">
        <f t="shared" ca="1" si="23"/>
        <v/>
      </c>
      <c r="AG39" s="38" t="str">
        <f t="shared" ca="1" si="24"/>
        <v/>
      </c>
      <c r="AH39" s="38" t="str">
        <f t="shared" ca="1" si="25"/>
        <v/>
      </c>
      <c r="AI39" s="137" t="str">
        <f t="shared" ca="1" si="26"/>
        <v/>
      </c>
      <c r="AJ39" s="137" t="str">
        <f t="shared" ca="1" si="27"/>
        <v/>
      </c>
      <c r="AK39" s="137" t="str">
        <f t="shared" ca="1" si="28"/>
        <v/>
      </c>
      <c r="AL39" s="138" t="str">
        <f t="shared" ca="1" si="29"/>
        <v/>
      </c>
      <c r="AM39" s="38" t="str">
        <f t="shared" ca="1" si="30"/>
        <v/>
      </c>
      <c r="AN39" s="110" t="str">
        <f ca="1">IF(V39="","",IF(VLOOKUP(V39,DATOS!$B$17:$F$61,5,FALSE)=0,"",VLOOKUP(V39,DATOS!$B$17:$F$61,5,FALSE)))</f>
        <v/>
      </c>
      <c r="AO39" s="137" t="str">
        <f t="shared" ca="1" si="37"/>
        <v/>
      </c>
      <c r="AQ39" s="14" t="str">
        <f t="shared" ca="1" si="38"/>
        <v/>
      </c>
      <c r="AR39" s="14" t="str">
        <f t="shared" ca="1" si="39"/>
        <v/>
      </c>
    </row>
    <row r="40" spans="1:44" x14ac:dyDescent="0.25">
      <c r="A40" s="135">
        <v>35</v>
      </c>
      <c r="B40" s="14" t="str">
        <f>IF(DATOS!B51="","",DATOS!B51)</f>
        <v/>
      </c>
      <c r="C40" s="82" t="str">
        <f t="shared" si="0"/>
        <v/>
      </c>
      <c r="D40" s="82" t="str">
        <f t="shared" si="1"/>
        <v/>
      </c>
      <c r="E40" s="82" t="str">
        <f t="shared" si="2"/>
        <v/>
      </c>
      <c r="F40" s="82" t="str">
        <f t="shared" si="3"/>
        <v/>
      </c>
      <c r="G40" s="82" t="str">
        <f t="shared" si="4"/>
        <v/>
      </c>
      <c r="H40" s="82" t="str">
        <f t="shared" si="5"/>
        <v/>
      </c>
      <c r="I40" s="82" t="str">
        <f t="shared" si="6"/>
        <v/>
      </c>
      <c r="J40" s="82" t="str">
        <f t="shared" si="7"/>
        <v/>
      </c>
      <c r="K40" s="82" t="str">
        <f t="shared" si="8"/>
        <v/>
      </c>
      <c r="L40" s="82" t="str">
        <f t="shared" si="9"/>
        <v/>
      </c>
      <c r="M40" s="82" t="str">
        <f t="shared" si="10"/>
        <v/>
      </c>
      <c r="N40" s="82" t="str">
        <f t="shared" si="11"/>
        <v/>
      </c>
      <c r="O40" s="82" t="str">
        <f t="shared" si="12"/>
        <v/>
      </c>
      <c r="P40" s="14" t="str">
        <f t="shared" si="31"/>
        <v/>
      </c>
      <c r="Q40" s="14" t="str">
        <f t="shared" si="32"/>
        <v/>
      </c>
      <c r="R40" s="136" t="str">
        <f t="shared" si="33"/>
        <v/>
      </c>
      <c r="S40" s="47" t="str">
        <f t="shared" si="34"/>
        <v/>
      </c>
      <c r="T40" s="14" t="str">
        <f t="shared" si="35"/>
        <v/>
      </c>
      <c r="U40" s="14" t="str">
        <f t="shared" si="36"/>
        <v/>
      </c>
      <c r="V40" s="137" t="str">
        <f t="shared" ca="1" si="13"/>
        <v/>
      </c>
      <c r="W40" s="38" t="str">
        <f t="shared" ca="1" si="14"/>
        <v/>
      </c>
      <c r="X40" s="38" t="str">
        <f t="shared" ca="1" si="15"/>
        <v/>
      </c>
      <c r="Y40" s="38" t="str">
        <f t="shared" ca="1" si="16"/>
        <v/>
      </c>
      <c r="Z40" s="38" t="str">
        <f t="shared" ca="1" si="17"/>
        <v/>
      </c>
      <c r="AA40" s="38" t="str">
        <f t="shared" ca="1" si="18"/>
        <v/>
      </c>
      <c r="AB40" s="38" t="str">
        <f t="shared" ca="1" si="19"/>
        <v/>
      </c>
      <c r="AC40" s="38" t="str">
        <f t="shared" ca="1" si="20"/>
        <v/>
      </c>
      <c r="AD40" s="38" t="str">
        <f t="shared" ca="1" si="21"/>
        <v/>
      </c>
      <c r="AE40" s="38" t="str">
        <f t="shared" ca="1" si="22"/>
        <v/>
      </c>
      <c r="AF40" s="38" t="str">
        <f t="shared" ca="1" si="23"/>
        <v/>
      </c>
      <c r="AG40" s="38" t="str">
        <f t="shared" ca="1" si="24"/>
        <v/>
      </c>
      <c r="AH40" s="38" t="str">
        <f t="shared" ca="1" si="25"/>
        <v/>
      </c>
      <c r="AI40" s="137" t="str">
        <f t="shared" ca="1" si="26"/>
        <v/>
      </c>
      <c r="AJ40" s="137" t="str">
        <f t="shared" ca="1" si="27"/>
        <v/>
      </c>
      <c r="AK40" s="137" t="str">
        <f t="shared" ca="1" si="28"/>
        <v/>
      </c>
      <c r="AL40" s="138" t="str">
        <f t="shared" ca="1" si="29"/>
        <v/>
      </c>
      <c r="AM40" s="38" t="str">
        <f t="shared" ca="1" si="30"/>
        <v/>
      </c>
      <c r="AN40" s="110" t="str">
        <f ca="1">IF(V40="","",IF(VLOOKUP(V40,DATOS!$B$17:$F$61,5,FALSE)=0,"",VLOOKUP(V40,DATOS!$B$17:$F$61,5,FALSE)))</f>
        <v/>
      </c>
      <c r="AO40" s="137" t="str">
        <f t="shared" ca="1" si="37"/>
        <v/>
      </c>
      <c r="AQ40" s="14" t="str">
        <f t="shared" ca="1" si="38"/>
        <v/>
      </c>
      <c r="AR40" s="14" t="str">
        <f t="shared" ca="1" si="39"/>
        <v/>
      </c>
    </row>
    <row r="41" spans="1:44" x14ac:dyDescent="0.25">
      <c r="A41" s="135">
        <v>36</v>
      </c>
      <c r="B41" s="14" t="str">
        <f>IF(DATOS!B52="","",DATOS!B52)</f>
        <v/>
      </c>
      <c r="C41" s="82" t="str">
        <f t="shared" si="0"/>
        <v/>
      </c>
      <c r="D41" s="82" t="str">
        <f t="shared" si="1"/>
        <v/>
      </c>
      <c r="E41" s="82" t="str">
        <f t="shared" si="2"/>
        <v/>
      </c>
      <c r="F41" s="82" t="str">
        <f t="shared" si="3"/>
        <v/>
      </c>
      <c r="G41" s="82" t="str">
        <f t="shared" si="4"/>
        <v/>
      </c>
      <c r="H41" s="82" t="str">
        <f t="shared" si="5"/>
        <v/>
      </c>
      <c r="I41" s="82" t="str">
        <f t="shared" si="6"/>
        <v/>
      </c>
      <c r="J41" s="82" t="str">
        <f t="shared" si="7"/>
        <v/>
      </c>
      <c r="K41" s="82" t="str">
        <f t="shared" si="8"/>
        <v/>
      </c>
      <c r="L41" s="82" t="str">
        <f t="shared" si="9"/>
        <v/>
      </c>
      <c r="M41" s="82" t="str">
        <f t="shared" si="10"/>
        <v/>
      </c>
      <c r="N41" s="82" t="str">
        <f t="shared" si="11"/>
        <v/>
      </c>
      <c r="O41" s="82" t="str">
        <f t="shared" si="12"/>
        <v/>
      </c>
      <c r="P41" s="14" t="str">
        <f t="shared" si="31"/>
        <v/>
      </c>
      <c r="Q41" s="14" t="str">
        <f t="shared" si="32"/>
        <v/>
      </c>
      <c r="R41" s="136" t="str">
        <f t="shared" si="33"/>
        <v/>
      </c>
      <c r="S41" s="47" t="str">
        <f t="shared" si="34"/>
        <v/>
      </c>
      <c r="T41" s="14" t="str">
        <f t="shared" si="35"/>
        <v/>
      </c>
      <c r="U41" s="14" t="str">
        <f t="shared" si="36"/>
        <v/>
      </c>
      <c r="V41" s="137" t="str">
        <f t="shared" ca="1" si="13"/>
        <v/>
      </c>
      <c r="W41" s="38" t="str">
        <f t="shared" ca="1" si="14"/>
        <v/>
      </c>
      <c r="X41" s="38" t="str">
        <f t="shared" ca="1" si="15"/>
        <v/>
      </c>
      <c r="Y41" s="38" t="str">
        <f t="shared" ca="1" si="16"/>
        <v/>
      </c>
      <c r="Z41" s="38" t="str">
        <f t="shared" ca="1" si="17"/>
        <v/>
      </c>
      <c r="AA41" s="38" t="str">
        <f t="shared" ca="1" si="18"/>
        <v/>
      </c>
      <c r="AB41" s="38" t="str">
        <f t="shared" ca="1" si="19"/>
        <v/>
      </c>
      <c r="AC41" s="38" t="str">
        <f t="shared" ca="1" si="20"/>
        <v/>
      </c>
      <c r="AD41" s="38" t="str">
        <f t="shared" ca="1" si="21"/>
        <v/>
      </c>
      <c r="AE41" s="38" t="str">
        <f t="shared" ca="1" si="22"/>
        <v/>
      </c>
      <c r="AF41" s="38" t="str">
        <f t="shared" ca="1" si="23"/>
        <v/>
      </c>
      <c r="AG41" s="38" t="str">
        <f t="shared" ca="1" si="24"/>
        <v/>
      </c>
      <c r="AH41" s="38" t="str">
        <f t="shared" ca="1" si="25"/>
        <v/>
      </c>
      <c r="AI41" s="137" t="str">
        <f t="shared" ca="1" si="26"/>
        <v/>
      </c>
      <c r="AJ41" s="137" t="str">
        <f t="shared" ca="1" si="27"/>
        <v/>
      </c>
      <c r="AK41" s="137" t="str">
        <f t="shared" ca="1" si="28"/>
        <v/>
      </c>
      <c r="AL41" s="138" t="str">
        <f t="shared" ca="1" si="29"/>
        <v/>
      </c>
      <c r="AM41" s="38" t="str">
        <f t="shared" ca="1" si="30"/>
        <v/>
      </c>
      <c r="AN41" s="110" t="str">
        <f ca="1">IF(V41="","",IF(VLOOKUP(V41,DATOS!$B$17:$F$61,5,FALSE)=0,"",VLOOKUP(V41,DATOS!$B$17:$F$61,5,FALSE)))</f>
        <v/>
      </c>
      <c r="AO41" s="137" t="str">
        <f t="shared" ca="1" si="37"/>
        <v/>
      </c>
      <c r="AQ41" s="14" t="str">
        <f t="shared" ca="1" si="38"/>
        <v/>
      </c>
      <c r="AR41" s="14" t="str">
        <f t="shared" ca="1" si="39"/>
        <v/>
      </c>
    </row>
    <row r="42" spans="1:44" ht="15" customHeight="1" x14ac:dyDescent="0.25">
      <c r="A42" s="135">
        <v>37</v>
      </c>
      <c r="B42" s="14" t="str">
        <f>IF(DATOS!B53="","",DATOS!B53)</f>
        <v/>
      </c>
      <c r="C42" s="82" t="str">
        <f t="shared" si="0"/>
        <v/>
      </c>
      <c r="D42" s="82" t="str">
        <f t="shared" si="1"/>
        <v/>
      </c>
      <c r="E42" s="82" t="str">
        <f t="shared" si="2"/>
        <v/>
      </c>
      <c r="F42" s="82" t="str">
        <f t="shared" si="3"/>
        <v/>
      </c>
      <c r="G42" s="82" t="str">
        <f t="shared" si="4"/>
        <v/>
      </c>
      <c r="H42" s="82" t="str">
        <f t="shared" si="5"/>
        <v/>
      </c>
      <c r="I42" s="82" t="str">
        <f t="shared" si="6"/>
        <v/>
      </c>
      <c r="J42" s="82" t="str">
        <f t="shared" si="7"/>
        <v/>
      </c>
      <c r="K42" s="82" t="str">
        <f t="shared" si="8"/>
        <v/>
      </c>
      <c r="L42" s="82" t="str">
        <f t="shared" si="9"/>
        <v/>
      </c>
      <c r="M42" s="82" t="str">
        <f t="shared" si="10"/>
        <v/>
      </c>
      <c r="N42" s="82" t="str">
        <f t="shared" si="11"/>
        <v/>
      </c>
      <c r="O42" s="82" t="str">
        <f t="shared" si="12"/>
        <v/>
      </c>
      <c r="P42" s="14" t="str">
        <f t="shared" si="31"/>
        <v/>
      </c>
      <c r="Q42" s="14" t="str">
        <f t="shared" si="32"/>
        <v/>
      </c>
      <c r="R42" s="136" t="str">
        <f t="shared" si="33"/>
        <v/>
      </c>
      <c r="S42" s="47" t="str">
        <f t="shared" si="34"/>
        <v/>
      </c>
      <c r="T42" s="14" t="str">
        <f t="shared" si="35"/>
        <v/>
      </c>
      <c r="U42" s="14" t="str">
        <f t="shared" si="36"/>
        <v/>
      </c>
      <c r="V42" s="137" t="str">
        <f t="shared" ca="1" si="13"/>
        <v/>
      </c>
      <c r="W42" s="38" t="str">
        <f t="shared" ca="1" si="14"/>
        <v/>
      </c>
      <c r="X42" s="38" t="str">
        <f t="shared" ca="1" si="15"/>
        <v/>
      </c>
      <c r="Y42" s="38" t="str">
        <f t="shared" ca="1" si="16"/>
        <v/>
      </c>
      <c r="Z42" s="38" t="str">
        <f t="shared" ca="1" si="17"/>
        <v/>
      </c>
      <c r="AA42" s="38" t="str">
        <f t="shared" ca="1" si="18"/>
        <v/>
      </c>
      <c r="AB42" s="38" t="str">
        <f t="shared" ca="1" si="19"/>
        <v/>
      </c>
      <c r="AC42" s="38" t="str">
        <f t="shared" ca="1" si="20"/>
        <v/>
      </c>
      <c r="AD42" s="38" t="str">
        <f t="shared" ca="1" si="21"/>
        <v/>
      </c>
      <c r="AE42" s="38" t="str">
        <f t="shared" ca="1" si="22"/>
        <v/>
      </c>
      <c r="AF42" s="38" t="str">
        <f t="shared" ca="1" si="23"/>
        <v/>
      </c>
      <c r="AG42" s="38" t="str">
        <f t="shared" ca="1" si="24"/>
        <v/>
      </c>
      <c r="AH42" s="38" t="str">
        <f t="shared" ca="1" si="25"/>
        <v/>
      </c>
      <c r="AI42" s="137" t="str">
        <f t="shared" ca="1" si="26"/>
        <v/>
      </c>
      <c r="AJ42" s="137" t="str">
        <f t="shared" ca="1" si="27"/>
        <v/>
      </c>
      <c r="AK42" s="137" t="str">
        <f t="shared" ca="1" si="28"/>
        <v/>
      </c>
      <c r="AL42" s="138" t="str">
        <f t="shared" ca="1" si="29"/>
        <v/>
      </c>
      <c r="AM42" s="38" t="str">
        <f t="shared" ca="1" si="30"/>
        <v/>
      </c>
      <c r="AN42" s="110" t="str">
        <f ca="1">IF(V42="","",IF(VLOOKUP(V42,DATOS!$B$17:$F$61,5,FALSE)=0,"",VLOOKUP(V42,DATOS!$B$17:$F$61,5,FALSE)))</f>
        <v/>
      </c>
      <c r="AO42" s="137" t="str">
        <f t="shared" ca="1" si="37"/>
        <v/>
      </c>
      <c r="AQ42" s="14" t="str">
        <f t="shared" ca="1" si="38"/>
        <v/>
      </c>
      <c r="AR42" s="14" t="str">
        <f t="shared" ca="1" si="39"/>
        <v/>
      </c>
    </row>
    <row r="43" spans="1:44" x14ac:dyDescent="0.25">
      <c r="A43" s="135">
        <v>38</v>
      </c>
      <c r="B43" s="14" t="str">
        <f>IF(DATOS!B54="","",DATOS!B54)</f>
        <v/>
      </c>
      <c r="C43" s="82" t="str">
        <f t="shared" si="0"/>
        <v/>
      </c>
      <c r="D43" s="82" t="str">
        <f t="shared" si="1"/>
        <v/>
      </c>
      <c r="E43" s="82" t="str">
        <f t="shared" si="2"/>
        <v/>
      </c>
      <c r="F43" s="82" t="str">
        <f t="shared" si="3"/>
        <v/>
      </c>
      <c r="G43" s="82" t="str">
        <f t="shared" si="4"/>
        <v/>
      </c>
      <c r="H43" s="82" t="str">
        <f t="shared" si="5"/>
        <v/>
      </c>
      <c r="I43" s="82" t="str">
        <f t="shared" si="6"/>
        <v/>
      </c>
      <c r="J43" s="82" t="str">
        <f t="shared" si="7"/>
        <v/>
      </c>
      <c r="K43" s="82" t="str">
        <f t="shared" si="8"/>
        <v/>
      </c>
      <c r="L43" s="82" t="str">
        <f t="shared" si="9"/>
        <v/>
      </c>
      <c r="M43" s="82" t="str">
        <f t="shared" si="10"/>
        <v/>
      </c>
      <c r="N43" s="82" t="str">
        <f t="shared" si="11"/>
        <v/>
      </c>
      <c r="O43" s="82" t="str">
        <f t="shared" si="12"/>
        <v/>
      </c>
      <c r="P43" s="14" t="str">
        <f t="shared" si="31"/>
        <v/>
      </c>
      <c r="Q43" s="14" t="str">
        <f t="shared" si="32"/>
        <v/>
      </c>
      <c r="R43" s="136" t="str">
        <f t="shared" si="33"/>
        <v/>
      </c>
      <c r="S43" s="47" t="str">
        <f t="shared" si="34"/>
        <v/>
      </c>
      <c r="T43" s="14" t="str">
        <f t="shared" si="35"/>
        <v/>
      </c>
      <c r="U43" s="14" t="str">
        <f t="shared" si="36"/>
        <v/>
      </c>
      <c r="V43" s="137" t="str">
        <f t="shared" ca="1" si="13"/>
        <v/>
      </c>
      <c r="W43" s="38" t="str">
        <f t="shared" ca="1" si="14"/>
        <v/>
      </c>
      <c r="X43" s="38" t="str">
        <f t="shared" ca="1" si="15"/>
        <v/>
      </c>
      <c r="Y43" s="38" t="str">
        <f t="shared" ca="1" si="16"/>
        <v/>
      </c>
      <c r="Z43" s="38" t="str">
        <f t="shared" ca="1" si="17"/>
        <v/>
      </c>
      <c r="AA43" s="38" t="str">
        <f t="shared" ca="1" si="18"/>
        <v/>
      </c>
      <c r="AB43" s="38" t="str">
        <f t="shared" ca="1" si="19"/>
        <v/>
      </c>
      <c r="AC43" s="38" t="str">
        <f t="shared" ca="1" si="20"/>
        <v/>
      </c>
      <c r="AD43" s="38" t="str">
        <f t="shared" ca="1" si="21"/>
        <v/>
      </c>
      <c r="AE43" s="38" t="str">
        <f t="shared" ca="1" si="22"/>
        <v/>
      </c>
      <c r="AF43" s="38" t="str">
        <f t="shared" ca="1" si="23"/>
        <v/>
      </c>
      <c r="AG43" s="38" t="str">
        <f t="shared" ca="1" si="24"/>
        <v/>
      </c>
      <c r="AH43" s="38" t="str">
        <f t="shared" ca="1" si="25"/>
        <v/>
      </c>
      <c r="AI43" s="137" t="str">
        <f t="shared" ca="1" si="26"/>
        <v/>
      </c>
      <c r="AJ43" s="137" t="str">
        <f t="shared" ca="1" si="27"/>
        <v/>
      </c>
      <c r="AK43" s="137" t="str">
        <f t="shared" ca="1" si="28"/>
        <v/>
      </c>
      <c r="AL43" s="138" t="str">
        <f t="shared" ca="1" si="29"/>
        <v/>
      </c>
      <c r="AM43" s="38" t="str">
        <f t="shared" ca="1" si="30"/>
        <v/>
      </c>
      <c r="AN43" s="110" t="str">
        <f ca="1">IF(V43="","",IF(VLOOKUP(V43,DATOS!$B$17:$F$61,5,FALSE)=0,"",VLOOKUP(V43,DATOS!$B$17:$F$61,5,FALSE)))</f>
        <v/>
      </c>
      <c r="AO43" s="137" t="str">
        <f t="shared" ca="1" si="37"/>
        <v/>
      </c>
      <c r="AQ43" s="14" t="str">
        <f t="shared" ca="1" si="38"/>
        <v/>
      </c>
      <c r="AR43" s="14" t="str">
        <f t="shared" ca="1" si="39"/>
        <v/>
      </c>
    </row>
    <row r="44" spans="1:44" x14ac:dyDescent="0.25">
      <c r="A44" s="135">
        <v>39</v>
      </c>
      <c r="B44" s="14" t="str">
        <f>IF(DATOS!B55="","",DATOS!B55)</f>
        <v/>
      </c>
      <c r="C44" s="82" t="str">
        <f t="shared" si="0"/>
        <v/>
      </c>
      <c r="D44" s="82" t="str">
        <f t="shared" si="1"/>
        <v/>
      </c>
      <c r="E44" s="82" t="str">
        <f t="shared" si="2"/>
        <v/>
      </c>
      <c r="F44" s="82" t="str">
        <f t="shared" si="3"/>
        <v/>
      </c>
      <c r="G44" s="82" t="str">
        <f t="shared" si="4"/>
        <v/>
      </c>
      <c r="H44" s="82" t="str">
        <f t="shared" si="5"/>
        <v/>
      </c>
      <c r="I44" s="82" t="str">
        <f t="shared" si="6"/>
        <v/>
      </c>
      <c r="J44" s="82" t="str">
        <f t="shared" si="7"/>
        <v/>
      </c>
      <c r="K44" s="82" t="str">
        <f t="shared" si="8"/>
        <v/>
      </c>
      <c r="L44" s="82" t="str">
        <f t="shared" si="9"/>
        <v/>
      </c>
      <c r="M44" s="82" t="str">
        <f t="shared" si="10"/>
        <v/>
      </c>
      <c r="N44" s="82" t="str">
        <f t="shared" si="11"/>
        <v/>
      </c>
      <c r="O44" s="82" t="str">
        <f t="shared" si="12"/>
        <v/>
      </c>
      <c r="P44" s="14" t="str">
        <f t="shared" si="31"/>
        <v/>
      </c>
      <c r="Q44" s="14" t="str">
        <f t="shared" si="32"/>
        <v/>
      </c>
      <c r="R44" s="136" t="str">
        <f t="shared" si="33"/>
        <v/>
      </c>
      <c r="S44" s="47" t="str">
        <f t="shared" si="34"/>
        <v/>
      </c>
      <c r="T44" s="14" t="str">
        <f t="shared" si="35"/>
        <v/>
      </c>
      <c r="U44" s="14" t="str">
        <f t="shared" si="36"/>
        <v/>
      </c>
      <c r="V44" s="137" t="str">
        <f t="shared" ca="1" si="13"/>
        <v/>
      </c>
      <c r="W44" s="38" t="str">
        <f t="shared" ca="1" si="14"/>
        <v/>
      </c>
      <c r="X44" s="38" t="str">
        <f t="shared" ca="1" si="15"/>
        <v/>
      </c>
      <c r="Y44" s="38" t="str">
        <f t="shared" ca="1" si="16"/>
        <v/>
      </c>
      <c r="Z44" s="38" t="str">
        <f t="shared" ca="1" si="17"/>
        <v/>
      </c>
      <c r="AA44" s="38" t="str">
        <f t="shared" ca="1" si="18"/>
        <v/>
      </c>
      <c r="AB44" s="38" t="str">
        <f t="shared" ca="1" si="19"/>
        <v/>
      </c>
      <c r="AC44" s="38" t="str">
        <f t="shared" ca="1" si="20"/>
        <v/>
      </c>
      <c r="AD44" s="38" t="str">
        <f t="shared" ca="1" si="21"/>
        <v/>
      </c>
      <c r="AE44" s="38" t="str">
        <f t="shared" ca="1" si="22"/>
        <v/>
      </c>
      <c r="AF44" s="38" t="str">
        <f t="shared" ca="1" si="23"/>
        <v/>
      </c>
      <c r="AG44" s="38" t="str">
        <f t="shared" ca="1" si="24"/>
        <v/>
      </c>
      <c r="AH44" s="38" t="str">
        <f t="shared" ca="1" si="25"/>
        <v/>
      </c>
      <c r="AI44" s="137" t="str">
        <f t="shared" ca="1" si="26"/>
        <v/>
      </c>
      <c r="AJ44" s="137" t="str">
        <f t="shared" ca="1" si="27"/>
        <v/>
      </c>
      <c r="AK44" s="137" t="str">
        <f t="shared" ca="1" si="28"/>
        <v/>
      </c>
      <c r="AL44" s="138" t="str">
        <f t="shared" ca="1" si="29"/>
        <v/>
      </c>
      <c r="AM44" s="38" t="str">
        <f t="shared" ca="1" si="30"/>
        <v/>
      </c>
      <c r="AN44" s="110" t="str">
        <f ca="1">IF(V44="","",IF(VLOOKUP(V44,DATOS!$B$17:$F$61,5,FALSE)=0,"",VLOOKUP(V44,DATOS!$B$17:$F$61,5,FALSE)))</f>
        <v/>
      </c>
      <c r="AO44" s="137" t="str">
        <f t="shared" ca="1" si="37"/>
        <v/>
      </c>
      <c r="AQ44" s="14" t="str">
        <f t="shared" ca="1" si="38"/>
        <v/>
      </c>
      <c r="AR44" s="14" t="str">
        <f t="shared" ca="1" si="39"/>
        <v/>
      </c>
    </row>
    <row r="45" spans="1:44" x14ac:dyDescent="0.25">
      <c r="A45" s="135">
        <v>40</v>
      </c>
      <c r="B45" s="14" t="str">
        <f>IF(DATOS!B56="","",DATOS!B56)</f>
        <v/>
      </c>
      <c r="C45" s="82" t="str">
        <f t="shared" si="0"/>
        <v/>
      </c>
      <c r="D45" s="82" t="str">
        <f t="shared" si="1"/>
        <v/>
      </c>
      <c r="E45" s="82" t="str">
        <f t="shared" si="2"/>
        <v/>
      </c>
      <c r="F45" s="82" t="str">
        <f t="shared" si="3"/>
        <v/>
      </c>
      <c r="G45" s="82" t="str">
        <f t="shared" si="4"/>
        <v/>
      </c>
      <c r="H45" s="82" t="str">
        <f t="shared" si="5"/>
        <v/>
      </c>
      <c r="I45" s="82" t="str">
        <f t="shared" si="6"/>
        <v/>
      </c>
      <c r="J45" s="82" t="str">
        <f t="shared" si="7"/>
        <v/>
      </c>
      <c r="K45" s="82" t="str">
        <f t="shared" si="8"/>
        <v/>
      </c>
      <c r="L45" s="82" t="str">
        <f t="shared" si="9"/>
        <v/>
      </c>
      <c r="M45" s="82" t="str">
        <f t="shared" si="10"/>
        <v/>
      </c>
      <c r="N45" s="82" t="str">
        <f t="shared" si="11"/>
        <v/>
      </c>
      <c r="O45" s="82" t="str">
        <f t="shared" si="12"/>
        <v/>
      </c>
      <c r="P45" s="14" t="str">
        <f t="shared" si="31"/>
        <v/>
      </c>
      <c r="Q45" s="14" t="str">
        <f t="shared" si="32"/>
        <v/>
      </c>
      <c r="R45" s="136" t="str">
        <f t="shared" si="33"/>
        <v/>
      </c>
      <c r="S45" s="47" t="str">
        <f t="shared" si="34"/>
        <v/>
      </c>
      <c r="T45" s="14" t="str">
        <f t="shared" si="35"/>
        <v/>
      </c>
      <c r="U45" s="14" t="str">
        <f t="shared" si="36"/>
        <v/>
      </c>
      <c r="V45" s="137" t="str">
        <f t="shared" ca="1" si="13"/>
        <v/>
      </c>
      <c r="W45" s="38" t="str">
        <f t="shared" ca="1" si="14"/>
        <v/>
      </c>
      <c r="X45" s="38" t="str">
        <f t="shared" ca="1" si="15"/>
        <v/>
      </c>
      <c r="Y45" s="38" t="str">
        <f t="shared" ca="1" si="16"/>
        <v/>
      </c>
      <c r="Z45" s="38" t="str">
        <f t="shared" ca="1" si="17"/>
        <v/>
      </c>
      <c r="AA45" s="38" t="str">
        <f t="shared" ca="1" si="18"/>
        <v/>
      </c>
      <c r="AB45" s="38" t="str">
        <f t="shared" ca="1" si="19"/>
        <v/>
      </c>
      <c r="AC45" s="38" t="str">
        <f t="shared" ca="1" si="20"/>
        <v/>
      </c>
      <c r="AD45" s="38" t="str">
        <f t="shared" ca="1" si="21"/>
        <v/>
      </c>
      <c r="AE45" s="38" t="str">
        <f t="shared" ca="1" si="22"/>
        <v/>
      </c>
      <c r="AF45" s="38" t="str">
        <f t="shared" ca="1" si="23"/>
        <v/>
      </c>
      <c r="AG45" s="38" t="str">
        <f t="shared" ca="1" si="24"/>
        <v/>
      </c>
      <c r="AH45" s="38" t="str">
        <f t="shared" ca="1" si="25"/>
        <v/>
      </c>
      <c r="AI45" s="137" t="str">
        <f t="shared" ca="1" si="26"/>
        <v/>
      </c>
      <c r="AJ45" s="137" t="str">
        <f t="shared" ca="1" si="27"/>
        <v/>
      </c>
      <c r="AK45" s="137" t="str">
        <f t="shared" ca="1" si="28"/>
        <v/>
      </c>
      <c r="AL45" s="138" t="str">
        <f t="shared" ca="1" si="29"/>
        <v/>
      </c>
      <c r="AM45" s="38" t="str">
        <f t="shared" ca="1" si="30"/>
        <v/>
      </c>
      <c r="AN45" s="110" t="str">
        <f ca="1">IF(V45="","",IF(VLOOKUP(V45,DATOS!$B$17:$F$61,5,FALSE)=0,"",VLOOKUP(V45,DATOS!$B$17:$F$61,5,FALSE)))</f>
        <v/>
      </c>
      <c r="AO45" s="137" t="str">
        <f t="shared" ca="1" si="37"/>
        <v/>
      </c>
      <c r="AQ45" s="14" t="str">
        <f t="shared" ca="1" si="38"/>
        <v/>
      </c>
      <c r="AR45" s="14" t="str">
        <f t="shared" ca="1" si="39"/>
        <v/>
      </c>
    </row>
    <row r="46" spans="1:44" x14ac:dyDescent="0.25">
      <c r="A46" s="135">
        <v>41</v>
      </c>
      <c r="B46" s="14" t="str">
        <f>IF(DATOS!B57="","",DATOS!B57)</f>
        <v/>
      </c>
      <c r="C46" s="82" t="str">
        <f t="shared" si="0"/>
        <v/>
      </c>
      <c r="D46" s="82" t="str">
        <f t="shared" si="1"/>
        <v/>
      </c>
      <c r="E46" s="82" t="str">
        <f t="shared" si="2"/>
        <v/>
      </c>
      <c r="F46" s="82" t="str">
        <f t="shared" si="3"/>
        <v/>
      </c>
      <c r="G46" s="82" t="str">
        <f t="shared" si="4"/>
        <v/>
      </c>
      <c r="H46" s="82" t="str">
        <f t="shared" si="5"/>
        <v/>
      </c>
      <c r="I46" s="82" t="str">
        <f t="shared" si="6"/>
        <v/>
      </c>
      <c r="J46" s="82" t="str">
        <f t="shared" si="7"/>
        <v/>
      </c>
      <c r="K46" s="82" t="str">
        <f t="shared" si="8"/>
        <v/>
      </c>
      <c r="L46" s="82" t="str">
        <f t="shared" si="9"/>
        <v/>
      </c>
      <c r="M46" s="82" t="str">
        <f t="shared" si="10"/>
        <v/>
      </c>
      <c r="N46" s="82" t="str">
        <f t="shared" si="11"/>
        <v/>
      </c>
      <c r="O46" s="82" t="str">
        <f t="shared" si="12"/>
        <v/>
      </c>
      <c r="P46" s="14" t="str">
        <f t="shared" si="31"/>
        <v/>
      </c>
      <c r="Q46" s="14" t="str">
        <f t="shared" si="32"/>
        <v/>
      </c>
      <c r="R46" s="136" t="str">
        <f t="shared" si="33"/>
        <v/>
      </c>
      <c r="S46" s="47" t="str">
        <f t="shared" si="34"/>
        <v/>
      </c>
      <c r="T46" s="14" t="str">
        <f t="shared" si="35"/>
        <v/>
      </c>
      <c r="U46" s="14" t="str">
        <f t="shared" si="36"/>
        <v/>
      </c>
      <c r="V46" s="137" t="str">
        <f t="shared" ca="1" si="13"/>
        <v/>
      </c>
      <c r="W46" s="38" t="str">
        <f t="shared" ca="1" si="14"/>
        <v/>
      </c>
      <c r="X46" s="38" t="str">
        <f t="shared" ca="1" si="15"/>
        <v/>
      </c>
      <c r="Y46" s="38" t="str">
        <f t="shared" ca="1" si="16"/>
        <v/>
      </c>
      <c r="Z46" s="38" t="str">
        <f t="shared" ca="1" si="17"/>
        <v/>
      </c>
      <c r="AA46" s="38" t="str">
        <f t="shared" ca="1" si="18"/>
        <v/>
      </c>
      <c r="AB46" s="38" t="str">
        <f t="shared" ca="1" si="19"/>
        <v/>
      </c>
      <c r="AC46" s="38" t="str">
        <f t="shared" ca="1" si="20"/>
        <v/>
      </c>
      <c r="AD46" s="38" t="str">
        <f t="shared" ca="1" si="21"/>
        <v/>
      </c>
      <c r="AE46" s="38" t="str">
        <f t="shared" ca="1" si="22"/>
        <v/>
      </c>
      <c r="AF46" s="38" t="str">
        <f t="shared" ca="1" si="23"/>
        <v/>
      </c>
      <c r="AG46" s="38" t="str">
        <f t="shared" ca="1" si="24"/>
        <v/>
      </c>
      <c r="AH46" s="38" t="str">
        <f t="shared" ca="1" si="25"/>
        <v/>
      </c>
      <c r="AI46" s="137" t="str">
        <f t="shared" ca="1" si="26"/>
        <v/>
      </c>
      <c r="AJ46" s="137" t="str">
        <f t="shared" ca="1" si="27"/>
        <v/>
      </c>
      <c r="AK46" s="137" t="str">
        <f t="shared" ca="1" si="28"/>
        <v/>
      </c>
      <c r="AL46" s="138" t="str">
        <f t="shared" ca="1" si="29"/>
        <v/>
      </c>
      <c r="AM46" s="38" t="str">
        <f t="shared" ca="1" si="30"/>
        <v/>
      </c>
      <c r="AN46" s="110" t="str">
        <f ca="1">IF(V46="","",IF(VLOOKUP(V46,DATOS!$B$17:$F$61,5,FALSE)=0,"",VLOOKUP(V46,DATOS!$B$17:$F$61,5,FALSE)))</f>
        <v/>
      </c>
      <c r="AO46" s="137" t="str">
        <f t="shared" ca="1" si="37"/>
        <v/>
      </c>
      <c r="AQ46" s="14" t="str">
        <f t="shared" ca="1" si="38"/>
        <v/>
      </c>
      <c r="AR46" s="14" t="str">
        <f t="shared" ca="1" si="39"/>
        <v/>
      </c>
    </row>
    <row r="47" spans="1:44" x14ac:dyDescent="0.25">
      <c r="A47" s="135">
        <v>42</v>
      </c>
      <c r="B47" s="14" t="str">
        <f>IF(DATOS!B58="","",DATOS!B58)</f>
        <v/>
      </c>
      <c r="C47" s="82" t="str">
        <f t="shared" si="0"/>
        <v/>
      </c>
      <c r="D47" s="82" t="str">
        <f t="shared" si="1"/>
        <v/>
      </c>
      <c r="E47" s="82" t="str">
        <f t="shared" si="2"/>
        <v/>
      </c>
      <c r="F47" s="82" t="str">
        <f t="shared" si="3"/>
        <v/>
      </c>
      <c r="G47" s="82" t="str">
        <f t="shared" si="4"/>
        <v/>
      </c>
      <c r="H47" s="82" t="str">
        <f t="shared" si="5"/>
        <v/>
      </c>
      <c r="I47" s="82" t="str">
        <f t="shared" si="6"/>
        <v/>
      </c>
      <c r="J47" s="82" t="str">
        <f t="shared" si="7"/>
        <v/>
      </c>
      <c r="K47" s="82" t="str">
        <f t="shared" si="8"/>
        <v/>
      </c>
      <c r="L47" s="82" t="str">
        <f t="shared" si="9"/>
        <v/>
      </c>
      <c r="M47" s="82" t="str">
        <f t="shared" si="10"/>
        <v/>
      </c>
      <c r="N47" s="82" t="str">
        <f t="shared" si="11"/>
        <v/>
      </c>
      <c r="O47" s="82" t="str">
        <f t="shared" si="12"/>
        <v/>
      </c>
      <c r="P47" s="14" t="str">
        <f t="shared" si="31"/>
        <v/>
      </c>
      <c r="Q47" s="14" t="str">
        <f t="shared" si="32"/>
        <v/>
      </c>
      <c r="R47" s="136" t="str">
        <f t="shared" si="33"/>
        <v/>
      </c>
      <c r="S47" s="47" t="str">
        <f t="shared" si="34"/>
        <v/>
      </c>
      <c r="T47" s="14" t="str">
        <f t="shared" si="35"/>
        <v/>
      </c>
      <c r="U47" s="14" t="str">
        <f t="shared" si="36"/>
        <v/>
      </c>
      <c r="V47" s="137" t="str">
        <f t="shared" ca="1" si="13"/>
        <v/>
      </c>
      <c r="W47" s="38" t="str">
        <f t="shared" ca="1" si="14"/>
        <v/>
      </c>
      <c r="X47" s="38" t="str">
        <f t="shared" ca="1" si="15"/>
        <v/>
      </c>
      <c r="Y47" s="38" t="str">
        <f t="shared" ca="1" si="16"/>
        <v/>
      </c>
      <c r="Z47" s="38" t="str">
        <f t="shared" ca="1" si="17"/>
        <v/>
      </c>
      <c r="AA47" s="38" t="str">
        <f t="shared" ca="1" si="18"/>
        <v/>
      </c>
      <c r="AB47" s="38" t="str">
        <f t="shared" ca="1" si="19"/>
        <v/>
      </c>
      <c r="AC47" s="38" t="str">
        <f t="shared" ca="1" si="20"/>
        <v/>
      </c>
      <c r="AD47" s="38" t="str">
        <f t="shared" ca="1" si="21"/>
        <v/>
      </c>
      <c r="AE47" s="38" t="str">
        <f t="shared" ca="1" si="22"/>
        <v/>
      </c>
      <c r="AF47" s="38" t="str">
        <f t="shared" ca="1" si="23"/>
        <v/>
      </c>
      <c r="AG47" s="38" t="str">
        <f t="shared" ca="1" si="24"/>
        <v/>
      </c>
      <c r="AH47" s="38" t="str">
        <f t="shared" ca="1" si="25"/>
        <v/>
      </c>
      <c r="AI47" s="137" t="str">
        <f t="shared" ca="1" si="26"/>
        <v/>
      </c>
      <c r="AJ47" s="137" t="str">
        <f t="shared" ca="1" si="27"/>
        <v/>
      </c>
      <c r="AK47" s="137" t="str">
        <f t="shared" ca="1" si="28"/>
        <v/>
      </c>
      <c r="AL47" s="138" t="str">
        <f t="shared" ca="1" si="29"/>
        <v/>
      </c>
      <c r="AM47" s="38" t="str">
        <f t="shared" ca="1" si="30"/>
        <v/>
      </c>
      <c r="AN47" s="110" t="str">
        <f ca="1">IF(V47="","",IF(VLOOKUP(V47,DATOS!$B$17:$F$61,5,FALSE)=0,"",VLOOKUP(V47,DATOS!$B$17:$F$61,5,FALSE)))</f>
        <v/>
      </c>
      <c r="AO47" s="137" t="str">
        <f t="shared" ca="1" si="37"/>
        <v/>
      </c>
      <c r="AQ47" s="14" t="str">
        <f t="shared" ca="1" si="38"/>
        <v/>
      </c>
      <c r="AR47" s="14" t="str">
        <f t="shared" ca="1" si="39"/>
        <v/>
      </c>
    </row>
    <row r="48" spans="1:44" x14ac:dyDescent="0.25">
      <c r="A48" s="135">
        <v>43</v>
      </c>
      <c r="B48" s="14" t="str">
        <f>IF(DATOS!B59="","",DATOS!B59)</f>
        <v/>
      </c>
      <c r="C48" s="82" t="str">
        <f t="shared" si="0"/>
        <v/>
      </c>
      <c r="D48" s="82" t="str">
        <f t="shared" si="1"/>
        <v/>
      </c>
      <c r="E48" s="82" t="str">
        <f t="shared" si="2"/>
        <v/>
      </c>
      <c r="F48" s="82" t="str">
        <f t="shared" si="3"/>
        <v/>
      </c>
      <c r="G48" s="82" t="str">
        <f t="shared" si="4"/>
        <v/>
      </c>
      <c r="H48" s="82" t="str">
        <f t="shared" si="5"/>
        <v/>
      </c>
      <c r="I48" s="82" t="str">
        <f t="shared" si="6"/>
        <v/>
      </c>
      <c r="J48" s="82" t="str">
        <f t="shared" si="7"/>
        <v/>
      </c>
      <c r="K48" s="82" t="str">
        <f t="shared" si="8"/>
        <v/>
      </c>
      <c r="L48" s="82" t="str">
        <f t="shared" si="9"/>
        <v/>
      </c>
      <c r="M48" s="82" t="str">
        <f t="shared" si="10"/>
        <v/>
      </c>
      <c r="N48" s="82" t="str">
        <f t="shared" si="11"/>
        <v/>
      </c>
      <c r="O48" s="82" t="str">
        <f t="shared" si="12"/>
        <v/>
      </c>
      <c r="P48" s="14" t="str">
        <f t="shared" si="31"/>
        <v/>
      </c>
      <c r="Q48" s="14" t="str">
        <f t="shared" si="32"/>
        <v/>
      </c>
      <c r="R48" s="136" t="str">
        <f t="shared" si="33"/>
        <v/>
      </c>
      <c r="S48" s="47" t="str">
        <f t="shared" si="34"/>
        <v/>
      </c>
      <c r="T48" s="14" t="str">
        <f t="shared" si="35"/>
        <v/>
      </c>
      <c r="U48" s="14" t="str">
        <f t="shared" si="36"/>
        <v/>
      </c>
      <c r="V48" s="137" t="str">
        <f t="shared" ca="1" si="13"/>
        <v/>
      </c>
      <c r="W48" s="38" t="str">
        <f t="shared" ca="1" si="14"/>
        <v/>
      </c>
      <c r="X48" s="38" t="str">
        <f t="shared" ca="1" si="15"/>
        <v/>
      </c>
      <c r="Y48" s="38" t="str">
        <f t="shared" ca="1" si="16"/>
        <v/>
      </c>
      <c r="Z48" s="38" t="str">
        <f t="shared" ca="1" si="17"/>
        <v/>
      </c>
      <c r="AA48" s="38" t="str">
        <f t="shared" ca="1" si="18"/>
        <v/>
      </c>
      <c r="AB48" s="38" t="str">
        <f t="shared" ca="1" si="19"/>
        <v/>
      </c>
      <c r="AC48" s="38" t="str">
        <f t="shared" ca="1" si="20"/>
        <v/>
      </c>
      <c r="AD48" s="38" t="str">
        <f t="shared" ca="1" si="21"/>
        <v/>
      </c>
      <c r="AE48" s="38" t="str">
        <f t="shared" ca="1" si="22"/>
        <v/>
      </c>
      <c r="AF48" s="38" t="str">
        <f t="shared" ca="1" si="23"/>
        <v/>
      </c>
      <c r="AG48" s="38" t="str">
        <f t="shared" ca="1" si="24"/>
        <v/>
      </c>
      <c r="AH48" s="38" t="str">
        <f t="shared" ca="1" si="25"/>
        <v/>
      </c>
      <c r="AI48" s="137" t="str">
        <f t="shared" ca="1" si="26"/>
        <v/>
      </c>
      <c r="AJ48" s="137" t="str">
        <f t="shared" ca="1" si="27"/>
        <v/>
      </c>
      <c r="AK48" s="137" t="str">
        <f t="shared" ca="1" si="28"/>
        <v/>
      </c>
      <c r="AL48" s="138" t="str">
        <f t="shared" ca="1" si="29"/>
        <v/>
      </c>
      <c r="AM48" s="38" t="str">
        <f t="shared" ca="1" si="30"/>
        <v/>
      </c>
      <c r="AN48" s="110" t="str">
        <f ca="1">IF(V48="","",IF(VLOOKUP(V48,DATOS!$B$17:$F$61,5,FALSE)=0,"",VLOOKUP(V48,DATOS!$B$17:$F$61,5,FALSE)))</f>
        <v/>
      </c>
      <c r="AO48" s="137" t="str">
        <f t="shared" ca="1" si="37"/>
        <v/>
      </c>
      <c r="AQ48" s="14" t="str">
        <f t="shared" ca="1" si="38"/>
        <v/>
      </c>
      <c r="AR48" s="14" t="str">
        <f t="shared" ca="1" si="39"/>
        <v/>
      </c>
    </row>
    <row r="49" spans="1:44" x14ac:dyDescent="0.25">
      <c r="A49" s="135">
        <v>44</v>
      </c>
      <c r="B49" s="14" t="str">
        <f>IF(DATOS!B60="","",DATOS!B60)</f>
        <v/>
      </c>
      <c r="C49" s="82" t="str">
        <f t="shared" si="0"/>
        <v/>
      </c>
      <c r="D49" s="82" t="str">
        <f t="shared" si="1"/>
        <v/>
      </c>
      <c r="E49" s="82" t="str">
        <f t="shared" si="2"/>
        <v/>
      </c>
      <c r="F49" s="82" t="str">
        <f t="shared" si="3"/>
        <v/>
      </c>
      <c r="G49" s="82" t="str">
        <f t="shared" si="4"/>
        <v/>
      </c>
      <c r="H49" s="82" t="str">
        <f t="shared" si="5"/>
        <v/>
      </c>
      <c r="I49" s="82" t="str">
        <f t="shared" si="6"/>
        <v/>
      </c>
      <c r="J49" s="82" t="str">
        <f t="shared" si="7"/>
        <v/>
      </c>
      <c r="K49" s="82" t="str">
        <f t="shared" si="8"/>
        <v/>
      </c>
      <c r="L49" s="82" t="str">
        <f t="shared" si="9"/>
        <v/>
      </c>
      <c r="M49" s="82" t="str">
        <f t="shared" si="10"/>
        <v/>
      </c>
      <c r="N49" s="82" t="str">
        <f t="shared" si="11"/>
        <v/>
      </c>
      <c r="O49" s="82" t="str">
        <f t="shared" si="12"/>
        <v/>
      </c>
      <c r="P49" s="14" t="str">
        <f t="shared" si="31"/>
        <v/>
      </c>
      <c r="Q49" s="14" t="str">
        <f t="shared" si="32"/>
        <v/>
      </c>
      <c r="R49" s="136" t="str">
        <f t="shared" si="33"/>
        <v/>
      </c>
      <c r="S49" s="47" t="str">
        <f t="shared" si="34"/>
        <v/>
      </c>
      <c r="T49" s="14" t="str">
        <f t="shared" si="35"/>
        <v/>
      </c>
      <c r="U49" s="14" t="str">
        <f t="shared" si="36"/>
        <v/>
      </c>
      <c r="V49" s="137" t="str">
        <f t="shared" ca="1" si="13"/>
        <v/>
      </c>
      <c r="W49" s="38" t="str">
        <f t="shared" ca="1" si="14"/>
        <v/>
      </c>
      <c r="X49" s="38" t="str">
        <f t="shared" ca="1" si="15"/>
        <v/>
      </c>
      <c r="Y49" s="38" t="str">
        <f t="shared" ca="1" si="16"/>
        <v/>
      </c>
      <c r="Z49" s="38" t="str">
        <f t="shared" ca="1" si="17"/>
        <v/>
      </c>
      <c r="AA49" s="38" t="str">
        <f t="shared" ca="1" si="18"/>
        <v/>
      </c>
      <c r="AB49" s="38" t="str">
        <f t="shared" ca="1" si="19"/>
        <v/>
      </c>
      <c r="AC49" s="38" t="str">
        <f t="shared" ca="1" si="20"/>
        <v/>
      </c>
      <c r="AD49" s="38" t="str">
        <f t="shared" ca="1" si="21"/>
        <v/>
      </c>
      <c r="AE49" s="38" t="str">
        <f t="shared" ca="1" si="22"/>
        <v/>
      </c>
      <c r="AF49" s="38" t="str">
        <f t="shared" ca="1" si="23"/>
        <v/>
      </c>
      <c r="AG49" s="38" t="str">
        <f t="shared" ca="1" si="24"/>
        <v/>
      </c>
      <c r="AH49" s="38" t="str">
        <f t="shared" ca="1" si="25"/>
        <v/>
      </c>
      <c r="AI49" s="137" t="str">
        <f t="shared" ca="1" si="26"/>
        <v/>
      </c>
      <c r="AJ49" s="137" t="str">
        <f t="shared" ca="1" si="27"/>
        <v/>
      </c>
      <c r="AK49" s="137" t="str">
        <f t="shared" ca="1" si="28"/>
        <v/>
      </c>
      <c r="AL49" s="138" t="str">
        <f t="shared" ca="1" si="29"/>
        <v/>
      </c>
      <c r="AM49" s="38" t="str">
        <f t="shared" ca="1" si="30"/>
        <v/>
      </c>
      <c r="AN49" s="110" t="str">
        <f ca="1">IF(V49="","",IF(VLOOKUP(V49,DATOS!$B$17:$F$61,5,FALSE)=0,"",VLOOKUP(V49,DATOS!$B$17:$F$61,5,FALSE)))</f>
        <v/>
      </c>
      <c r="AO49" s="137" t="str">
        <f t="shared" ca="1" si="37"/>
        <v/>
      </c>
      <c r="AQ49" s="14" t="str">
        <f t="shared" ca="1" si="38"/>
        <v/>
      </c>
      <c r="AR49" s="14" t="str">
        <f t="shared" ca="1" si="39"/>
        <v/>
      </c>
    </row>
    <row r="50" spans="1:44" x14ac:dyDescent="0.25">
      <c r="A50" s="135">
        <v>45</v>
      </c>
      <c r="B50" s="14" t="str">
        <f>IF(DATOS!B61="","",DATOS!B61)</f>
        <v/>
      </c>
      <c r="C50" s="82" t="str">
        <f t="shared" si="0"/>
        <v/>
      </c>
      <c r="D50" s="82" t="str">
        <f t="shared" si="1"/>
        <v/>
      </c>
      <c r="E50" s="82" t="str">
        <f t="shared" si="2"/>
        <v/>
      </c>
      <c r="F50" s="82" t="str">
        <f t="shared" si="3"/>
        <v/>
      </c>
      <c r="G50" s="82" t="str">
        <f t="shared" si="4"/>
        <v/>
      </c>
      <c r="H50" s="82" t="str">
        <f t="shared" si="5"/>
        <v/>
      </c>
      <c r="I50" s="82" t="str">
        <f t="shared" si="6"/>
        <v/>
      </c>
      <c r="J50" s="82" t="str">
        <f t="shared" si="7"/>
        <v/>
      </c>
      <c r="K50" s="82" t="str">
        <f t="shared" si="8"/>
        <v/>
      </c>
      <c r="L50" s="82" t="str">
        <f t="shared" si="9"/>
        <v/>
      </c>
      <c r="M50" s="82" t="str">
        <f t="shared" si="10"/>
        <v/>
      </c>
      <c r="N50" s="82" t="str">
        <f t="shared" si="11"/>
        <v/>
      </c>
      <c r="O50" s="82" t="str">
        <f t="shared" si="12"/>
        <v/>
      </c>
      <c r="P50" s="14" t="str">
        <f t="shared" si="31"/>
        <v/>
      </c>
      <c r="Q50" s="14" t="str">
        <f t="shared" si="32"/>
        <v/>
      </c>
      <c r="R50" s="136" t="str">
        <f t="shared" si="33"/>
        <v/>
      </c>
      <c r="S50" s="47" t="str">
        <f t="shared" si="34"/>
        <v/>
      </c>
      <c r="T50" s="14" t="str">
        <f t="shared" si="35"/>
        <v/>
      </c>
      <c r="U50" s="14" t="str">
        <f t="shared" si="36"/>
        <v/>
      </c>
      <c r="V50" s="137" t="str">
        <f t="shared" ca="1" si="13"/>
        <v/>
      </c>
      <c r="W50" s="140" t="str">
        <f t="shared" ca="1" si="14"/>
        <v/>
      </c>
      <c r="X50" s="140" t="str">
        <f t="shared" ca="1" si="15"/>
        <v/>
      </c>
      <c r="Y50" s="140" t="str">
        <f t="shared" ca="1" si="16"/>
        <v/>
      </c>
      <c r="Z50" s="140" t="str">
        <f t="shared" ca="1" si="17"/>
        <v/>
      </c>
      <c r="AA50" s="140" t="str">
        <f t="shared" ca="1" si="18"/>
        <v/>
      </c>
      <c r="AB50" s="140" t="str">
        <f t="shared" ca="1" si="19"/>
        <v/>
      </c>
      <c r="AC50" s="140" t="str">
        <f t="shared" ca="1" si="20"/>
        <v/>
      </c>
      <c r="AD50" s="140" t="str">
        <f t="shared" ca="1" si="21"/>
        <v/>
      </c>
      <c r="AE50" s="140" t="str">
        <f t="shared" ca="1" si="22"/>
        <v/>
      </c>
      <c r="AF50" s="140" t="str">
        <f t="shared" ca="1" si="23"/>
        <v/>
      </c>
      <c r="AG50" s="140" t="str">
        <f t="shared" ca="1" si="24"/>
        <v/>
      </c>
      <c r="AH50" s="140" t="str">
        <f t="shared" ca="1" si="25"/>
        <v/>
      </c>
      <c r="AI50" s="141" t="str">
        <f t="shared" ca="1" si="26"/>
        <v/>
      </c>
      <c r="AJ50" s="141" t="str">
        <f t="shared" ca="1" si="27"/>
        <v/>
      </c>
      <c r="AK50" s="141" t="str">
        <f t="shared" ca="1" si="28"/>
        <v/>
      </c>
      <c r="AL50" s="142" t="str">
        <f t="shared" ca="1" si="29"/>
        <v/>
      </c>
      <c r="AM50" s="140" t="str">
        <f t="shared" ca="1" si="30"/>
        <v/>
      </c>
      <c r="AN50" s="110" t="str">
        <f ca="1">IF(V50="","",IF(VLOOKUP(V50,DATOS!$B$17:$F$61,5,FALSE)=0,"",VLOOKUP(V50,DATOS!$B$17:$F$61,5,FALSE)))</f>
        <v/>
      </c>
      <c r="AO50" s="137" t="str">
        <f t="shared" ca="1" si="37"/>
        <v/>
      </c>
      <c r="AQ50" s="14" t="str">
        <f t="shared" ca="1" si="38"/>
        <v/>
      </c>
      <c r="AR50" s="14" t="str">
        <f t="shared" ca="1" si="39"/>
        <v/>
      </c>
    </row>
    <row r="51" spans="1:44" x14ac:dyDescent="0.25"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</row>
    <row r="52" spans="1:44" x14ac:dyDescent="0.25"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</row>
    <row r="53" spans="1:44" ht="19.5" x14ac:dyDescent="0.3">
      <c r="A53" s="426" t="str">
        <f>"RANKING  "&amp;DATOS!B10&amp;DATOS!B11&amp;" -- I "&amp;DATOS!B12</f>
        <v>RANKING   -- I Trimestre</v>
      </c>
      <c r="B53" s="426"/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26"/>
      <c r="AK53" s="426"/>
      <c r="AL53" s="426"/>
      <c r="AM53" s="426"/>
    </row>
    <row r="54" spans="1:44" ht="15" customHeight="1" x14ac:dyDescent="0.25">
      <c r="A54" s="400" t="s">
        <v>19</v>
      </c>
      <c r="B54" s="424" t="s">
        <v>18</v>
      </c>
      <c r="C54" s="415" t="s">
        <v>173</v>
      </c>
      <c r="D54" s="415"/>
      <c r="E54" s="415"/>
      <c r="F54" s="415"/>
      <c r="G54" s="415"/>
      <c r="H54" s="415"/>
      <c r="I54" s="415"/>
      <c r="J54" s="415"/>
      <c r="K54" s="415"/>
      <c r="L54" s="415"/>
      <c r="M54" s="415" t="s">
        <v>174</v>
      </c>
      <c r="N54" s="415"/>
      <c r="O54" s="425" t="s">
        <v>172</v>
      </c>
      <c r="P54" s="425" t="s">
        <v>205</v>
      </c>
      <c r="Q54" s="425" t="s">
        <v>200</v>
      </c>
      <c r="R54" s="425" t="s">
        <v>201</v>
      </c>
      <c r="S54" s="425" t="s">
        <v>175</v>
      </c>
      <c r="T54" s="427" t="s">
        <v>202</v>
      </c>
      <c r="U54" s="427" t="s">
        <v>159</v>
      </c>
      <c r="V54" s="400" t="s">
        <v>18</v>
      </c>
      <c r="W54" s="429" t="s">
        <v>173</v>
      </c>
      <c r="X54" s="429"/>
      <c r="Y54" s="429"/>
      <c r="Z54" s="429"/>
      <c r="AA54" s="429"/>
      <c r="AB54" s="429"/>
      <c r="AC54" s="429"/>
      <c r="AD54" s="429"/>
      <c r="AE54" s="429"/>
      <c r="AF54" s="429"/>
      <c r="AG54" s="429" t="s">
        <v>206</v>
      </c>
      <c r="AH54" s="429"/>
      <c r="AI54" s="428" t="s">
        <v>145</v>
      </c>
      <c r="AJ54" s="428" t="s">
        <v>205</v>
      </c>
      <c r="AK54" s="428" t="s">
        <v>200</v>
      </c>
      <c r="AL54" s="428" t="s">
        <v>201</v>
      </c>
      <c r="AM54" s="428" t="s">
        <v>175</v>
      </c>
    </row>
    <row r="55" spans="1:44" ht="85.5" customHeight="1" x14ac:dyDescent="0.25">
      <c r="A55" s="400"/>
      <c r="B55" s="424"/>
      <c r="C55" s="133" t="s">
        <v>160</v>
      </c>
      <c r="D55" s="133" t="s">
        <v>161</v>
      </c>
      <c r="E55" s="133" t="s">
        <v>162</v>
      </c>
      <c r="F55" s="133" t="s">
        <v>163</v>
      </c>
      <c r="G55" s="133" t="s">
        <v>164</v>
      </c>
      <c r="H55" s="133" t="s">
        <v>165</v>
      </c>
      <c r="I55" s="133" t="s">
        <v>166</v>
      </c>
      <c r="J55" s="133" t="s">
        <v>167</v>
      </c>
      <c r="K55" s="133" t="s">
        <v>168</v>
      </c>
      <c r="L55" s="133" t="s">
        <v>169</v>
      </c>
      <c r="M55" s="133" t="s">
        <v>170</v>
      </c>
      <c r="N55" s="133" t="s">
        <v>171</v>
      </c>
      <c r="O55" s="425"/>
      <c r="P55" s="425"/>
      <c r="Q55" s="425"/>
      <c r="R55" s="425"/>
      <c r="S55" s="425"/>
      <c r="T55" s="427"/>
      <c r="U55" s="427"/>
      <c r="V55" s="400"/>
      <c r="W55" s="134" t="s">
        <v>8</v>
      </c>
      <c r="X55" s="134" t="s">
        <v>151</v>
      </c>
      <c r="Y55" s="134" t="s">
        <v>150</v>
      </c>
      <c r="Z55" s="134" t="s">
        <v>7</v>
      </c>
      <c r="AA55" s="134" t="s">
        <v>5</v>
      </c>
      <c r="AB55" s="134" t="s">
        <v>165</v>
      </c>
      <c r="AC55" s="134" t="s">
        <v>203</v>
      </c>
      <c r="AD55" s="134" t="s">
        <v>204</v>
      </c>
      <c r="AE55" s="134" t="s">
        <v>168</v>
      </c>
      <c r="AF55" s="134" t="s">
        <v>169</v>
      </c>
      <c r="AG55" s="134" t="s">
        <v>207</v>
      </c>
      <c r="AH55" s="134" t="s">
        <v>171</v>
      </c>
      <c r="AI55" s="428"/>
      <c r="AJ55" s="428"/>
      <c r="AK55" s="428"/>
      <c r="AL55" s="428"/>
      <c r="AM55" s="428"/>
    </row>
    <row r="56" spans="1:44" x14ac:dyDescent="0.25">
      <c r="A56" s="135">
        <v>1</v>
      </c>
      <c r="B56" s="14" t="str">
        <f>IF(B6="","",B6)</f>
        <v>ABOLLANEDA RIVERA, Leomar</v>
      </c>
      <c r="C56" s="82" t="str">
        <f t="shared" ref="C56:C100" si="40">IF($B56="","",IF(ISERROR(VLOOKUP($B56,matematica,7,FALSE)),"",IF(VLOOKUP($B56,matematica,7,FALSE)=0,"",VLOOKUP($B56,matematica,7,FALSE))))</f>
        <v/>
      </c>
      <c r="D56" s="82" t="str">
        <f t="shared" ref="D56:D100" si="41">IF($B56="","",IF(ISERROR(VLOOKUP($B56,comunicacion,7,FALSE)),"",IF(VLOOKUP($B56,comunicacion,7,FALSE)=0,"",VLOOKUP($B56,comunicacion,7,FALSE))))</f>
        <v/>
      </c>
      <c r="E56" s="82" t="str">
        <f t="shared" ref="E56:E100" si="42">IF($B56="","",IF(ISERROR(VLOOKUP($B56,ingles,7,FALSE)),"",IF(VLOOKUP($B56,ingles,7,FALSE)=0,"",VLOOKUP($B56,ingles,7,FALSE))))</f>
        <v/>
      </c>
      <c r="F56" s="82" t="str">
        <f t="shared" ref="F56:F100" si="43">IF($B56="","",IF(ISERROR(VLOOKUP($B56,arte,7,FALSE)),"",IF(VLOOKUP($B56,arte,7,FALSE)=0,"",VLOOKUP($B56,arte,7,FALSE))))</f>
        <v/>
      </c>
      <c r="G56" s="82" t="str">
        <f t="shared" ref="G56:G100" si="44">IF($B56="","",IF(ISERROR(VLOOKUP($B56,sociales,7,FALSE)),"",IF(VLOOKUP($B56,sociales,7,FALSE)=0,"",VLOOKUP($B56,sociales,7,FALSE))))</f>
        <v/>
      </c>
      <c r="H56" s="82" t="str">
        <f t="shared" ref="H56:H100" si="45">IF($B56="","",IF(ISERROR(VLOOKUP($B56,desarrollo,7,FALSE)),"",IF(VLOOKUP($B56,desarrollo,7,FALSE)=0,"",VLOOKUP($B56,desarrollo,7,FALSE))))</f>
        <v/>
      </c>
      <c r="I56" s="82" t="str">
        <f t="shared" ref="I56:I100" si="46">IF($B56="","",IF(ISERROR(VLOOKUP($B56,fisica,7,FALSE)),"",IF(VLOOKUP($B56,fisica,7,FALSE)=0,"",VLOOKUP($B56,fisica,7,FALSE))))</f>
        <v/>
      </c>
      <c r="J56" s="82" t="str">
        <f t="shared" ref="J56:J100" si="47">IF($B56="","",IF(ISERROR(VLOOKUP($B56,religion,7,FALSE)),"",IF(VLOOKUP($B56,religion,7,FALSE)=0,"",VLOOKUP($B56,religion,7,FALSE))))</f>
        <v/>
      </c>
      <c r="K56" s="82" t="str">
        <f t="shared" ref="K56:K100" si="48">IF($B56="","",IF(ISERROR(VLOOKUP($B56,ciencia,7,FALSE)),"",IF(VLOOKUP($B56,ciencia,7,FALSE)=0,"",VLOOKUP($B56,ciencia,7,FALSE))))</f>
        <v/>
      </c>
      <c r="L56" s="82" t="str">
        <f t="shared" ref="L56:L100" si="49">IF($B56="","",IF(ISERROR(VLOOKUP($B56,trabajo,7,FALSE)),"",IF(VLOOKUP($B56,trabajo,7,FALSE)=0,"",VLOOKUP($B56,trabajo,7,FALSE))))</f>
        <v/>
      </c>
      <c r="M56" s="82" t="str">
        <f t="shared" ref="M56:M100" si="50">IF($B56="","",IF(ISERROR(VLOOKUP($B56,autonomo,7,FALSE)),"",IF(VLOOKUP($B56,autonomo,7,FALSE)=0,"",VLOOKUP($B56,autonomo,7,FALSE))))</f>
        <v/>
      </c>
      <c r="N56" s="82" t="str">
        <f t="shared" ref="N56:N100" si="51">IF($B56="","",IF(ISERROR(VLOOKUP($B56,tic,7,FALSE)),"",IF(VLOOKUP($B56,tic,7,FALSE)=0,"",VLOOKUP($B56,tic,7,FALSE))))</f>
        <v/>
      </c>
      <c r="O56" s="82" t="str">
        <f t="shared" ref="O56:O100" si="52">IF($B56="","",IF(ISERROR(VLOOKUP($B56,comportamiento,7,FALSE)),"",IF(VLOOKUP($B56,comportamiento,7,FALSE)=0,"",VLOOKUP($B56,comportamiento,7,FALSE))))</f>
        <v/>
      </c>
      <c r="P56" s="14" t="str">
        <f>IF(B56="","",IF(SUM(C56:L56)=0,"",SUM(C56:L56)))</f>
        <v/>
      </c>
      <c r="Q56" s="14" t="str">
        <f>IF(COUNTBLANK(C56:L56)&gt;=1,"",COUNT(C56:L56))</f>
        <v/>
      </c>
      <c r="R56" s="136" t="str">
        <f>IF($B56="","",IF(ISERROR(ROUND(P56/Q56,2)),"",ROUND(P56/Q56,2)))</f>
        <v/>
      </c>
      <c r="S56" s="47">
        <f>IF($B56="","",COUNTIF(C56:L56,"&lt;11"))</f>
        <v>0</v>
      </c>
      <c r="T56" s="14" t="str">
        <f>IF($B56="","",IF(R56="","",R56+0.000001*ROW()))</f>
        <v/>
      </c>
      <c r="U56" s="14">
        <f>IF(B56="","",IF(T56="",500,_xlfn.RANK.EQ(T56,$T$56:$T$100,0)))</f>
        <v>500</v>
      </c>
      <c r="V56" s="137" t="str">
        <f t="shared" ref="V56:V100" si="53">IF(ISERROR(INDEX($B$56:$B$100,MATCH(A56,$U$56:$U$100,0))),"",INDEX($B$56:$B$100,MATCH(A56,$U$56:$U$100,0)))</f>
        <v/>
      </c>
      <c r="W56" s="38" t="str">
        <f t="shared" ref="W56:W100" si="54">IF($V56="","",IF(VLOOKUP($V56,$B$56:$S$100,2,FALSE)=0,"",VLOOKUP($V56,$B$56:$S$100,2,FALSE)))</f>
        <v/>
      </c>
      <c r="X56" s="38" t="str">
        <f t="shared" ref="X56:X100" si="55">IF($V56="","",IF(VLOOKUP($V56,$B$56:$S$100,3,FALSE)=0,"",VLOOKUP($V56,$B$56:$S$100,3,FALSE)))</f>
        <v/>
      </c>
      <c r="Y56" s="38" t="str">
        <f t="shared" ref="Y56:Y100" si="56">IF($V56="","",IF(VLOOKUP($V56,$B$56:$S$100,4,FALSE)=0,"",VLOOKUP($V56,$B$56:$S$100,4,FALSE)))</f>
        <v/>
      </c>
      <c r="Z56" s="38" t="str">
        <f t="shared" ref="Z56:Z100" si="57">IF($V56="","",IF(VLOOKUP($V56,$B$56:$S$100,5,FALSE)=0,"",VLOOKUP($V56,$B$56:$S$100,5,FALSE)))</f>
        <v/>
      </c>
      <c r="AA56" s="38" t="str">
        <f t="shared" ref="AA56:AA100" si="58">IF($V56="","",IF(VLOOKUP($V56,$B$56:$S$100,6,FALSE)=0,"",VLOOKUP($V56,$B$56:$S$100,6,FALSE)))</f>
        <v/>
      </c>
      <c r="AB56" s="38" t="str">
        <f t="shared" ref="AB56:AB100" si="59">IF($V56="","",IF(VLOOKUP($V56,$B$56:$S$100,7,FALSE)=0,"",VLOOKUP($V56,$B$56:$S$100,7,FALSE)))</f>
        <v/>
      </c>
      <c r="AC56" s="38" t="str">
        <f t="shared" ref="AC56:AC100" si="60">IF($V56="","",IF(VLOOKUP($V56,$B$56:$S$100,8,FALSE)=0,"",VLOOKUP($V56,$B$56:$S$100,8,FALSE)))</f>
        <v/>
      </c>
      <c r="AD56" s="38" t="str">
        <f t="shared" ref="AD56:AD100" si="61">IF($V56="","",IF(VLOOKUP($V56,$B$56:$S$100,9,FALSE)=0,"",VLOOKUP($V56,$B$56:$S$100,9,FALSE)))</f>
        <v/>
      </c>
      <c r="AE56" s="38" t="str">
        <f t="shared" ref="AE56:AE100" si="62">IF($V56="","",IF(VLOOKUP($V56,$B$56:$S$100,10,FALSE)=0,"",VLOOKUP($V56,$B$56:$S$100,10,FALSE)))</f>
        <v/>
      </c>
      <c r="AF56" s="38" t="str">
        <f t="shared" ref="AF56:AF100" si="63">IF($V56="","",IF(VLOOKUP($V56,$B$56:$S$100,11,FALSE)=0,"",VLOOKUP($V56,$B$56:$S$100,11,FALSE)))</f>
        <v/>
      </c>
      <c r="AG56" s="38" t="str">
        <f t="shared" ref="AG56:AG100" si="64">IF($V56="","",IF(VLOOKUP($V56,$B$56:$S$100,12,FALSE)=0,"",VLOOKUP($V56,$B$56:$S$100,12,FALSE)))</f>
        <v/>
      </c>
      <c r="AH56" s="38" t="str">
        <f t="shared" ref="AH56:AH100" si="65">IF($V56="","",IF(VLOOKUP($V56,$B$56:$S$100,13,FALSE)=0,"",VLOOKUP($V56,$B$56:$S$100,13,FALSE)))</f>
        <v/>
      </c>
      <c r="AI56" s="110" t="str">
        <f t="shared" ref="AI56:AI100" si="66">IF($V56="","",IF(VLOOKUP($V56,$B$56:$S$100,14,FALSE)=0,"",VLOOKUP($V56,$B$56:$S$100,14,FALSE)))</f>
        <v/>
      </c>
      <c r="AJ56" s="137" t="str">
        <f t="shared" ref="AJ56:AJ100" si="67">IF($V56="","",IF(VLOOKUP($V56,$B$56:$S$100,15,FALSE)=0,"",VLOOKUP($V56,$B$56:$S$100,15,FALSE)))</f>
        <v/>
      </c>
      <c r="AK56" s="137" t="str">
        <f t="shared" ref="AK56:AK100" si="68">IF($V56="","",IF(VLOOKUP($V56,$B$56:$S$100,16,FALSE)=0,"",VLOOKUP($V56,$B$56:$S$100,16,FALSE)))</f>
        <v/>
      </c>
      <c r="AL56" s="138" t="str">
        <f t="shared" ref="AL56:AL100" si="69">IF($V56="","",IF(VLOOKUP($V56,$B$56:$S$100,17,FALSE)=0,"",VLOOKUP($V56,$B$56:$S$100,17,FALSE)))</f>
        <v/>
      </c>
      <c r="AM56" s="38" t="str">
        <f t="shared" ref="AM56:AM100" si="70">IF($V56="","",VLOOKUP($V56,$B$56:$S$100,18,FALSE))</f>
        <v/>
      </c>
    </row>
    <row r="57" spans="1:44" x14ac:dyDescent="0.25">
      <c r="A57" s="135">
        <v>2</v>
      </c>
      <c r="B57" s="14" t="str">
        <f t="shared" ref="B57:B100" si="71">IF(B7="","",B7)</f>
        <v>ALCARRAZ PEREZ, Fransy Danai</v>
      </c>
      <c r="C57" s="82" t="str">
        <f t="shared" si="40"/>
        <v/>
      </c>
      <c r="D57" s="82" t="str">
        <f t="shared" si="41"/>
        <v/>
      </c>
      <c r="E57" s="82" t="str">
        <f t="shared" si="42"/>
        <v/>
      </c>
      <c r="F57" s="82" t="str">
        <f t="shared" si="43"/>
        <v/>
      </c>
      <c r="G57" s="82" t="str">
        <f t="shared" si="44"/>
        <v/>
      </c>
      <c r="H57" s="82" t="str">
        <f t="shared" si="45"/>
        <v/>
      </c>
      <c r="I57" s="82" t="str">
        <f t="shared" si="46"/>
        <v/>
      </c>
      <c r="J57" s="82" t="str">
        <f t="shared" si="47"/>
        <v>Exo</v>
      </c>
      <c r="K57" s="82" t="str">
        <f t="shared" si="48"/>
        <v/>
      </c>
      <c r="L57" s="82" t="str">
        <f t="shared" si="49"/>
        <v/>
      </c>
      <c r="M57" s="82" t="str">
        <f t="shared" si="50"/>
        <v/>
      </c>
      <c r="N57" s="82" t="str">
        <f t="shared" si="51"/>
        <v/>
      </c>
      <c r="O57" s="82" t="str">
        <f t="shared" si="52"/>
        <v/>
      </c>
      <c r="P57" s="14" t="str">
        <f t="shared" ref="P57:P100" si="72">IF(B57="","",IF(SUM(C57:L57)=0,"",SUM(C57:L57)))</f>
        <v/>
      </c>
      <c r="Q57" s="14" t="str">
        <f t="shared" ref="Q57:Q100" si="73">IF(COUNTBLANK(C57:L57)&gt;=1,"",COUNT(C57:L57))</f>
        <v/>
      </c>
      <c r="R57" s="136" t="str">
        <f t="shared" ref="R57:R100" si="74">IF($B57="","",IF(ISERROR(ROUND(P57/Q57,2)),"",ROUND(P57/Q57,2)))</f>
        <v/>
      </c>
      <c r="S57" s="47">
        <f t="shared" ref="S57:S100" si="75">IF($B57="","",COUNTIF(C57:L57,"&lt;11"))</f>
        <v>0</v>
      </c>
      <c r="T57" s="14" t="str">
        <f t="shared" ref="T57:T100" si="76">IF($B57="","",IF(R57="","",R57+0.000001*ROW()))</f>
        <v/>
      </c>
      <c r="U57" s="14">
        <f t="shared" ref="U57:U100" si="77">IF(B57="","",IF(T57="",500,_xlfn.RANK.EQ(T57,$T$56:$T$100,0)))</f>
        <v>500</v>
      </c>
      <c r="V57" s="137" t="str">
        <f t="shared" si="53"/>
        <v/>
      </c>
      <c r="W57" s="38" t="str">
        <f t="shared" si="54"/>
        <v/>
      </c>
      <c r="X57" s="38" t="str">
        <f t="shared" si="55"/>
        <v/>
      </c>
      <c r="Y57" s="38" t="str">
        <f t="shared" si="56"/>
        <v/>
      </c>
      <c r="Z57" s="38" t="str">
        <f t="shared" si="57"/>
        <v/>
      </c>
      <c r="AA57" s="38" t="str">
        <f t="shared" si="58"/>
        <v/>
      </c>
      <c r="AB57" s="38" t="str">
        <f t="shared" si="59"/>
        <v/>
      </c>
      <c r="AC57" s="38" t="str">
        <f t="shared" si="60"/>
        <v/>
      </c>
      <c r="AD57" s="38" t="str">
        <f t="shared" si="61"/>
        <v/>
      </c>
      <c r="AE57" s="38" t="str">
        <f t="shared" si="62"/>
        <v/>
      </c>
      <c r="AF57" s="38" t="str">
        <f t="shared" si="63"/>
        <v/>
      </c>
      <c r="AG57" s="38" t="str">
        <f t="shared" si="64"/>
        <v/>
      </c>
      <c r="AH57" s="38" t="str">
        <f t="shared" si="65"/>
        <v/>
      </c>
      <c r="AI57" s="110" t="str">
        <f t="shared" si="66"/>
        <v/>
      </c>
      <c r="AJ57" s="137" t="str">
        <f t="shared" si="67"/>
        <v/>
      </c>
      <c r="AK57" s="137" t="str">
        <f t="shared" si="68"/>
        <v/>
      </c>
      <c r="AL57" s="138" t="str">
        <f t="shared" si="69"/>
        <v/>
      </c>
      <c r="AM57" s="38" t="str">
        <f t="shared" si="70"/>
        <v/>
      </c>
    </row>
    <row r="58" spans="1:44" x14ac:dyDescent="0.25">
      <c r="A58" s="135">
        <v>3</v>
      </c>
      <c r="B58" s="14" t="str">
        <f t="shared" si="71"/>
        <v>ANDIA NAVARRO, Angie Claribel</v>
      </c>
      <c r="C58" s="82" t="str">
        <f t="shared" si="40"/>
        <v/>
      </c>
      <c r="D58" s="82" t="str">
        <f t="shared" si="41"/>
        <v/>
      </c>
      <c r="E58" s="82" t="str">
        <f t="shared" si="42"/>
        <v/>
      </c>
      <c r="F58" s="82" t="str">
        <f t="shared" si="43"/>
        <v/>
      </c>
      <c r="G58" s="82" t="str">
        <f t="shared" si="44"/>
        <v/>
      </c>
      <c r="H58" s="82" t="str">
        <f t="shared" si="45"/>
        <v/>
      </c>
      <c r="I58" s="82" t="str">
        <f t="shared" si="46"/>
        <v/>
      </c>
      <c r="J58" s="82" t="str">
        <f t="shared" si="47"/>
        <v/>
      </c>
      <c r="K58" s="82" t="str">
        <f t="shared" si="48"/>
        <v/>
      </c>
      <c r="L58" s="82" t="str">
        <f t="shared" si="49"/>
        <v/>
      </c>
      <c r="M58" s="82" t="str">
        <f t="shared" si="50"/>
        <v/>
      </c>
      <c r="N58" s="82" t="str">
        <f t="shared" si="51"/>
        <v/>
      </c>
      <c r="O58" s="82" t="str">
        <f t="shared" si="52"/>
        <v/>
      </c>
      <c r="P58" s="14" t="str">
        <f t="shared" si="72"/>
        <v/>
      </c>
      <c r="Q58" s="14" t="str">
        <f t="shared" si="73"/>
        <v/>
      </c>
      <c r="R58" s="136" t="str">
        <f t="shared" si="74"/>
        <v/>
      </c>
      <c r="S58" s="47">
        <f t="shared" si="75"/>
        <v>0</v>
      </c>
      <c r="T58" s="14" t="str">
        <f t="shared" si="76"/>
        <v/>
      </c>
      <c r="U58" s="14">
        <f t="shared" si="77"/>
        <v>500</v>
      </c>
      <c r="V58" s="137" t="str">
        <f t="shared" si="53"/>
        <v/>
      </c>
      <c r="W58" s="38" t="str">
        <f t="shared" si="54"/>
        <v/>
      </c>
      <c r="X58" s="38" t="str">
        <f t="shared" si="55"/>
        <v/>
      </c>
      <c r="Y58" s="38" t="str">
        <f t="shared" si="56"/>
        <v/>
      </c>
      <c r="Z58" s="38" t="str">
        <f t="shared" si="57"/>
        <v/>
      </c>
      <c r="AA58" s="38" t="str">
        <f t="shared" si="58"/>
        <v/>
      </c>
      <c r="AB58" s="38" t="str">
        <f t="shared" si="59"/>
        <v/>
      </c>
      <c r="AC58" s="38" t="str">
        <f t="shared" si="60"/>
        <v/>
      </c>
      <c r="AD58" s="38" t="str">
        <f t="shared" si="61"/>
        <v/>
      </c>
      <c r="AE58" s="38" t="str">
        <f t="shared" si="62"/>
        <v/>
      </c>
      <c r="AF58" s="38" t="str">
        <f t="shared" si="63"/>
        <v/>
      </c>
      <c r="AG58" s="38" t="str">
        <f t="shared" si="64"/>
        <v/>
      </c>
      <c r="AH58" s="38" t="str">
        <f t="shared" si="65"/>
        <v/>
      </c>
      <c r="AI58" s="110" t="str">
        <f t="shared" si="66"/>
        <v/>
      </c>
      <c r="AJ58" s="137" t="str">
        <f t="shared" si="67"/>
        <v/>
      </c>
      <c r="AK58" s="137" t="str">
        <f t="shared" si="68"/>
        <v/>
      </c>
      <c r="AL58" s="138" t="str">
        <f t="shared" si="69"/>
        <v/>
      </c>
      <c r="AM58" s="38" t="str">
        <f t="shared" si="70"/>
        <v/>
      </c>
    </row>
    <row r="59" spans="1:44" x14ac:dyDescent="0.25">
      <c r="A59" s="135">
        <v>4</v>
      </c>
      <c r="B59" s="14" t="str">
        <f t="shared" si="71"/>
        <v>BENAVENTE DIAZ, Hipollytte Brandon</v>
      </c>
      <c r="C59" s="82" t="str">
        <f t="shared" si="40"/>
        <v/>
      </c>
      <c r="D59" s="82" t="str">
        <f t="shared" si="41"/>
        <v/>
      </c>
      <c r="E59" s="82" t="str">
        <f t="shared" si="42"/>
        <v/>
      </c>
      <c r="F59" s="82" t="str">
        <f t="shared" si="43"/>
        <v/>
      </c>
      <c r="G59" s="82" t="str">
        <f t="shared" si="44"/>
        <v/>
      </c>
      <c r="H59" s="82" t="str">
        <f t="shared" si="45"/>
        <v/>
      </c>
      <c r="I59" s="82" t="str">
        <f t="shared" si="46"/>
        <v/>
      </c>
      <c r="J59" s="82" t="str">
        <f t="shared" si="47"/>
        <v/>
      </c>
      <c r="K59" s="82" t="str">
        <f t="shared" si="48"/>
        <v/>
      </c>
      <c r="L59" s="82" t="str">
        <f t="shared" si="49"/>
        <v/>
      </c>
      <c r="M59" s="82" t="str">
        <f t="shared" si="50"/>
        <v/>
      </c>
      <c r="N59" s="82" t="str">
        <f t="shared" si="51"/>
        <v/>
      </c>
      <c r="O59" s="82" t="str">
        <f t="shared" si="52"/>
        <v/>
      </c>
      <c r="P59" s="14" t="str">
        <f t="shared" si="72"/>
        <v/>
      </c>
      <c r="Q59" s="14" t="str">
        <f t="shared" si="73"/>
        <v/>
      </c>
      <c r="R59" s="136" t="str">
        <f t="shared" si="74"/>
        <v/>
      </c>
      <c r="S59" s="47">
        <f t="shared" si="75"/>
        <v>0</v>
      </c>
      <c r="T59" s="14" t="str">
        <f t="shared" si="76"/>
        <v/>
      </c>
      <c r="U59" s="14">
        <f t="shared" si="77"/>
        <v>500</v>
      </c>
      <c r="V59" s="137" t="str">
        <f t="shared" si="53"/>
        <v/>
      </c>
      <c r="W59" s="38" t="str">
        <f t="shared" si="54"/>
        <v/>
      </c>
      <c r="X59" s="38" t="str">
        <f t="shared" si="55"/>
        <v/>
      </c>
      <c r="Y59" s="38" t="str">
        <f t="shared" si="56"/>
        <v/>
      </c>
      <c r="Z59" s="38" t="str">
        <f t="shared" si="57"/>
        <v/>
      </c>
      <c r="AA59" s="38" t="str">
        <f t="shared" si="58"/>
        <v/>
      </c>
      <c r="AB59" s="38" t="str">
        <f t="shared" si="59"/>
        <v/>
      </c>
      <c r="AC59" s="38" t="str">
        <f t="shared" si="60"/>
        <v/>
      </c>
      <c r="AD59" s="38" t="str">
        <f t="shared" si="61"/>
        <v/>
      </c>
      <c r="AE59" s="38" t="str">
        <f t="shared" si="62"/>
        <v/>
      </c>
      <c r="AF59" s="38" t="str">
        <f t="shared" si="63"/>
        <v/>
      </c>
      <c r="AG59" s="38" t="str">
        <f t="shared" si="64"/>
        <v/>
      </c>
      <c r="AH59" s="38" t="str">
        <f t="shared" si="65"/>
        <v/>
      </c>
      <c r="AI59" s="110" t="str">
        <f t="shared" si="66"/>
        <v/>
      </c>
      <c r="AJ59" s="137" t="str">
        <f t="shared" si="67"/>
        <v/>
      </c>
      <c r="AK59" s="137" t="str">
        <f t="shared" si="68"/>
        <v/>
      </c>
      <c r="AL59" s="138" t="str">
        <f t="shared" si="69"/>
        <v/>
      </c>
      <c r="AM59" s="38" t="str">
        <f t="shared" si="70"/>
        <v/>
      </c>
    </row>
    <row r="60" spans="1:44" x14ac:dyDescent="0.25">
      <c r="A60" s="135">
        <v>5</v>
      </c>
      <c r="B60" s="14" t="str">
        <f t="shared" si="71"/>
        <v>BORDA ROMERO, Milagros</v>
      </c>
      <c r="C60" s="82" t="str">
        <f t="shared" si="40"/>
        <v/>
      </c>
      <c r="D60" s="82" t="str">
        <f t="shared" si="41"/>
        <v/>
      </c>
      <c r="E60" s="82" t="str">
        <f t="shared" si="42"/>
        <v/>
      </c>
      <c r="F60" s="82" t="str">
        <f t="shared" si="43"/>
        <v/>
      </c>
      <c r="G60" s="82" t="str">
        <f t="shared" si="44"/>
        <v/>
      </c>
      <c r="H60" s="82" t="str">
        <f t="shared" si="45"/>
        <v/>
      </c>
      <c r="I60" s="82" t="str">
        <f t="shared" si="46"/>
        <v/>
      </c>
      <c r="J60" s="82" t="str">
        <f t="shared" si="47"/>
        <v/>
      </c>
      <c r="K60" s="82" t="str">
        <f t="shared" si="48"/>
        <v/>
      </c>
      <c r="L60" s="82" t="str">
        <f t="shared" si="49"/>
        <v/>
      </c>
      <c r="M60" s="82" t="str">
        <f t="shared" si="50"/>
        <v/>
      </c>
      <c r="N60" s="82" t="str">
        <f t="shared" si="51"/>
        <v/>
      </c>
      <c r="O60" s="82" t="str">
        <f t="shared" si="52"/>
        <v/>
      </c>
      <c r="P60" s="14" t="str">
        <f t="shared" si="72"/>
        <v/>
      </c>
      <c r="Q60" s="14" t="str">
        <f t="shared" si="73"/>
        <v/>
      </c>
      <c r="R60" s="136" t="str">
        <f t="shared" si="74"/>
        <v/>
      </c>
      <c r="S60" s="47">
        <f t="shared" si="75"/>
        <v>0</v>
      </c>
      <c r="T60" s="14" t="str">
        <f t="shared" si="76"/>
        <v/>
      </c>
      <c r="U60" s="14">
        <f t="shared" si="77"/>
        <v>500</v>
      </c>
      <c r="V60" s="139" t="str">
        <f t="shared" si="53"/>
        <v/>
      </c>
      <c r="W60" s="38" t="str">
        <f t="shared" si="54"/>
        <v/>
      </c>
      <c r="X60" s="38" t="str">
        <f t="shared" si="55"/>
        <v/>
      </c>
      <c r="Y60" s="38" t="str">
        <f t="shared" si="56"/>
        <v/>
      </c>
      <c r="Z60" s="38" t="str">
        <f t="shared" si="57"/>
        <v/>
      </c>
      <c r="AA60" s="38" t="str">
        <f t="shared" si="58"/>
        <v/>
      </c>
      <c r="AB60" s="38" t="str">
        <f t="shared" si="59"/>
        <v/>
      </c>
      <c r="AC60" s="38" t="str">
        <f t="shared" si="60"/>
        <v/>
      </c>
      <c r="AD60" s="38" t="str">
        <f t="shared" si="61"/>
        <v/>
      </c>
      <c r="AE60" s="38" t="str">
        <f t="shared" si="62"/>
        <v/>
      </c>
      <c r="AF60" s="38" t="str">
        <f t="shared" si="63"/>
        <v/>
      </c>
      <c r="AG60" s="38" t="str">
        <f t="shared" si="64"/>
        <v/>
      </c>
      <c r="AH60" s="38" t="str">
        <f t="shared" si="65"/>
        <v/>
      </c>
      <c r="AI60" s="110" t="str">
        <f t="shared" si="66"/>
        <v/>
      </c>
      <c r="AJ60" s="137" t="str">
        <f t="shared" si="67"/>
        <v/>
      </c>
      <c r="AK60" s="137" t="str">
        <f t="shared" si="68"/>
        <v/>
      </c>
      <c r="AL60" s="138" t="str">
        <f t="shared" si="69"/>
        <v/>
      </c>
      <c r="AM60" s="38" t="str">
        <f t="shared" si="70"/>
        <v/>
      </c>
    </row>
    <row r="61" spans="1:44" x14ac:dyDescent="0.25">
      <c r="A61" s="135">
        <v>6</v>
      </c>
      <c r="B61" s="14" t="str">
        <f t="shared" si="71"/>
        <v>CAÑARI CCORIMANYA, Yanell Ariana</v>
      </c>
      <c r="C61" s="82" t="str">
        <f t="shared" si="40"/>
        <v/>
      </c>
      <c r="D61" s="82" t="str">
        <f t="shared" si="41"/>
        <v/>
      </c>
      <c r="E61" s="82" t="str">
        <f t="shared" si="42"/>
        <v/>
      </c>
      <c r="F61" s="82" t="str">
        <f t="shared" si="43"/>
        <v/>
      </c>
      <c r="G61" s="82" t="str">
        <f t="shared" si="44"/>
        <v/>
      </c>
      <c r="H61" s="82" t="str">
        <f t="shared" si="45"/>
        <v/>
      </c>
      <c r="I61" s="82" t="str">
        <f t="shared" si="46"/>
        <v/>
      </c>
      <c r="J61" s="82" t="str">
        <f t="shared" si="47"/>
        <v/>
      </c>
      <c r="K61" s="82" t="str">
        <f t="shared" si="48"/>
        <v/>
      </c>
      <c r="L61" s="82" t="str">
        <f t="shared" si="49"/>
        <v/>
      </c>
      <c r="M61" s="82" t="str">
        <f t="shared" si="50"/>
        <v/>
      </c>
      <c r="N61" s="82" t="str">
        <f t="shared" si="51"/>
        <v/>
      </c>
      <c r="O61" s="82" t="str">
        <f t="shared" si="52"/>
        <v/>
      </c>
      <c r="P61" s="14" t="str">
        <f t="shared" si="72"/>
        <v/>
      </c>
      <c r="Q61" s="14" t="str">
        <f t="shared" si="73"/>
        <v/>
      </c>
      <c r="R61" s="136" t="str">
        <f t="shared" si="74"/>
        <v/>
      </c>
      <c r="S61" s="47">
        <f t="shared" si="75"/>
        <v>0</v>
      </c>
      <c r="T61" s="14" t="str">
        <f t="shared" si="76"/>
        <v/>
      </c>
      <c r="U61" s="14">
        <f t="shared" si="77"/>
        <v>500</v>
      </c>
      <c r="V61" s="137" t="str">
        <f t="shared" si="53"/>
        <v/>
      </c>
      <c r="W61" s="38" t="str">
        <f t="shared" si="54"/>
        <v/>
      </c>
      <c r="X61" s="38" t="str">
        <f t="shared" si="55"/>
        <v/>
      </c>
      <c r="Y61" s="38" t="str">
        <f t="shared" si="56"/>
        <v/>
      </c>
      <c r="Z61" s="38" t="str">
        <f t="shared" si="57"/>
        <v/>
      </c>
      <c r="AA61" s="38" t="str">
        <f t="shared" si="58"/>
        <v/>
      </c>
      <c r="AB61" s="38" t="str">
        <f t="shared" si="59"/>
        <v/>
      </c>
      <c r="AC61" s="38" t="str">
        <f t="shared" si="60"/>
        <v/>
      </c>
      <c r="AD61" s="38" t="str">
        <f t="shared" si="61"/>
        <v/>
      </c>
      <c r="AE61" s="38" t="str">
        <f t="shared" si="62"/>
        <v/>
      </c>
      <c r="AF61" s="38" t="str">
        <f t="shared" si="63"/>
        <v/>
      </c>
      <c r="AG61" s="38" t="str">
        <f t="shared" si="64"/>
        <v/>
      </c>
      <c r="AH61" s="38" t="str">
        <f t="shared" si="65"/>
        <v/>
      </c>
      <c r="AI61" s="110" t="str">
        <f t="shared" si="66"/>
        <v/>
      </c>
      <c r="AJ61" s="137" t="str">
        <f t="shared" si="67"/>
        <v/>
      </c>
      <c r="AK61" s="137" t="str">
        <f t="shared" si="68"/>
        <v/>
      </c>
      <c r="AL61" s="138" t="str">
        <f t="shared" si="69"/>
        <v/>
      </c>
      <c r="AM61" s="38" t="str">
        <f t="shared" si="70"/>
        <v/>
      </c>
    </row>
    <row r="62" spans="1:44" x14ac:dyDescent="0.25">
      <c r="A62" s="135">
        <v>7</v>
      </c>
      <c r="B62" s="14" t="str">
        <f t="shared" si="71"/>
        <v>CAÑARI HUAMAN, Illari Tuire</v>
      </c>
      <c r="C62" s="82" t="str">
        <f t="shared" si="40"/>
        <v/>
      </c>
      <c r="D62" s="82" t="str">
        <f t="shared" si="41"/>
        <v/>
      </c>
      <c r="E62" s="82" t="str">
        <f t="shared" si="42"/>
        <v/>
      </c>
      <c r="F62" s="82" t="str">
        <f t="shared" si="43"/>
        <v/>
      </c>
      <c r="G62" s="82" t="str">
        <f t="shared" si="44"/>
        <v/>
      </c>
      <c r="H62" s="82" t="str">
        <f t="shared" si="45"/>
        <v/>
      </c>
      <c r="I62" s="82" t="str">
        <f t="shared" si="46"/>
        <v/>
      </c>
      <c r="J62" s="82" t="str">
        <f t="shared" si="47"/>
        <v/>
      </c>
      <c r="K62" s="82" t="str">
        <f t="shared" si="48"/>
        <v/>
      </c>
      <c r="L62" s="82" t="str">
        <f t="shared" si="49"/>
        <v/>
      </c>
      <c r="M62" s="82" t="str">
        <f t="shared" si="50"/>
        <v/>
      </c>
      <c r="N62" s="82" t="str">
        <f t="shared" si="51"/>
        <v/>
      </c>
      <c r="O62" s="82" t="str">
        <f t="shared" si="52"/>
        <v/>
      </c>
      <c r="P62" s="14" t="str">
        <f t="shared" si="72"/>
        <v/>
      </c>
      <c r="Q62" s="14" t="str">
        <f t="shared" si="73"/>
        <v/>
      </c>
      <c r="R62" s="136" t="str">
        <f t="shared" si="74"/>
        <v/>
      </c>
      <c r="S62" s="47">
        <f t="shared" si="75"/>
        <v>0</v>
      </c>
      <c r="T62" s="14" t="str">
        <f t="shared" si="76"/>
        <v/>
      </c>
      <c r="U62" s="14">
        <f t="shared" si="77"/>
        <v>500</v>
      </c>
      <c r="V62" s="137" t="str">
        <f t="shared" si="53"/>
        <v/>
      </c>
      <c r="W62" s="38" t="str">
        <f t="shared" si="54"/>
        <v/>
      </c>
      <c r="X62" s="38" t="str">
        <f t="shared" si="55"/>
        <v/>
      </c>
      <c r="Y62" s="38" t="str">
        <f t="shared" si="56"/>
        <v/>
      </c>
      <c r="Z62" s="38" t="str">
        <f t="shared" si="57"/>
        <v/>
      </c>
      <c r="AA62" s="38" t="str">
        <f t="shared" si="58"/>
        <v/>
      </c>
      <c r="AB62" s="38" t="str">
        <f t="shared" si="59"/>
        <v/>
      </c>
      <c r="AC62" s="38" t="str">
        <f t="shared" si="60"/>
        <v/>
      </c>
      <c r="AD62" s="38" t="str">
        <f t="shared" si="61"/>
        <v/>
      </c>
      <c r="AE62" s="38" t="str">
        <f t="shared" si="62"/>
        <v/>
      </c>
      <c r="AF62" s="38" t="str">
        <f t="shared" si="63"/>
        <v/>
      </c>
      <c r="AG62" s="38" t="str">
        <f t="shared" si="64"/>
        <v/>
      </c>
      <c r="AH62" s="38" t="str">
        <f t="shared" si="65"/>
        <v/>
      </c>
      <c r="AI62" s="110" t="str">
        <f t="shared" si="66"/>
        <v/>
      </c>
      <c r="AJ62" s="137" t="str">
        <f t="shared" si="67"/>
        <v/>
      </c>
      <c r="AK62" s="137" t="str">
        <f t="shared" si="68"/>
        <v/>
      </c>
      <c r="AL62" s="138" t="str">
        <f t="shared" si="69"/>
        <v/>
      </c>
      <c r="AM62" s="38" t="str">
        <f t="shared" si="70"/>
        <v/>
      </c>
    </row>
    <row r="63" spans="1:44" x14ac:dyDescent="0.25">
      <c r="A63" s="135">
        <v>8</v>
      </c>
      <c r="B63" s="14" t="str">
        <f t="shared" si="71"/>
        <v>CARRASCO GUTIERREZ, Lukas Adriano</v>
      </c>
      <c r="C63" s="82" t="str">
        <f t="shared" si="40"/>
        <v/>
      </c>
      <c r="D63" s="82" t="str">
        <f t="shared" si="41"/>
        <v/>
      </c>
      <c r="E63" s="82" t="str">
        <f t="shared" si="42"/>
        <v/>
      </c>
      <c r="F63" s="82" t="str">
        <f t="shared" si="43"/>
        <v/>
      </c>
      <c r="G63" s="82" t="str">
        <f t="shared" si="44"/>
        <v/>
      </c>
      <c r="H63" s="82" t="str">
        <f t="shared" si="45"/>
        <v/>
      </c>
      <c r="I63" s="82" t="str">
        <f t="shared" si="46"/>
        <v/>
      </c>
      <c r="J63" s="82" t="str">
        <f t="shared" si="47"/>
        <v/>
      </c>
      <c r="K63" s="82" t="str">
        <f t="shared" si="48"/>
        <v/>
      </c>
      <c r="L63" s="82" t="str">
        <f t="shared" si="49"/>
        <v/>
      </c>
      <c r="M63" s="82" t="str">
        <f t="shared" si="50"/>
        <v/>
      </c>
      <c r="N63" s="82" t="str">
        <f t="shared" si="51"/>
        <v/>
      </c>
      <c r="O63" s="82" t="str">
        <f t="shared" si="52"/>
        <v/>
      </c>
      <c r="P63" s="14" t="str">
        <f t="shared" si="72"/>
        <v/>
      </c>
      <c r="Q63" s="14" t="str">
        <f t="shared" si="73"/>
        <v/>
      </c>
      <c r="R63" s="136" t="str">
        <f t="shared" si="74"/>
        <v/>
      </c>
      <c r="S63" s="47">
        <f t="shared" si="75"/>
        <v>0</v>
      </c>
      <c r="T63" s="14" t="str">
        <f t="shared" si="76"/>
        <v/>
      </c>
      <c r="U63" s="14">
        <f t="shared" si="77"/>
        <v>500</v>
      </c>
      <c r="V63" s="137" t="str">
        <f t="shared" si="53"/>
        <v/>
      </c>
      <c r="W63" s="38" t="str">
        <f t="shared" si="54"/>
        <v/>
      </c>
      <c r="X63" s="38" t="str">
        <f t="shared" si="55"/>
        <v/>
      </c>
      <c r="Y63" s="38" t="str">
        <f t="shared" si="56"/>
        <v/>
      </c>
      <c r="Z63" s="38" t="str">
        <f t="shared" si="57"/>
        <v/>
      </c>
      <c r="AA63" s="38" t="str">
        <f t="shared" si="58"/>
        <v/>
      </c>
      <c r="AB63" s="38" t="str">
        <f t="shared" si="59"/>
        <v/>
      </c>
      <c r="AC63" s="38" t="str">
        <f t="shared" si="60"/>
        <v/>
      </c>
      <c r="AD63" s="38" t="str">
        <f t="shared" si="61"/>
        <v/>
      </c>
      <c r="AE63" s="38" t="str">
        <f t="shared" si="62"/>
        <v/>
      </c>
      <c r="AF63" s="38" t="str">
        <f t="shared" si="63"/>
        <v/>
      </c>
      <c r="AG63" s="38" t="str">
        <f t="shared" si="64"/>
        <v/>
      </c>
      <c r="AH63" s="38" t="str">
        <f t="shared" si="65"/>
        <v/>
      </c>
      <c r="AI63" s="110" t="str">
        <f t="shared" si="66"/>
        <v/>
      </c>
      <c r="AJ63" s="137" t="str">
        <f t="shared" si="67"/>
        <v/>
      </c>
      <c r="AK63" s="137" t="str">
        <f t="shared" si="68"/>
        <v/>
      </c>
      <c r="AL63" s="138" t="str">
        <f t="shared" si="69"/>
        <v/>
      </c>
      <c r="AM63" s="38" t="str">
        <f t="shared" si="70"/>
        <v/>
      </c>
    </row>
    <row r="64" spans="1:44" x14ac:dyDescent="0.25">
      <c r="A64" s="135">
        <v>9</v>
      </c>
      <c r="B64" s="14" t="str">
        <f t="shared" si="71"/>
        <v>CCORISAPRA LOPEZ, Gabriel</v>
      </c>
      <c r="C64" s="82" t="str">
        <f t="shared" si="40"/>
        <v/>
      </c>
      <c r="D64" s="82" t="str">
        <f t="shared" si="41"/>
        <v/>
      </c>
      <c r="E64" s="82" t="str">
        <f t="shared" si="42"/>
        <v/>
      </c>
      <c r="F64" s="82" t="str">
        <f t="shared" si="43"/>
        <v/>
      </c>
      <c r="G64" s="82" t="str">
        <f t="shared" si="44"/>
        <v/>
      </c>
      <c r="H64" s="82" t="str">
        <f t="shared" si="45"/>
        <v/>
      </c>
      <c r="I64" s="82" t="str">
        <f t="shared" si="46"/>
        <v/>
      </c>
      <c r="J64" s="82" t="str">
        <f t="shared" si="47"/>
        <v/>
      </c>
      <c r="K64" s="82" t="str">
        <f t="shared" si="48"/>
        <v/>
      </c>
      <c r="L64" s="82" t="str">
        <f t="shared" si="49"/>
        <v/>
      </c>
      <c r="M64" s="82" t="str">
        <f t="shared" si="50"/>
        <v/>
      </c>
      <c r="N64" s="82" t="str">
        <f t="shared" si="51"/>
        <v/>
      </c>
      <c r="O64" s="82" t="str">
        <f t="shared" si="52"/>
        <v/>
      </c>
      <c r="P64" s="14" t="str">
        <f t="shared" si="72"/>
        <v/>
      </c>
      <c r="Q64" s="14" t="str">
        <f t="shared" si="73"/>
        <v/>
      </c>
      <c r="R64" s="136" t="str">
        <f t="shared" si="74"/>
        <v/>
      </c>
      <c r="S64" s="47">
        <f t="shared" si="75"/>
        <v>0</v>
      </c>
      <c r="T64" s="14" t="str">
        <f t="shared" si="76"/>
        <v/>
      </c>
      <c r="U64" s="14">
        <f t="shared" si="77"/>
        <v>500</v>
      </c>
      <c r="V64" s="137" t="str">
        <f t="shared" si="53"/>
        <v/>
      </c>
      <c r="W64" s="38" t="str">
        <f t="shared" si="54"/>
        <v/>
      </c>
      <c r="X64" s="38" t="str">
        <f t="shared" si="55"/>
        <v/>
      </c>
      <c r="Y64" s="38" t="str">
        <f t="shared" si="56"/>
        <v/>
      </c>
      <c r="Z64" s="38" t="str">
        <f t="shared" si="57"/>
        <v/>
      </c>
      <c r="AA64" s="38" t="str">
        <f t="shared" si="58"/>
        <v/>
      </c>
      <c r="AB64" s="38" t="str">
        <f t="shared" si="59"/>
        <v/>
      </c>
      <c r="AC64" s="38" t="str">
        <f t="shared" si="60"/>
        <v/>
      </c>
      <c r="AD64" s="38" t="str">
        <f t="shared" si="61"/>
        <v/>
      </c>
      <c r="AE64" s="38" t="str">
        <f t="shared" si="62"/>
        <v/>
      </c>
      <c r="AF64" s="38" t="str">
        <f t="shared" si="63"/>
        <v/>
      </c>
      <c r="AG64" s="38" t="str">
        <f t="shared" si="64"/>
        <v/>
      </c>
      <c r="AH64" s="38" t="str">
        <f t="shared" si="65"/>
        <v/>
      </c>
      <c r="AI64" s="110" t="str">
        <f t="shared" si="66"/>
        <v/>
      </c>
      <c r="AJ64" s="137" t="str">
        <f t="shared" si="67"/>
        <v/>
      </c>
      <c r="AK64" s="137" t="str">
        <f t="shared" si="68"/>
        <v/>
      </c>
      <c r="AL64" s="138" t="str">
        <f t="shared" si="69"/>
        <v/>
      </c>
      <c r="AM64" s="38" t="str">
        <f t="shared" si="70"/>
        <v/>
      </c>
    </row>
    <row r="65" spans="1:39" x14ac:dyDescent="0.25">
      <c r="A65" s="135">
        <v>10</v>
      </c>
      <c r="B65" s="14" t="str">
        <f t="shared" si="71"/>
        <v>CHAMPI LIZARME, Eimi</v>
      </c>
      <c r="C65" s="82" t="str">
        <f t="shared" si="40"/>
        <v/>
      </c>
      <c r="D65" s="82" t="str">
        <f t="shared" si="41"/>
        <v/>
      </c>
      <c r="E65" s="82" t="str">
        <f t="shared" si="42"/>
        <v/>
      </c>
      <c r="F65" s="82" t="str">
        <f t="shared" si="43"/>
        <v/>
      </c>
      <c r="G65" s="82" t="str">
        <f t="shared" si="44"/>
        <v/>
      </c>
      <c r="H65" s="82" t="str">
        <f t="shared" si="45"/>
        <v/>
      </c>
      <c r="I65" s="82" t="str">
        <f t="shared" si="46"/>
        <v/>
      </c>
      <c r="J65" s="82" t="str">
        <f t="shared" si="47"/>
        <v/>
      </c>
      <c r="K65" s="82" t="str">
        <f t="shared" si="48"/>
        <v/>
      </c>
      <c r="L65" s="82" t="str">
        <f t="shared" si="49"/>
        <v/>
      </c>
      <c r="M65" s="82" t="str">
        <f t="shared" si="50"/>
        <v/>
      </c>
      <c r="N65" s="82" t="str">
        <f t="shared" si="51"/>
        <v/>
      </c>
      <c r="O65" s="82" t="str">
        <f t="shared" si="52"/>
        <v/>
      </c>
      <c r="P65" s="14" t="str">
        <f t="shared" si="72"/>
        <v/>
      </c>
      <c r="Q65" s="14" t="str">
        <f t="shared" si="73"/>
        <v/>
      </c>
      <c r="R65" s="136" t="str">
        <f t="shared" si="74"/>
        <v/>
      </c>
      <c r="S65" s="47">
        <f t="shared" si="75"/>
        <v>0</v>
      </c>
      <c r="T65" s="14" t="str">
        <f t="shared" si="76"/>
        <v/>
      </c>
      <c r="U65" s="14">
        <f t="shared" si="77"/>
        <v>500</v>
      </c>
      <c r="V65" s="137" t="str">
        <f t="shared" si="53"/>
        <v/>
      </c>
      <c r="W65" s="38" t="str">
        <f t="shared" si="54"/>
        <v/>
      </c>
      <c r="X65" s="38" t="str">
        <f t="shared" si="55"/>
        <v/>
      </c>
      <c r="Y65" s="38" t="str">
        <f t="shared" si="56"/>
        <v/>
      </c>
      <c r="Z65" s="38" t="str">
        <f t="shared" si="57"/>
        <v/>
      </c>
      <c r="AA65" s="38" t="str">
        <f t="shared" si="58"/>
        <v/>
      </c>
      <c r="AB65" s="38" t="str">
        <f t="shared" si="59"/>
        <v/>
      </c>
      <c r="AC65" s="38" t="str">
        <f t="shared" si="60"/>
        <v/>
      </c>
      <c r="AD65" s="38" t="str">
        <f t="shared" si="61"/>
        <v/>
      </c>
      <c r="AE65" s="38" t="str">
        <f t="shared" si="62"/>
        <v/>
      </c>
      <c r="AF65" s="38" t="str">
        <f t="shared" si="63"/>
        <v/>
      </c>
      <c r="AG65" s="38" t="str">
        <f t="shared" si="64"/>
        <v/>
      </c>
      <c r="AH65" s="38" t="str">
        <f t="shared" si="65"/>
        <v/>
      </c>
      <c r="AI65" s="110" t="str">
        <f t="shared" si="66"/>
        <v/>
      </c>
      <c r="AJ65" s="137" t="str">
        <f t="shared" si="67"/>
        <v/>
      </c>
      <c r="AK65" s="137" t="str">
        <f t="shared" si="68"/>
        <v/>
      </c>
      <c r="AL65" s="138" t="str">
        <f t="shared" si="69"/>
        <v/>
      </c>
      <c r="AM65" s="38" t="str">
        <f t="shared" si="70"/>
        <v/>
      </c>
    </row>
    <row r="66" spans="1:39" x14ac:dyDescent="0.25">
      <c r="A66" s="135">
        <v>11</v>
      </c>
      <c r="B66" s="14" t="str">
        <f t="shared" si="71"/>
        <v>DEL POZO VILLANO, Victor Benito</v>
      </c>
      <c r="C66" s="82" t="str">
        <f t="shared" si="40"/>
        <v/>
      </c>
      <c r="D66" s="82" t="str">
        <f t="shared" si="41"/>
        <v/>
      </c>
      <c r="E66" s="82" t="str">
        <f t="shared" si="42"/>
        <v/>
      </c>
      <c r="F66" s="82" t="str">
        <f t="shared" si="43"/>
        <v/>
      </c>
      <c r="G66" s="82" t="str">
        <f t="shared" si="44"/>
        <v/>
      </c>
      <c r="H66" s="82" t="str">
        <f t="shared" si="45"/>
        <v/>
      </c>
      <c r="I66" s="82" t="str">
        <f t="shared" si="46"/>
        <v/>
      </c>
      <c r="J66" s="82" t="str">
        <f t="shared" si="47"/>
        <v/>
      </c>
      <c r="K66" s="82" t="str">
        <f t="shared" si="48"/>
        <v/>
      </c>
      <c r="L66" s="82" t="str">
        <f t="shared" si="49"/>
        <v/>
      </c>
      <c r="M66" s="82" t="str">
        <f t="shared" si="50"/>
        <v/>
      </c>
      <c r="N66" s="82" t="str">
        <f t="shared" si="51"/>
        <v/>
      </c>
      <c r="O66" s="82" t="str">
        <f t="shared" si="52"/>
        <v/>
      </c>
      <c r="P66" s="14" t="str">
        <f t="shared" si="72"/>
        <v/>
      </c>
      <c r="Q66" s="14" t="str">
        <f t="shared" si="73"/>
        <v/>
      </c>
      <c r="R66" s="136" t="str">
        <f t="shared" si="74"/>
        <v/>
      </c>
      <c r="S66" s="47">
        <f t="shared" si="75"/>
        <v>0</v>
      </c>
      <c r="T66" s="14" t="str">
        <f t="shared" si="76"/>
        <v/>
      </c>
      <c r="U66" s="14">
        <f t="shared" si="77"/>
        <v>500</v>
      </c>
      <c r="V66" s="137" t="str">
        <f t="shared" si="53"/>
        <v/>
      </c>
      <c r="W66" s="38" t="str">
        <f t="shared" si="54"/>
        <v/>
      </c>
      <c r="X66" s="38" t="str">
        <f t="shared" si="55"/>
        <v/>
      </c>
      <c r="Y66" s="38" t="str">
        <f t="shared" si="56"/>
        <v/>
      </c>
      <c r="Z66" s="38" t="str">
        <f t="shared" si="57"/>
        <v/>
      </c>
      <c r="AA66" s="38" t="str">
        <f t="shared" si="58"/>
        <v/>
      </c>
      <c r="AB66" s="38" t="str">
        <f t="shared" si="59"/>
        <v/>
      </c>
      <c r="AC66" s="38" t="str">
        <f t="shared" si="60"/>
        <v/>
      </c>
      <c r="AD66" s="38" t="str">
        <f t="shared" si="61"/>
        <v/>
      </c>
      <c r="AE66" s="38" t="str">
        <f t="shared" si="62"/>
        <v/>
      </c>
      <c r="AF66" s="38" t="str">
        <f t="shared" si="63"/>
        <v/>
      </c>
      <c r="AG66" s="38" t="str">
        <f t="shared" si="64"/>
        <v/>
      </c>
      <c r="AH66" s="38" t="str">
        <f t="shared" si="65"/>
        <v/>
      </c>
      <c r="AI66" s="110" t="str">
        <f t="shared" si="66"/>
        <v/>
      </c>
      <c r="AJ66" s="137" t="str">
        <f t="shared" si="67"/>
        <v/>
      </c>
      <c r="AK66" s="137" t="str">
        <f t="shared" si="68"/>
        <v/>
      </c>
      <c r="AL66" s="138" t="str">
        <f t="shared" si="69"/>
        <v/>
      </c>
      <c r="AM66" s="38" t="str">
        <f t="shared" si="70"/>
        <v/>
      </c>
    </row>
    <row r="67" spans="1:39" x14ac:dyDescent="0.25">
      <c r="A67" s="135">
        <v>12</v>
      </c>
      <c r="B67" s="14" t="str">
        <f t="shared" si="71"/>
        <v>DIAZ RIVAS, Andrea Paola</v>
      </c>
      <c r="C67" s="82" t="str">
        <f t="shared" si="40"/>
        <v/>
      </c>
      <c r="D67" s="82" t="str">
        <f t="shared" si="41"/>
        <v/>
      </c>
      <c r="E67" s="82" t="str">
        <f t="shared" si="42"/>
        <v/>
      </c>
      <c r="F67" s="82" t="str">
        <f t="shared" si="43"/>
        <v/>
      </c>
      <c r="G67" s="82" t="str">
        <f t="shared" si="44"/>
        <v/>
      </c>
      <c r="H67" s="82" t="str">
        <f t="shared" si="45"/>
        <v/>
      </c>
      <c r="I67" s="82" t="str">
        <f t="shared" si="46"/>
        <v/>
      </c>
      <c r="J67" s="82" t="str">
        <f t="shared" si="47"/>
        <v/>
      </c>
      <c r="K67" s="82" t="str">
        <f t="shared" si="48"/>
        <v/>
      </c>
      <c r="L67" s="82" t="str">
        <f t="shared" si="49"/>
        <v/>
      </c>
      <c r="M67" s="82" t="str">
        <f t="shared" si="50"/>
        <v/>
      </c>
      <c r="N67" s="82" t="str">
        <f t="shared" si="51"/>
        <v/>
      </c>
      <c r="O67" s="82" t="str">
        <f t="shared" si="52"/>
        <v/>
      </c>
      <c r="P67" s="14" t="str">
        <f t="shared" si="72"/>
        <v/>
      </c>
      <c r="Q67" s="14" t="str">
        <f t="shared" si="73"/>
        <v/>
      </c>
      <c r="R67" s="136" t="str">
        <f t="shared" si="74"/>
        <v/>
      </c>
      <c r="S67" s="47">
        <f t="shared" si="75"/>
        <v>0</v>
      </c>
      <c r="T67" s="14" t="str">
        <f t="shared" si="76"/>
        <v/>
      </c>
      <c r="U67" s="14">
        <f t="shared" si="77"/>
        <v>500</v>
      </c>
      <c r="V67" s="137" t="str">
        <f t="shared" si="53"/>
        <v/>
      </c>
      <c r="W67" s="38" t="str">
        <f t="shared" si="54"/>
        <v/>
      </c>
      <c r="X67" s="38" t="str">
        <f t="shared" si="55"/>
        <v/>
      </c>
      <c r="Y67" s="38" t="str">
        <f t="shared" si="56"/>
        <v/>
      </c>
      <c r="Z67" s="38" t="str">
        <f t="shared" si="57"/>
        <v/>
      </c>
      <c r="AA67" s="38" t="str">
        <f t="shared" si="58"/>
        <v/>
      </c>
      <c r="AB67" s="38" t="str">
        <f t="shared" si="59"/>
        <v/>
      </c>
      <c r="AC67" s="38" t="str">
        <f t="shared" si="60"/>
        <v/>
      </c>
      <c r="AD67" s="38" t="str">
        <f t="shared" si="61"/>
        <v/>
      </c>
      <c r="AE67" s="38" t="str">
        <f t="shared" si="62"/>
        <v/>
      </c>
      <c r="AF67" s="38" t="str">
        <f t="shared" si="63"/>
        <v/>
      </c>
      <c r="AG67" s="38" t="str">
        <f t="shared" si="64"/>
        <v/>
      </c>
      <c r="AH67" s="38" t="str">
        <f t="shared" si="65"/>
        <v/>
      </c>
      <c r="AI67" s="110" t="str">
        <f t="shared" si="66"/>
        <v/>
      </c>
      <c r="AJ67" s="137" t="str">
        <f t="shared" si="67"/>
        <v/>
      </c>
      <c r="AK67" s="137" t="str">
        <f t="shared" si="68"/>
        <v/>
      </c>
      <c r="AL67" s="138" t="str">
        <f t="shared" si="69"/>
        <v/>
      </c>
      <c r="AM67" s="38" t="str">
        <f t="shared" si="70"/>
        <v/>
      </c>
    </row>
    <row r="68" spans="1:39" x14ac:dyDescent="0.25">
      <c r="A68" s="135">
        <v>13</v>
      </c>
      <c r="B68" s="14" t="str">
        <f t="shared" si="71"/>
        <v>ESPINOZA FRANCO, Flor Thalia</v>
      </c>
      <c r="C68" s="82" t="str">
        <f t="shared" si="40"/>
        <v/>
      </c>
      <c r="D68" s="82" t="str">
        <f t="shared" si="41"/>
        <v/>
      </c>
      <c r="E68" s="82" t="str">
        <f t="shared" si="42"/>
        <v/>
      </c>
      <c r="F68" s="82" t="str">
        <f t="shared" si="43"/>
        <v/>
      </c>
      <c r="G68" s="82" t="str">
        <f t="shared" si="44"/>
        <v/>
      </c>
      <c r="H68" s="82" t="str">
        <f t="shared" si="45"/>
        <v/>
      </c>
      <c r="I68" s="82" t="str">
        <f t="shared" si="46"/>
        <v/>
      </c>
      <c r="J68" s="82" t="str">
        <f t="shared" si="47"/>
        <v/>
      </c>
      <c r="K68" s="82" t="str">
        <f t="shared" si="48"/>
        <v/>
      </c>
      <c r="L68" s="82" t="str">
        <f t="shared" si="49"/>
        <v/>
      </c>
      <c r="M68" s="82" t="str">
        <f t="shared" si="50"/>
        <v/>
      </c>
      <c r="N68" s="82" t="str">
        <f t="shared" si="51"/>
        <v/>
      </c>
      <c r="O68" s="82" t="str">
        <f t="shared" si="52"/>
        <v/>
      </c>
      <c r="P68" s="14" t="str">
        <f t="shared" si="72"/>
        <v/>
      </c>
      <c r="Q68" s="14" t="str">
        <f t="shared" si="73"/>
        <v/>
      </c>
      <c r="R68" s="136" t="str">
        <f t="shared" si="74"/>
        <v/>
      </c>
      <c r="S68" s="47">
        <f t="shared" si="75"/>
        <v>0</v>
      </c>
      <c r="T68" s="14" t="str">
        <f t="shared" si="76"/>
        <v/>
      </c>
      <c r="U68" s="14">
        <f t="shared" si="77"/>
        <v>500</v>
      </c>
      <c r="V68" s="137" t="str">
        <f t="shared" si="53"/>
        <v/>
      </c>
      <c r="W68" s="38" t="str">
        <f t="shared" si="54"/>
        <v/>
      </c>
      <c r="X68" s="38" t="str">
        <f t="shared" si="55"/>
        <v/>
      </c>
      <c r="Y68" s="38" t="str">
        <f t="shared" si="56"/>
        <v/>
      </c>
      <c r="Z68" s="38" t="str">
        <f t="shared" si="57"/>
        <v/>
      </c>
      <c r="AA68" s="38" t="str">
        <f t="shared" si="58"/>
        <v/>
      </c>
      <c r="AB68" s="38" t="str">
        <f t="shared" si="59"/>
        <v/>
      </c>
      <c r="AC68" s="38" t="str">
        <f t="shared" si="60"/>
        <v/>
      </c>
      <c r="AD68" s="38" t="str">
        <f t="shared" si="61"/>
        <v/>
      </c>
      <c r="AE68" s="38" t="str">
        <f t="shared" si="62"/>
        <v/>
      </c>
      <c r="AF68" s="38" t="str">
        <f t="shared" si="63"/>
        <v/>
      </c>
      <c r="AG68" s="38" t="str">
        <f t="shared" si="64"/>
        <v/>
      </c>
      <c r="AH68" s="38" t="str">
        <f t="shared" si="65"/>
        <v/>
      </c>
      <c r="AI68" s="110" t="str">
        <f t="shared" si="66"/>
        <v/>
      </c>
      <c r="AJ68" s="137" t="str">
        <f t="shared" si="67"/>
        <v/>
      </c>
      <c r="AK68" s="137" t="str">
        <f t="shared" si="68"/>
        <v/>
      </c>
      <c r="AL68" s="138" t="str">
        <f t="shared" si="69"/>
        <v/>
      </c>
      <c r="AM68" s="38" t="str">
        <f t="shared" si="70"/>
        <v/>
      </c>
    </row>
    <row r="69" spans="1:39" x14ac:dyDescent="0.25">
      <c r="A69" s="135">
        <v>14</v>
      </c>
      <c r="B69" s="14" t="str">
        <f t="shared" si="71"/>
        <v>FRANCO MITMA, Mayte Araceli</v>
      </c>
      <c r="C69" s="82" t="str">
        <f t="shared" si="40"/>
        <v/>
      </c>
      <c r="D69" s="82" t="str">
        <f t="shared" si="41"/>
        <v/>
      </c>
      <c r="E69" s="82" t="str">
        <f t="shared" si="42"/>
        <v/>
      </c>
      <c r="F69" s="82" t="str">
        <f t="shared" si="43"/>
        <v/>
      </c>
      <c r="G69" s="82" t="str">
        <f t="shared" si="44"/>
        <v/>
      </c>
      <c r="H69" s="82" t="str">
        <f t="shared" si="45"/>
        <v/>
      </c>
      <c r="I69" s="82" t="str">
        <f t="shared" si="46"/>
        <v/>
      </c>
      <c r="J69" s="82" t="str">
        <f t="shared" si="47"/>
        <v/>
      </c>
      <c r="K69" s="82" t="str">
        <f t="shared" si="48"/>
        <v/>
      </c>
      <c r="L69" s="82" t="str">
        <f t="shared" si="49"/>
        <v/>
      </c>
      <c r="M69" s="82" t="str">
        <f t="shared" si="50"/>
        <v/>
      </c>
      <c r="N69" s="82" t="str">
        <f t="shared" si="51"/>
        <v/>
      </c>
      <c r="O69" s="82" t="str">
        <f t="shared" si="52"/>
        <v/>
      </c>
      <c r="P69" s="14" t="str">
        <f t="shared" si="72"/>
        <v/>
      </c>
      <c r="Q69" s="14" t="str">
        <f t="shared" si="73"/>
        <v/>
      </c>
      <c r="R69" s="136" t="str">
        <f t="shared" si="74"/>
        <v/>
      </c>
      <c r="S69" s="47">
        <f t="shared" si="75"/>
        <v>0</v>
      </c>
      <c r="T69" s="14" t="str">
        <f t="shared" si="76"/>
        <v/>
      </c>
      <c r="U69" s="14">
        <f t="shared" si="77"/>
        <v>500</v>
      </c>
      <c r="V69" s="137" t="str">
        <f t="shared" si="53"/>
        <v/>
      </c>
      <c r="W69" s="38" t="str">
        <f t="shared" si="54"/>
        <v/>
      </c>
      <c r="X69" s="38" t="str">
        <f t="shared" si="55"/>
        <v/>
      </c>
      <c r="Y69" s="38" t="str">
        <f t="shared" si="56"/>
        <v/>
      </c>
      <c r="Z69" s="38" t="str">
        <f t="shared" si="57"/>
        <v/>
      </c>
      <c r="AA69" s="38" t="str">
        <f t="shared" si="58"/>
        <v/>
      </c>
      <c r="AB69" s="38" t="str">
        <f t="shared" si="59"/>
        <v/>
      </c>
      <c r="AC69" s="38" t="str">
        <f t="shared" si="60"/>
        <v/>
      </c>
      <c r="AD69" s="38" t="str">
        <f t="shared" si="61"/>
        <v/>
      </c>
      <c r="AE69" s="38" t="str">
        <f t="shared" si="62"/>
        <v/>
      </c>
      <c r="AF69" s="38" t="str">
        <f t="shared" si="63"/>
        <v/>
      </c>
      <c r="AG69" s="38" t="str">
        <f t="shared" si="64"/>
        <v/>
      </c>
      <c r="AH69" s="38" t="str">
        <f t="shared" si="65"/>
        <v/>
      </c>
      <c r="AI69" s="110" t="str">
        <f t="shared" si="66"/>
        <v/>
      </c>
      <c r="AJ69" s="137" t="str">
        <f t="shared" si="67"/>
        <v/>
      </c>
      <c r="AK69" s="137" t="str">
        <f t="shared" si="68"/>
        <v/>
      </c>
      <c r="AL69" s="138" t="str">
        <f t="shared" si="69"/>
        <v/>
      </c>
      <c r="AM69" s="38" t="str">
        <f t="shared" si="70"/>
        <v/>
      </c>
    </row>
    <row r="70" spans="1:39" x14ac:dyDescent="0.25">
      <c r="A70" s="135">
        <v>15</v>
      </c>
      <c r="B70" s="14" t="str">
        <f t="shared" si="71"/>
        <v>GALINDO SANCHEZ, Jose Luis</v>
      </c>
      <c r="C70" s="82" t="str">
        <f t="shared" si="40"/>
        <v/>
      </c>
      <c r="D70" s="82" t="str">
        <f t="shared" si="41"/>
        <v/>
      </c>
      <c r="E70" s="82" t="str">
        <f t="shared" si="42"/>
        <v/>
      </c>
      <c r="F70" s="82" t="str">
        <f t="shared" si="43"/>
        <v/>
      </c>
      <c r="G70" s="82" t="str">
        <f t="shared" si="44"/>
        <v/>
      </c>
      <c r="H70" s="82" t="str">
        <f t="shared" si="45"/>
        <v/>
      </c>
      <c r="I70" s="82" t="str">
        <f t="shared" si="46"/>
        <v/>
      </c>
      <c r="J70" s="82" t="str">
        <f t="shared" si="47"/>
        <v/>
      </c>
      <c r="K70" s="82" t="str">
        <f t="shared" si="48"/>
        <v/>
      </c>
      <c r="L70" s="82" t="str">
        <f t="shared" si="49"/>
        <v/>
      </c>
      <c r="M70" s="82" t="str">
        <f t="shared" si="50"/>
        <v/>
      </c>
      <c r="N70" s="82" t="str">
        <f t="shared" si="51"/>
        <v/>
      </c>
      <c r="O70" s="82" t="str">
        <f t="shared" si="52"/>
        <v/>
      </c>
      <c r="P70" s="14" t="str">
        <f t="shared" si="72"/>
        <v/>
      </c>
      <c r="Q70" s="14" t="str">
        <f t="shared" si="73"/>
        <v/>
      </c>
      <c r="R70" s="136" t="str">
        <f t="shared" si="74"/>
        <v/>
      </c>
      <c r="S70" s="47">
        <f t="shared" si="75"/>
        <v>0</v>
      </c>
      <c r="T70" s="14" t="str">
        <f t="shared" si="76"/>
        <v/>
      </c>
      <c r="U70" s="14">
        <f t="shared" si="77"/>
        <v>500</v>
      </c>
      <c r="V70" s="137" t="str">
        <f t="shared" si="53"/>
        <v/>
      </c>
      <c r="W70" s="38" t="str">
        <f t="shared" si="54"/>
        <v/>
      </c>
      <c r="X70" s="38" t="str">
        <f t="shared" si="55"/>
        <v/>
      </c>
      <c r="Y70" s="38" t="str">
        <f t="shared" si="56"/>
        <v/>
      </c>
      <c r="Z70" s="38" t="str">
        <f t="shared" si="57"/>
        <v/>
      </c>
      <c r="AA70" s="38" t="str">
        <f t="shared" si="58"/>
        <v/>
      </c>
      <c r="AB70" s="38" t="str">
        <f t="shared" si="59"/>
        <v/>
      </c>
      <c r="AC70" s="38" t="str">
        <f t="shared" si="60"/>
        <v/>
      </c>
      <c r="AD70" s="38" t="str">
        <f t="shared" si="61"/>
        <v/>
      </c>
      <c r="AE70" s="38" t="str">
        <f t="shared" si="62"/>
        <v/>
      </c>
      <c r="AF70" s="38" t="str">
        <f t="shared" si="63"/>
        <v/>
      </c>
      <c r="AG70" s="38" t="str">
        <f t="shared" si="64"/>
        <v/>
      </c>
      <c r="AH70" s="38" t="str">
        <f t="shared" si="65"/>
        <v/>
      </c>
      <c r="AI70" s="110" t="str">
        <f t="shared" si="66"/>
        <v/>
      </c>
      <c r="AJ70" s="137" t="str">
        <f t="shared" si="67"/>
        <v/>
      </c>
      <c r="AK70" s="137" t="str">
        <f t="shared" si="68"/>
        <v/>
      </c>
      <c r="AL70" s="138" t="str">
        <f t="shared" si="69"/>
        <v/>
      </c>
      <c r="AM70" s="38" t="str">
        <f t="shared" si="70"/>
        <v/>
      </c>
    </row>
    <row r="71" spans="1:39" x14ac:dyDescent="0.25">
      <c r="A71" s="135">
        <v>16</v>
      </c>
      <c r="B71" s="14" t="str">
        <f t="shared" si="71"/>
        <v>GODOY ORTEGA, Isaac Alain</v>
      </c>
      <c r="C71" s="82" t="str">
        <f t="shared" si="40"/>
        <v/>
      </c>
      <c r="D71" s="82" t="str">
        <f t="shared" si="41"/>
        <v/>
      </c>
      <c r="E71" s="82" t="str">
        <f t="shared" si="42"/>
        <v/>
      </c>
      <c r="F71" s="82" t="str">
        <f t="shared" si="43"/>
        <v/>
      </c>
      <c r="G71" s="82" t="str">
        <f t="shared" si="44"/>
        <v/>
      </c>
      <c r="H71" s="82" t="str">
        <f t="shared" si="45"/>
        <v/>
      </c>
      <c r="I71" s="82" t="str">
        <f t="shared" si="46"/>
        <v/>
      </c>
      <c r="J71" s="82" t="str">
        <f t="shared" si="47"/>
        <v/>
      </c>
      <c r="K71" s="82" t="str">
        <f t="shared" si="48"/>
        <v/>
      </c>
      <c r="L71" s="82" t="str">
        <f t="shared" si="49"/>
        <v/>
      </c>
      <c r="M71" s="82" t="str">
        <f t="shared" si="50"/>
        <v/>
      </c>
      <c r="N71" s="82" t="str">
        <f t="shared" si="51"/>
        <v/>
      </c>
      <c r="O71" s="82" t="str">
        <f t="shared" si="52"/>
        <v/>
      </c>
      <c r="P71" s="14" t="str">
        <f t="shared" si="72"/>
        <v/>
      </c>
      <c r="Q71" s="14" t="str">
        <f t="shared" si="73"/>
        <v/>
      </c>
      <c r="R71" s="136" t="str">
        <f t="shared" si="74"/>
        <v/>
      </c>
      <c r="S71" s="47">
        <f t="shared" si="75"/>
        <v>0</v>
      </c>
      <c r="T71" s="14" t="str">
        <f t="shared" si="76"/>
        <v/>
      </c>
      <c r="U71" s="14">
        <f t="shared" si="77"/>
        <v>500</v>
      </c>
      <c r="V71" s="137" t="str">
        <f t="shared" si="53"/>
        <v/>
      </c>
      <c r="W71" s="38" t="str">
        <f t="shared" si="54"/>
        <v/>
      </c>
      <c r="X71" s="38" t="str">
        <f t="shared" si="55"/>
        <v/>
      </c>
      <c r="Y71" s="38" t="str">
        <f t="shared" si="56"/>
        <v/>
      </c>
      <c r="Z71" s="38" t="str">
        <f t="shared" si="57"/>
        <v/>
      </c>
      <c r="AA71" s="38" t="str">
        <f t="shared" si="58"/>
        <v/>
      </c>
      <c r="AB71" s="38" t="str">
        <f t="shared" si="59"/>
        <v/>
      </c>
      <c r="AC71" s="38" t="str">
        <f t="shared" si="60"/>
        <v/>
      </c>
      <c r="AD71" s="38" t="str">
        <f t="shared" si="61"/>
        <v/>
      </c>
      <c r="AE71" s="38" t="str">
        <f t="shared" si="62"/>
        <v/>
      </c>
      <c r="AF71" s="38" t="str">
        <f t="shared" si="63"/>
        <v/>
      </c>
      <c r="AG71" s="38" t="str">
        <f t="shared" si="64"/>
        <v/>
      </c>
      <c r="AH71" s="38" t="str">
        <f t="shared" si="65"/>
        <v/>
      </c>
      <c r="AI71" s="110" t="str">
        <f t="shared" si="66"/>
        <v/>
      </c>
      <c r="AJ71" s="137" t="str">
        <f t="shared" si="67"/>
        <v/>
      </c>
      <c r="AK71" s="137" t="str">
        <f t="shared" si="68"/>
        <v/>
      </c>
      <c r="AL71" s="138" t="str">
        <f t="shared" si="69"/>
        <v/>
      </c>
      <c r="AM71" s="38" t="str">
        <f t="shared" si="70"/>
        <v/>
      </c>
    </row>
    <row r="72" spans="1:39" x14ac:dyDescent="0.25">
      <c r="A72" s="135">
        <v>17</v>
      </c>
      <c r="B72" s="14" t="str">
        <f t="shared" si="71"/>
        <v>GONZALES CAMPOS, Adriano Elliam</v>
      </c>
      <c r="C72" s="82" t="str">
        <f t="shared" si="40"/>
        <v/>
      </c>
      <c r="D72" s="82" t="str">
        <f t="shared" si="41"/>
        <v/>
      </c>
      <c r="E72" s="82" t="str">
        <f t="shared" si="42"/>
        <v/>
      </c>
      <c r="F72" s="82" t="str">
        <f t="shared" si="43"/>
        <v/>
      </c>
      <c r="G72" s="82" t="str">
        <f t="shared" si="44"/>
        <v/>
      </c>
      <c r="H72" s="82" t="str">
        <f t="shared" si="45"/>
        <v/>
      </c>
      <c r="I72" s="82" t="str">
        <f t="shared" si="46"/>
        <v/>
      </c>
      <c r="J72" s="82" t="str">
        <f t="shared" si="47"/>
        <v/>
      </c>
      <c r="K72" s="82" t="str">
        <f t="shared" si="48"/>
        <v/>
      </c>
      <c r="L72" s="82" t="str">
        <f t="shared" si="49"/>
        <v/>
      </c>
      <c r="M72" s="82" t="str">
        <f t="shared" si="50"/>
        <v/>
      </c>
      <c r="N72" s="82" t="str">
        <f t="shared" si="51"/>
        <v/>
      </c>
      <c r="O72" s="82" t="str">
        <f t="shared" si="52"/>
        <v/>
      </c>
      <c r="P72" s="14" t="str">
        <f t="shared" si="72"/>
        <v/>
      </c>
      <c r="Q72" s="14" t="str">
        <f t="shared" si="73"/>
        <v/>
      </c>
      <c r="R72" s="136" t="str">
        <f t="shared" si="74"/>
        <v/>
      </c>
      <c r="S72" s="47">
        <f t="shared" si="75"/>
        <v>0</v>
      </c>
      <c r="T72" s="14" t="str">
        <f t="shared" si="76"/>
        <v/>
      </c>
      <c r="U72" s="14">
        <f t="shared" si="77"/>
        <v>500</v>
      </c>
      <c r="V72" s="137" t="str">
        <f t="shared" si="53"/>
        <v/>
      </c>
      <c r="W72" s="38" t="str">
        <f t="shared" si="54"/>
        <v/>
      </c>
      <c r="X72" s="38" t="str">
        <f t="shared" si="55"/>
        <v/>
      </c>
      <c r="Y72" s="38" t="str">
        <f t="shared" si="56"/>
        <v/>
      </c>
      <c r="Z72" s="38" t="str">
        <f t="shared" si="57"/>
        <v/>
      </c>
      <c r="AA72" s="38" t="str">
        <f t="shared" si="58"/>
        <v/>
      </c>
      <c r="AB72" s="38" t="str">
        <f t="shared" si="59"/>
        <v/>
      </c>
      <c r="AC72" s="38" t="str">
        <f t="shared" si="60"/>
        <v/>
      </c>
      <c r="AD72" s="38" t="str">
        <f t="shared" si="61"/>
        <v/>
      </c>
      <c r="AE72" s="38" t="str">
        <f t="shared" si="62"/>
        <v/>
      </c>
      <c r="AF72" s="38" t="str">
        <f t="shared" si="63"/>
        <v/>
      </c>
      <c r="AG72" s="38" t="str">
        <f t="shared" si="64"/>
        <v/>
      </c>
      <c r="AH72" s="38" t="str">
        <f t="shared" si="65"/>
        <v/>
      </c>
      <c r="AI72" s="110" t="str">
        <f t="shared" si="66"/>
        <v/>
      </c>
      <c r="AJ72" s="137" t="str">
        <f t="shared" si="67"/>
        <v/>
      </c>
      <c r="AK72" s="137" t="str">
        <f t="shared" si="68"/>
        <v/>
      </c>
      <c r="AL72" s="138" t="str">
        <f t="shared" si="69"/>
        <v/>
      </c>
      <c r="AM72" s="38" t="str">
        <f t="shared" si="70"/>
        <v/>
      </c>
    </row>
    <row r="73" spans="1:39" x14ac:dyDescent="0.25">
      <c r="A73" s="135">
        <v>18</v>
      </c>
      <c r="B73" s="14" t="str">
        <f t="shared" si="71"/>
        <v>GUTIERREZ AYVAR, Jorge Alex</v>
      </c>
      <c r="C73" s="82" t="str">
        <f t="shared" si="40"/>
        <v/>
      </c>
      <c r="D73" s="82" t="str">
        <f t="shared" si="41"/>
        <v/>
      </c>
      <c r="E73" s="82" t="str">
        <f t="shared" si="42"/>
        <v/>
      </c>
      <c r="F73" s="82" t="str">
        <f t="shared" si="43"/>
        <v/>
      </c>
      <c r="G73" s="82" t="str">
        <f t="shared" si="44"/>
        <v/>
      </c>
      <c r="H73" s="82" t="str">
        <f t="shared" si="45"/>
        <v/>
      </c>
      <c r="I73" s="82" t="str">
        <f t="shared" si="46"/>
        <v/>
      </c>
      <c r="J73" s="82" t="str">
        <f t="shared" si="47"/>
        <v/>
      </c>
      <c r="K73" s="82" t="str">
        <f t="shared" si="48"/>
        <v/>
      </c>
      <c r="L73" s="82" t="str">
        <f t="shared" si="49"/>
        <v/>
      </c>
      <c r="M73" s="82" t="str">
        <f t="shared" si="50"/>
        <v/>
      </c>
      <c r="N73" s="82" t="str">
        <f t="shared" si="51"/>
        <v/>
      </c>
      <c r="O73" s="82" t="str">
        <f t="shared" si="52"/>
        <v/>
      </c>
      <c r="P73" s="14" t="str">
        <f t="shared" si="72"/>
        <v/>
      </c>
      <c r="Q73" s="14" t="str">
        <f t="shared" si="73"/>
        <v/>
      </c>
      <c r="R73" s="136" t="str">
        <f t="shared" si="74"/>
        <v/>
      </c>
      <c r="S73" s="47">
        <f t="shared" si="75"/>
        <v>0</v>
      </c>
      <c r="T73" s="14" t="str">
        <f t="shared" si="76"/>
        <v/>
      </c>
      <c r="U73" s="14">
        <f t="shared" si="77"/>
        <v>500</v>
      </c>
      <c r="V73" s="137" t="str">
        <f t="shared" si="53"/>
        <v/>
      </c>
      <c r="W73" s="38" t="str">
        <f t="shared" si="54"/>
        <v/>
      </c>
      <c r="X73" s="38" t="str">
        <f t="shared" si="55"/>
        <v/>
      </c>
      <c r="Y73" s="38" t="str">
        <f t="shared" si="56"/>
        <v/>
      </c>
      <c r="Z73" s="38" t="str">
        <f t="shared" si="57"/>
        <v/>
      </c>
      <c r="AA73" s="38" t="str">
        <f t="shared" si="58"/>
        <v/>
      </c>
      <c r="AB73" s="38" t="str">
        <f t="shared" si="59"/>
        <v/>
      </c>
      <c r="AC73" s="38" t="str">
        <f t="shared" si="60"/>
        <v/>
      </c>
      <c r="AD73" s="38" t="str">
        <f t="shared" si="61"/>
        <v/>
      </c>
      <c r="AE73" s="38" t="str">
        <f t="shared" si="62"/>
        <v/>
      </c>
      <c r="AF73" s="38" t="str">
        <f t="shared" si="63"/>
        <v/>
      </c>
      <c r="AG73" s="38" t="str">
        <f t="shared" si="64"/>
        <v/>
      </c>
      <c r="AH73" s="38" t="str">
        <f t="shared" si="65"/>
        <v/>
      </c>
      <c r="AI73" s="110" t="str">
        <f t="shared" si="66"/>
        <v/>
      </c>
      <c r="AJ73" s="137" t="str">
        <f t="shared" si="67"/>
        <v/>
      </c>
      <c r="AK73" s="137" t="str">
        <f t="shared" si="68"/>
        <v/>
      </c>
      <c r="AL73" s="138" t="str">
        <f t="shared" si="69"/>
        <v/>
      </c>
      <c r="AM73" s="38" t="str">
        <f t="shared" si="70"/>
        <v/>
      </c>
    </row>
    <row r="74" spans="1:39" x14ac:dyDescent="0.25">
      <c r="A74" s="135">
        <v>19</v>
      </c>
      <c r="B74" s="14" t="str">
        <f t="shared" si="71"/>
        <v>LLOCCLLA QUISPE, Jimena Margoth</v>
      </c>
      <c r="C74" s="82" t="str">
        <f t="shared" si="40"/>
        <v/>
      </c>
      <c r="D74" s="82" t="str">
        <f t="shared" si="41"/>
        <v/>
      </c>
      <c r="E74" s="82" t="str">
        <f t="shared" si="42"/>
        <v/>
      </c>
      <c r="F74" s="82" t="str">
        <f t="shared" si="43"/>
        <v/>
      </c>
      <c r="G74" s="82" t="str">
        <f t="shared" si="44"/>
        <v/>
      </c>
      <c r="H74" s="82" t="str">
        <f t="shared" si="45"/>
        <v/>
      </c>
      <c r="I74" s="82" t="str">
        <f t="shared" si="46"/>
        <v/>
      </c>
      <c r="J74" s="82" t="str">
        <f t="shared" si="47"/>
        <v/>
      </c>
      <c r="K74" s="82" t="str">
        <f t="shared" si="48"/>
        <v/>
      </c>
      <c r="L74" s="82" t="str">
        <f t="shared" si="49"/>
        <v/>
      </c>
      <c r="M74" s="82" t="str">
        <f t="shared" si="50"/>
        <v/>
      </c>
      <c r="N74" s="82" t="str">
        <f t="shared" si="51"/>
        <v/>
      </c>
      <c r="O74" s="82" t="str">
        <f t="shared" si="52"/>
        <v/>
      </c>
      <c r="P74" s="14" t="str">
        <f t="shared" si="72"/>
        <v/>
      </c>
      <c r="Q74" s="14" t="str">
        <f t="shared" si="73"/>
        <v/>
      </c>
      <c r="R74" s="136" t="str">
        <f t="shared" si="74"/>
        <v/>
      </c>
      <c r="S74" s="47">
        <f t="shared" si="75"/>
        <v>0</v>
      </c>
      <c r="T74" s="14" t="str">
        <f t="shared" si="76"/>
        <v/>
      </c>
      <c r="U74" s="14">
        <f t="shared" si="77"/>
        <v>500</v>
      </c>
      <c r="V74" s="137" t="str">
        <f t="shared" si="53"/>
        <v/>
      </c>
      <c r="W74" s="38" t="str">
        <f t="shared" si="54"/>
        <v/>
      </c>
      <c r="X74" s="38" t="str">
        <f t="shared" si="55"/>
        <v/>
      </c>
      <c r="Y74" s="38" t="str">
        <f t="shared" si="56"/>
        <v/>
      </c>
      <c r="Z74" s="38" t="str">
        <f t="shared" si="57"/>
        <v/>
      </c>
      <c r="AA74" s="38" t="str">
        <f t="shared" si="58"/>
        <v/>
      </c>
      <c r="AB74" s="38" t="str">
        <f t="shared" si="59"/>
        <v/>
      </c>
      <c r="AC74" s="38" t="str">
        <f t="shared" si="60"/>
        <v/>
      </c>
      <c r="AD74" s="38" t="str">
        <f t="shared" si="61"/>
        <v/>
      </c>
      <c r="AE74" s="38" t="str">
        <f t="shared" si="62"/>
        <v/>
      </c>
      <c r="AF74" s="38" t="str">
        <f t="shared" si="63"/>
        <v/>
      </c>
      <c r="AG74" s="38" t="str">
        <f t="shared" si="64"/>
        <v/>
      </c>
      <c r="AH74" s="38" t="str">
        <f t="shared" si="65"/>
        <v/>
      </c>
      <c r="AI74" s="110" t="str">
        <f t="shared" si="66"/>
        <v/>
      </c>
      <c r="AJ74" s="137" t="str">
        <f t="shared" si="67"/>
        <v/>
      </c>
      <c r="AK74" s="137" t="str">
        <f t="shared" si="68"/>
        <v/>
      </c>
      <c r="AL74" s="138" t="str">
        <f t="shared" si="69"/>
        <v/>
      </c>
      <c r="AM74" s="38" t="str">
        <f t="shared" si="70"/>
        <v/>
      </c>
    </row>
    <row r="75" spans="1:39" x14ac:dyDescent="0.25">
      <c r="A75" s="135">
        <v>20</v>
      </c>
      <c r="B75" s="14" t="str">
        <f t="shared" si="71"/>
        <v>MEDINA CAMPOS, Sumaizhi Libertad</v>
      </c>
      <c r="C75" s="82" t="str">
        <f t="shared" si="40"/>
        <v/>
      </c>
      <c r="D75" s="82" t="str">
        <f t="shared" si="41"/>
        <v/>
      </c>
      <c r="E75" s="82" t="str">
        <f t="shared" si="42"/>
        <v/>
      </c>
      <c r="F75" s="82" t="str">
        <f t="shared" si="43"/>
        <v/>
      </c>
      <c r="G75" s="82" t="str">
        <f t="shared" si="44"/>
        <v/>
      </c>
      <c r="H75" s="82" t="str">
        <f t="shared" si="45"/>
        <v/>
      </c>
      <c r="I75" s="82" t="str">
        <f t="shared" si="46"/>
        <v/>
      </c>
      <c r="J75" s="82" t="str">
        <f t="shared" si="47"/>
        <v/>
      </c>
      <c r="K75" s="82" t="str">
        <f t="shared" si="48"/>
        <v/>
      </c>
      <c r="L75" s="82" t="str">
        <f t="shared" si="49"/>
        <v/>
      </c>
      <c r="M75" s="82" t="str">
        <f t="shared" si="50"/>
        <v/>
      </c>
      <c r="N75" s="82" t="str">
        <f t="shared" si="51"/>
        <v/>
      </c>
      <c r="O75" s="82" t="str">
        <f t="shared" si="52"/>
        <v/>
      </c>
      <c r="P75" s="14" t="str">
        <f t="shared" si="72"/>
        <v/>
      </c>
      <c r="Q75" s="14" t="str">
        <f t="shared" si="73"/>
        <v/>
      </c>
      <c r="R75" s="136" t="str">
        <f t="shared" si="74"/>
        <v/>
      </c>
      <c r="S75" s="47">
        <f t="shared" si="75"/>
        <v>0</v>
      </c>
      <c r="T75" s="14" t="str">
        <f t="shared" si="76"/>
        <v/>
      </c>
      <c r="U75" s="14">
        <f t="shared" si="77"/>
        <v>500</v>
      </c>
      <c r="V75" s="137" t="str">
        <f t="shared" si="53"/>
        <v/>
      </c>
      <c r="W75" s="38" t="str">
        <f t="shared" si="54"/>
        <v/>
      </c>
      <c r="X75" s="38" t="str">
        <f t="shared" si="55"/>
        <v/>
      </c>
      <c r="Y75" s="38" t="str">
        <f t="shared" si="56"/>
        <v/>
      </c>
      <c r="Z75" s="38" t="str">
        <f t="shared" si="57"/>
        <v/>
      </c>
      <c r="AA75" s="38" t="str">
        <f t="shared" si="58"/>
        <v/>
      </c>
      <c r="AB75" s="38" t="str">
        <f t="shared" si="59"/>
        <v/>
      </c>
      <c r="AC75" s="38" t="str">
        <f t="shared" si="60"/>
        <v/>
      </c>
      <c r="AD75" s="38" t="str">
        <f t="shared" si="61"/>
        <v/>
      </c>
      <c r="AE75" s="38" t="str">
        <f t="shared" si="62"/>
        <v/>
      </c>
      <c r="AF75" s="38" t="str">
        <f t="shared" si="63"/>
        <v/>
      </c>
      <c r="AG75" s="38" t="str">
        <f t="shared" si="64"/>
        <v/>
      </c>
      <c r="AH75" s="38" t="str">
        <f t="shared" si="65"/>
        <v/>
      </c>
      <c r="AI75" s="110" t="str">
        <f t="shared" si="66"/>
        <v/>
      </c>
      <c r="AJ75" s="137" t="str">
        <f t="shared" si="67"/>
        <v/>
      </c>
      <c r="AK75" s="137" t="str">
        <f t="shared" si="68"/>
        <v/>
      </c>
      <c r="AL75" s="138" t="str">
        <f t="shared" si="69"/>
        <v/>
      </c>
      <c r="AM75" s="38" t="str">
        <f t="shared" si="70"/>
        <v/>
      </c>
    </row>
    <row r="76" spans="1:39" x14ac:dyDescent="0.25">
      <c r="A76" s="135">
        <v>21</v>
      </c>
      <c r="B76" s="14" t="str">
        <f t="shared" si="71"/>
        <v>MITMA AREVALO, Mildred Esli</v>
      </c>
      <c r="C76" s="82" t="str">
        <f t="shared" si="40"/>
        <v/>
      </c>
      <c r="D76" s="82" t="str">
        <f t="shared" si="41"/>
        <v/>
      </c>
      <c r="E76" s="82" t="str">
        <f t="shared" si="42"/>
        <v/>
      </c>
      <c r="F76" s="82" t="str">
        <f t="shared" si="43"/>
        <v/>
      </c>
      <c r="G76" s="82" t="str">
        <f t="shared" si="44"/>
        <v/>
      </c>
      <c r="H76" s="82" t="str">
        <f t="shared" si="45"/>
        <v/>
      </c>
      <c r="I76" s="82" t="str">
        <f t="shared" si="46"/>
        <v/>
      </c>
      <c r="J76" s="82" t="str">
        <f t="shared" si="47"/>
        <v/>
      </c>
      <c r="K76" s="82" t="str">
        <f t="shared" si="48"/>
        <v/>
      </c>
      <c r="L76" s="82" t="str">
        <f t="shared" si="49"/>
        <v/>
      </c>
      <c r="M76" s="82" t="str">
        <f t="shared" si="50"/>
        <v/>
      </c>
      <c r="N76" s="82" t="str">
        <f t="shared" si="51"/>
        <v/>
      </c>
      <c r="O76" s="82" t="str">
        <f t="shared" si="52"/>
        <v/>
      </c>
      <c r="P76" s="14" t="str">
        <f t="shared" si="72"/>
        <v/>
      </c>
      <c r="Q76" s="14" t="str">
        <f t="shared" si="73"/>
        <v/>
      </c>
      <c r="R76" s="136" t="str">
        <f t="shared" si="74"/>
        <v/>
      </c>
      <c r="S76" s="47">
        <f t="shared" si="75"/>
        <v>0</v>
      </c>
      <c r="T76" s="14" t="str">
        <f t="shared" si="76"/>
        <v/>
      </c>
      <c r="U76" s="14">
        <f t="shared" si="77"/>
        <v>500</v>
      </c>
      <c r="V76" s="137" t="str">
        <f t="shared" si="53"/>
        <v/>
      </c>
      <c r="W76" s="38" t="str">
        <f t="shared" si="54"/>
        <v/>
      </c>
      <c r="X76" s="38" t="str">
        <f t="shared" si="55"/>
        <v/>
      </c>
      <c r="Y76" s="38" t="str">
        <f t="shared" si="56"/>
        <v/>
      </c>
      <c r="Z76" s="38" t="str">
        <f t="shared" si="57"/>
        <v/>
      </c>
      <c r="AA76" s="38" t="str">
        <f t="shared" si="58"/>
        <v/>
      </c>
      <c r="AB76" s="38" t="str">
        <f t="shared" si="59"/>
        <v/>
      </c>
      <c r="AC76" s="38" t="str">
        <f t="shared" si="60"/>
        <v/>
      </c>
      <c r="AD76" s="38" t="str">
        <f t="shared" si="61"/>
        <v/>
      </c>
      <c r="AE76" s="38" t="str">
        <f t="shared" si="62"/>
        <v/>
      </c>
      <c r="AF76" s="38" t="str">
        <f t="shared" si="63"/>
        <v/>
      </c>
      <c r="AG76" s="38" t="str">
        <f t="shared" si="64"/>
        <v/>
      </c>
      <c r="AH76" s="38" t="str">
        <f t="shared" si="65"/>
        <v/>
      </c>
      <c r="AI76" s="110" t="str">
        <f t="shared" si="66"/>
        <v/>
      </c>
      <c r="AJ76" s="137" t="str">
        <f t="shared" si="67"/>
        <v/>
      </c>
      <c r="AK76" s="137" t="str">
        <f t="shared" si="68"/>
        <v/>
      </c>
      <c r="AL76" s="138" t="str">
        <f t="shared" si="69"/>
        <v/>
      </c>
      <c r="AM76" s="38" t="str">
        <f t="shared" si="70"/>
        <v/>
      </c>
    </row>
    <row r="77" spans="1:39" x14ac:dyDescent="0.25">
      <c r="A77" s="135">
        <v>22</v>
      </c>
      <c r="B77" s="14" t="str">
        <f t="shared" si="71"/>
        <v>NOLASCO SANCHEZ, Rogelio</v>
      </c>
      <c r="C77" s="82" t="str">
        <f t="shared" si="40"/>
        <v/>
      </c>
      <c r="D77" s="82" t="str">
        <f t="shared" si="41"/>
        <v/>
      </c>
      <c r="E77" s="82" t="str">
        <f t="shared" si="42"/>
        <v/>
      </c>
      <c r="F77" s="82" t="str">
        <f t="shared" si="43"/>
        <v/>
      </c>
      <c r="G77" s="82" t="str">
        <f t="shared" si="44"/>
        <v/>
      </c>
      <c r="H77" s="82" t="str">
        <f t="shared" si="45"/>
        <v/>
      </c>
      <c r="I77" s="82" t="str">
        <f t="shared" si="46"/>
        <v/>
      </c>
      <c r="J77" s="82" t="str">
        <f t="shared" si="47"/>
        <v/>
      </c>
      <c r="K77" s="82" t="str">
        <f t="shared" si="48"/>
        <v/>
      </c>
      <c r="L77" s="82" t="str">
        <f t="shared" si="49"/>
        <v/>
      </c>
      <c r="M77" s="82" t="str">
        <f t="shared" si="50"/>
        <v/>
      </c>
      <c r="N77" s="82" t="str">
        <f t="shared" si="51"/>
        <v/>
      </c>
      <c r="O77" s="82" t="str">
        <f t="shared" si="52"/>
        <v/>
      </c>
      <c r="P77" s="14" t="str">
        <f t="shared" si="72"/>
        <v/>
      </c>
      <c r="Q77" s="14" t="str">
        <f t="shared" si="73"/>
        <v/>
      </c>
      <c r="R77" s="136" t="str">
        <f t="shared" si="74"/>
        <v/>
      </c>
      <c r="S77" s="47">
        <f t="shared" si="75"/>
        <v>0</v>
      </c>
      <c r="T77" s="14" t="str">
        <f t="shared" si="76"/>
        <v/>
      </c>
      <c r="U77" s="14">
        <f t="shared" si="77"/>
        <v>500</v>
      </c>
      <c r="V77" s="137" t="str">
        <f t="shared" si="53"/>
        <v/>
      </c>
      <c r="W77" s="38" t="str">
        <f t="shared" si="54"/>
        <v/>
      </c>
      <c r="X77" s="38" t="str">
        <f t="shared" si="55"/>
        <v/>
      </c>
      <c r="Y77" s="38" t="str">
        <f t="shared" si="56"/>
        <v/>
      </c>
      <c r="Z77" s="38" t="str">
        <f t="shared" si="57"/>
        <v/>
      </c>
      <c r="AA77" s="38" t="str">
        <f t="shared" si="58"/>
        <v/>
      </c>
      <c r="AB77" s="38" t="str">
        <f t="shared" si="59"/>
        <v/>
      </c>
      <c r="AC77" s="38" t="str">
        <f t="shared" si="60"/>
        <v/>
      </c>
      <c r="AD77" s="38" t="str">
        <f t="shared" si="61"/>
        <v/>
      </c>
      <c r="AE77" s="38" t="str">
        <f t="shared" si="62"/>
        <v/>
      </c>
      <c r="AF77" s="38" t="str">
        <f t="shared" si="63"/>
        <v/>
      </c>
      <c r="AG77" s="38" t="str">
        <f t="shared" si="64"/>
        <v/>
      </c>
      <c r="AH77" s="38" t="str">
        <f t="shared" si="65"/>
        <v/>
      </c>
      <c r="AI77" s="110" t="str">
        <f t="shared" si="66"/>
        <v/>
      </c>
      <c r="AJ77" s="137" t="str">
        <f t="shared" si="67"/>
        <v/>
      </c>
      <c r="AK77" s="137" t="str">
        <f t="shared" si="68"/>
        <v/>
      </c>
      <c r="AL77" s="138" t="str">
        <f t="shared" si="69"/>
        <v/>
      </c>
      <c r="AM77" s="38" t="str">
        <f t="shared" si="70"/>
        <v/>
      </c>
    </row>
    <row r="78" spans="1:39" x14ac:dyDescent="0.25">
      <c r="A78" s="135">
        <v>23</v>
      </c>
      <c r="B78" s="14" t="str">
        <f t="shared" si="71"/>
        <v>ORTIZ PEÑALOZA, Anghelina Brigitte</v>
      </c>
      <c r="C78" s="82" t="str">
        <f t="shared" si="40"/>
        <v/>
      </c>
      <c r="D78" s="82" t="str">
        <f t="shared" si="41"/>
        <v/>
      </c>
      <c r="E78" s="82" t="str">
        <f t="shared" si="42"/>
        <v/>
      </c>
      <c r="F78" s="82" t="str">
        <f t="shared" si="43"/>
        <v/>
      </c>
      <c r="G78" s="82" t="str">
        <f t="shared" si="44"/>
        <v/>
      </c>
      <c r="H78" s="82" t="str">
        <f t="shared" si="45"/>
        <v/>
      </c>
      <c r="I78" s="82" t="str">
        <f t="shared" si="46"/>
        <v/>
      </c>
      <c r="J78" s="82" t="str">
        <f t="shared" si="47"/>
        <v/>
      </c>
      <c r="K78" s="82" t="str">
        <f t="shared" si="48"/>
        <v/>
      </c>
      <c r="L78" s="82" t="str">
        <f t="shared" si="49"/>
        <v/>
      </c>
      <c r="M78" s="82" t="str">
        <f t="shared" si="50"/>
        <v/>
      </c>
      <c r="N78" s="82" t="str">
        <f t="shared" si="51"/>
        <v/>
      </c>
      <c r="O78" s="82" t="str">
        <f t="shared" si="52"/>
        <v/>
      </c>
      <c r="P78" s="14" t="str">
        <f t="shared" si="72"/>
        <v/>
      </c>
      <c r="Q78" s="14" t="str">
        <f t="shared" si="73"/>
        <v/>
      </c>
      <c r="R78" s="136" t="str">
        <f t="shared" si="74"/>
        <v/>
      </c>
      <c r="S78" s="47">
        <f t="shared" si="75"/>
        <v>0</v>
      </c>
      <c r="T78" s="14" t="str">
        <f t="shared" si="76"/>
        <v/>
      </c>
      <c r="U78" s="14">
        <f t="shared" si="77"/>
        <v>500</v>
      </c>
      <c r="V78" s="137" t="str">
        <f t="shared" si="53"/>
        <v/>
      </c>
      <c r="W78" s="38" t="str">
        <f t="shared" si="54"/>
        <v/>
      </c>
      <c r="X78" s="38" t="str">
        <f t="shared" si="55"/>
        <v/>
      </c>
      <c r="Y78" s="38" t="str">
        <f t="shared" si="56"/>
        <v/>
      </c>
      <c r="Z78" s="38" t="str">
        <f t="shared" si="57"/>
        <v/>
      </c>
      <c r="AA78" s="38" t="str">
        <f t="shared" si="58"/>
        <v/>
      </c>
      <c r="AB78" s="38" t="str">
        <f t="shared" si="59"/>
        <v/>
      </c>
      <c r="AC78" s="38" t="str">
        <f t="shared" si="60"/>
        <v/>
      </c>
      <c r="AD78" s="38" t="str">
        <f t="shared" si="61"/>
        <v/>
      </c>
      <c r="AE78" s="38" t="str">
        <f t="shared" si="62"/>
        <v/>
      </c>
      <c r="AF78" s="38" t="str">
        <f t="shared" si="63"/>
        <v/>
      </c>
      <c r="AG78" s="38" t="str">
        <f t="shared" si="64"/>
        <v/>
      </c>
      <c r="AH78" s="38" t="str">
        <f t="shared" si="65"/>
        <v/>
      </c>
      <c r="AI78" s="110" t="str">
        <f t="shared" si="66"/>
        <v/>
      </c>
      <c r="AJ78" s="137" t="str">
        <f t="shared" si="67"/>
        <v/>
      </c>
      <c r="AK78" s="137" t="str">
        <f t="shared" si="68"/>
        <v/>
      </c>
      <c r="AL78" s="138" t="str">
        <f t="shared" si="69"/>
        <v/>
      </c>
      <c r="AM78" s="38" t="str">
        <f t="shared" si="70"/>
        <v/>
      </c>
    </row>
    <row r="79" spans="1:39" x14ac:dyDescent="0.25">
      <c r="A79" s="135">
        <v>24</v>
      </c>
      <c r="B79" s="14" t="str">
        <f t="shared" si="71"/>
        <v>OSCCO ATAO, Antony</v>
      </c>
      <c r="C79" s="82" t="str">
        <f t="shared" si="40"/>
        <v/>
      </c>
      <c r="D79" s="82" t="str">
        <f t="shared" si="41"/>
        <v/>
      </c>
      <c r="E79" s="82" t="str">
        <f t="shared" si="42"/>
        <v/>
      </c>
      <c r="F79" s="82" t="str">
        <f t="shared" si="43"/>
        <v/>
      </c>
      <c r="G79" s="82" t="str">
        <f t="shared" si="44"/>
        <v/>
      </c>
      <c r="H79" s="82" t="str">
        <f t="shared" si="45"/>
        <v/>
      </c>
      <c r="I79" s="82" t="str">
        <f t="shared" si="46"/>
        <v/>
      </c>
      <c r="J79" s="82" t="str">
        <f t="shared" si="47"/>
        <v/>
      </c>
      <c r="K79" s="82" t="str">
        <f t="shared" si="48"/>
        <v/>
      </c>
      <c r="L79" s="82" t="str">
        <f t="shared" si="49"/>
        <v/>
      </c>
      <c r="M79" s="82" t="str">
        <f t="shared" si="50"/>
        <v/>
      </c>
      <c r="N79" s="82" t="str">
        <f t="shared" si="51"/>
        <v/>
      </c>
      <c r="O79" s="82" t="str">
        <f t="shared" si="52"/>
        <v/>
      </c>
      <c r="P79" s="14" t="str">
        <f t="shared" si="72"/>
        <v/>
      </c>
      <c r="Q79" s="14" t="str">
        <f t="shared" si="73"/>
        <v/>
      </c>
      <c r="R79" s="136" t="str">
        <f t="shared" si="74"/>
        <v/>
      </c>
      <c r="S79" s="47">
        <f t="shared" si="75"/>
        <v>0</v>
      </c>
      <c r="T79" s="14" t="str">
        <f t="shared" si="76"/>
        <v/>
      </c>
      <c r="U79" s="14">
        <f t="shared" si="77"/>
        <v>500</v>
      </c>
      <c r="V79" s="137" t="str">
        <f t="shared" si="53"/>
        <v/>
      </c>
      <c r="W79" s="38" t="str">
        <f t="shared" si="54"/>
        <v/>
      </c>
      <c r="X79" s="38" t="str">
        <f t="shared" si="55"/>
        <v/>
      </c>
      <c r="Y79" s="38" t="str">
        <f t="shared" si="56"/>
        <v/>
      </c>
      <c r="Z79" s="38" t="str">
        <f t="shared" si="57"/>
        <v/>
      </c>
      <c r="AA79" s="38" t="str">
        <f t="shared" si="58"/>
        <v/>
      </c>
      <c r="AB79" s="38" t="str">
        <f t="shared" si="59"/>
        <v/>
      </c>
      <c r="AC79" s="38" t="str">
        <f t="shared" si="60"/>
        <v/>
      </c>
      <c r="AD79" s="38" t="str">
        <f t="shared" si="61"/>
        <v/>
      </c>
      <c r="AE79" s="38" t="str">
        <f t="shared" si="62"/>
        <v/>
      </c>
      <c r="AF79" s="38" t="str">
        <f t="shared" si="63"/>
        <v/>
      </c>
      <c r="AG79" s="38" t="str">
        <f t="shared" si="64"/>
        <v/>
      </c>
      <c r="AH79" s="38" t="str">
        <f t="shared" si="65"/>
        <v/>
      </c>
      <c r="AI79" s="110" t="str">
        <f t="shared" si="66"/>
        <v/>
      </c>
      <c r="AJ79" s="137" t="str">
        <f t="shared" si="67"/>
        <v/>
      </c>
      <c r="AK79" s="137" t="str">
        <f t="shared" si="68"/>
        <v/>
      </c>
      <c r="AL79" s="138" t="str">
        <f t="shared" si="69"/>
        <v/>
      </c>
      <c r="AM79" s="38" t="str">
        <f t="shared" si="70"/>
        <v/>
      </c>
    </row>
    <row r="80" spans="1:39" x14ac:dyDescent="0.25">
      <c r="A80" s="135">
        <v>25</v>
      </c>
      <c r="B80" s="14" t="str">
        <f t="shared" si="71"/>
        <v>PAREDES VELASQUE, Angel Andre</v>
      </c>
      <c r="C80" s="82" t="str">
        <f t="shared" si="40"/>
        <v/>
      </c>
      <c r="D80" s="82" t="str">
        <f t="shared" si="41"/>
        <v/>
      </c>
      <c r="E80" s="82" t="str">
        <f t="shared" si="42"/>
        <v/>
      </c>
      <c r="F80" s="82" t="str">
        <f t="shared" si="43"/>
        <v/>
      </c>
      <c r="G80" s="82" t="str">
        <f t="shared" si="44"/>
        <v/>
      </c>
      <c r="H80" s="82" t="str">
        <f t="shared" si="45"/>
        <v/>
      </c>
      <c r="I80" s="82" t="str">
        <f t="shared" si="46"/>
        <v/>
      </c>
      <c r="J80" s="82" t="str">
        <f t="shared" si="47"/>
        <v/>
      </c>
      <c r="K80" s="82" t="str">
        <f t="shared" si="48"/>
        <v/>
      </c>
      <c r="L80" s="82" t="str">
        <f t="shared" si="49"/>
        <v/>
      </c>
      <c r="M80" s="82" t="str">
        <f t="shared" si="50"/>
        <v/>
      </c>
      <c r="N80" s="82" t="str">
        <f t="shared" si="51"/>
        <v/>
      </c>
      <c r="O80" s="82" t="str">
        <f t="shared" si="52"/>
        <v/>
      </c>
      <c r="P80" s="14" t="str">
        <f t="shared" si="72"/>
        <v/>
      </c>
      <c r="Q80" s="14" t="str">
        <f t="shared" si="73"/>
        <v/>
      </c>
      <c r="R80" s="136" t="str">
        <f t="shared" si="74"/>
        <v/>
      </c>
      <c r="S80" s="47">
        <f t="shared" si="75"/>
        <v>0</v>
      </c>
      <c r="T80" s="14" t="str">
        <f t="shared" si="76"/>
        <v/>
      </c>
      <c r="U80" s="14">
        <f t="shared" si="77"/>
        <v>500</v>
      </c>
      <c r="V80" s="137" t="str">
        <f t="shared" si="53"/>
        <v/>
      </c>
      <c r="W80" s="38" t="str">
        <f t="shared" si="54"/>
        <v/>
      </c>
      <c r="X80" s="38" t="str">
        <f t="shared" si="55"/>
        <v/>
      </c>
      <c r="Y80" s="38" t="str">
        <f t="shared" si="56"/>
        <v/>
      </c>
      <c r="Z80" s="38" t="str">
        <f t="shared" si="57"/>
        <v/>
      </c>
      <c r="AA80" s="38" t="str">
        <f t="shared" si="58"/>
        <v/>
      </c>
      <c r="AB80" s="38" t="str">
        <f t="shared" si="59"/>
        <v/>
      </c>
      <c r="AC80" s="38" t="str">
        <f t="shared" si="60"/>
        <v/>
      </c>
      <c r="AD80" s="38" t="str">
        <f t="shared" si="61"/>
        <v/>
      </c>
      <c r="AE80" s="38" t="str">
        <f t="shared" si="62"/>
        <v/>
      </c>
      <c r="AF80" s="38" t="str">
        <f t="shared" si="63"/>
        <v/>
      </c>
      <c r="AG80" s="38" t="str">
        <f t="shared" si="64"/>
        <v/>
      </c>
      <c r="AH80" s="38" t="str">
        <f t="shared" si="65"/>
        <v/>
      </c>
      <c r="AI80" s="110" t="str">
        <f t="shared" si="66"/>
        <v/>
      </c>
      <c r="AJ80" s="137" t="str">
        <f t="shared" si="67"/>
        <v/>
      </c>
      <c r="AK80" s="137" t="str">
        <f t="shared" si="68"/>
        <v/>
      </c>
      <c r="AL80" s="138" t="str">
        <f t="shared" si="69"/>
        <v/>
      </c>
      <c r="AM80" s="38" t="str">
        <f t="shared" si="70"/>
        <v/>
      </c>
    </row>
    <row r="81" spans="1:39" x14ac:dyDescent="0.25">
      <c r="A81" s="135">
        <v>26</v>
      </c>
      <c r="B81" s="14" t="str">
        <f t="shared" si="71"/>
        <v>PAREDES YACO, Jhael Alejandro</v>
      </c>
      <c r="C81" s="82" t="str">
        <f t="shared" si="40"/>
        <v/>
      </c>
      <c r="D81" s="82" t="str">
        <f t="shared" si="41"/>
        <v/>
      </c>
      <c r="E81" s="82" t="str">
        <f t="shared" si="42"/>
        <v/>
      </c>
      <c r="F81" s="82" t="str">
        <f t="shared" si="43"/>
        <v/>
      </c>
      <c r="G81" s="82" t="str">
        <f t="shared" si="44"/>
        <v/>
      </c>
      <c r="H81" s="82" t="str">
        <f t="shared" si="45"/>
        <v/>
      </c>
      <c r="I81" s="82" t="str">
        <f t="shared" si="46"/>
        <v/>
      </c>
      <c r="J81" s="82" t="str">
        <f t="shared" si="47"/>
        <v/>
      </c>
      <c r="K81" s="82" t="str">
        <f t="shared" si="48"/>
        <v/>
      </c>
      <c r="L81" s="82" t="str">
        <f t="shared" si="49"/>
        <v/>
      </c>
      <c r="M81" s="82" t="str">
        <f t="shared" si="50"/>
        <v/>
      </c>
      <c r="N81" s="82" t="str">
        <f t="shared" si="51"/>
        <v/>
      </c>
      <c r="O81" s="82" t="str">
        <f t="shared" si="52"/>
        <v/>
      </c>
      <c r="P81" s="14" t="str">
        <f t="shared" si="72"/>
        <v/>
      </c>
      <c r="Q81" s="14" t="str">
        <f t="shared" si="73"/>
        <v/>
      </c>
      <c r="R81" s="136" t="str">
        <f t="shared" si="74"/>
        <v/>
      </c>
      <c r="S81" s="47">
        <f t="shared" si="75"/>
        <v>0</v>
      </c>
      <c r="T81" s="14" t="str">
        <f t="shared" si="76"/>
        <v/>
      </c>
      <c r="U81" s="14">
        <f t="shared" si="77"/>
        <v>500</v>
      </c>
      <c r="V81" s="137" t="str">
        <f t="shared" si="53"/>
        <v/>
      </c>
      <c r="W81" s="38" t="str">
        <f t="shared" si="54"/>
        <v/>
      </c>
      <c r="X81" s="38" t="str">
        <f t="shared" si="55"/>
        <v/>
      </c>
      <c r="Y81" s="38" t="str">
        <f t="shared" si="56"/>
        <v/>
      </c>
      <c r="Z81" s="38" t="str">
        <f t="shared" si="57"/>
        <v/>
      </c>
      <c r="AA81" s="38" t="str">
        <f t="shared" si="58"/>
        <v/>
      </c>
      <c r="AB81" s="38" t="str">
        <f t="shared" si="59"/>
        <v/>
      </c>
      <c r="AC81" s="38" t="str">
        <f t="shared" si="60"/>
        <v/>
      </c>
      <c r="AD81" s="38" t="str">
        <f t="shared" si="61"/>
        <v/>
      </c>
      <c r="AE81" s="38" t="str">
        <f t="shared" si="62"/>
        <v/>
      </c>
      <c r="AF81" s="38" t="str">
        <f t="shared" si="63"/>
        <v/>
      </c>
      <c r="AG81" s="38" t="str">
        <f t="shared" si="64"/>
        <v/>
      </c>
      <c r="AH81" s="38" t="str">
        <f t="shared" si="65"/>
        <v/>
      </c>
      <c r="AI81" s="110" t="str">
        <f t="shared" si="66"/>
        <v/>
      </c>
      <c r="AJ81" s="137" t="str">
        <f t="shared" si="67"/>
        <v/>
      </c>
      <c r="AK81" s="137" t="str">
        <f t="shared" si="68"/>
        <v/>
      </c>
      <c r="AL81" s="138" t="str">
        <f t="shared" si="69"/>
        <v/>
      </c>
      <c r="AM81" s="38" t="str">
        <f t="shared" si="70"/>
        <v/>
      </c>
    </row>
    <row r="82" spans="1:39" x14ac:dyDescent="0.25">
      <c r="A82" s="135">
        <v>27</v>
      </c>
      <c r="B82" s="14" t="str">
        <f t="shared" si="71"/>
        <v>PEDRAZA PORRAS, Milagros</v>
      </c>
      <c r="C82" s="82" t="str">
        <f t="shared" si="40"/>
        <v/>
      </c>
      <c r="D82" s="82" t="str">
        <f t="shared" si="41"/>
        <v/>
      </c>
      <c r="E82" s="82" t="str">
        <f t="shared" si="42"/>
        <v/>
      </c>
      <c r="F82" s="82" t="str">
        <f t="shared" si="43"/>
        <v/>
      </c>
      <c r="G82" s="82" t="str">
        <f t="shared" si="44"/>
        <v/>
      </c>
      <c r="H82" s="82" t="str">
        <f t="shared" si="45"/>
        <v/>
      </c>
      <c r="I82" s="82" t="str">
        <f t="shared" si="46"/>
        <v/>
      </c>
      <c r="J82" s="82" t="str">
        <f t="shared" si="47"/>
        <v/>
      </c>
      <c r="K82" s="82" t="str">
        <f t="shared" si="48"/>
        <v/>
      </c>
      <c r="L82" s="82" t="str">
        <f t="shared" si="49"/>
        <v/>
      </c>
      <c r="M82" s="82" t="str">
        <f t="shared" si="50"/>
        <v/>
      </c>
      <c r="N82" s="82" t="str">
        <f t="shared" si="51"/>
        <v/>
      </c>
      <c r="O82" s="82" t="str">
        <f t="shared" si="52"/>
        <v/>
      </c>
      <c r="P82" s="14" t="str">
        <f t="shared" si="72"/>
        <v/>
      </c>
      <c r="Q82" s="14" t="str">
        <f t="shared" si="73"/>
        <v/>
      </c>
      <c r="R82" s="136" t="str">
        <f t="shared" si="74"/>
        <v/>
      </c>
      <c r="S82" s="47">
        <f t="shared" si="75"/>
        <v>0</v>
      </c>
      <c r="T82" s="14" t="str">
        <f t="shared" si="76"/>
        <v/>
      </c>
      <c r="U82" s="14">
        <f t="shared" si="77"/>
        <v>500</v>
      </c>
      <c r="V82" s="137" t="str">
        <f t="shared" si="53"/>
        <v/>
      </c>
      <c r="W82" s="38" t="str">
        <f t="shared" si="54"/>
        <v/>
      </c>
      <c r="X82" s="38" t="str">
        <f t="shared" si="55"/>
        <v/>
      </c>
      <c r="Y82" s="38" t="str">
        <f t="shared" si="56"/>
        <v/>
      </c>
      <c r="Z82" s="38" t="str">
        <f t="shared" si="57"/>
        <v/>
      </c>
      <c r="AA82" s="38" t="str">
        <f t="shared" si="58"/>
        <v/>
      </c>
      <c r="AB82" s="38" t="str">
        <f t="shared" si="59"/>
        <v/>
      </c>
      <c r="AC82" s="38" t="str">
        <f t="shared" si="60"/>
        <v/>
      </c>
      <c r="AD82" s="38" t="str">
        <f t="shared" si="61"/>
        <v/>
      </c>
      <c r="AE82" s="38" t="str">
        <f t="shared" si="62"/>
        <v/>
      </c>
      <c r="AF82" s="38" t="str">
        <f t="shared" si="63"/>
        <v/>
      </c>
      <c r="AG82" s="38" t="str">
        <f t="shared" si="64"/>
        <v/>
      </c>
      <c r="AH82" s="38" t="str">
        <f t="shared" si="65"/>
        <v/>
      </c>
      <c r="AI82" s="110" t="str">
        <f t="shared" si="66"/>
        <v/>
      </c>
      <c r="AJ82" s="137" t="str">
        <f t="shared" si="67"/>
        <v/>
      </c>
      <c r="AK82" s="137" t="str">
        <f t="shared" si="68"/>
        <v/>
      </c>
      <c r="AL82" s="138" t="str">
        <f t="shared" si="69"/>
        <v/>
      </c>
      <c r="AM82" s="38" t="str">
        <f t="shared" si="70"/>
        <v/>
      </c>
    </row>
    <row r="83" spans="1:39" x14ac:dyDescent="0.25">
      <c r="A83" s="135">
        <v>28</v>
      </c>
      <c r="B83" s="14" t="str">
        <f t="shared" si="71"/>
        <v>RIVERA PACHECO, Milene Octalis</v>
      </c>
      <c r="C83" s="82" t="str">
        <f t="shared" si="40"/>
        <v/>
      </c>
      <c r="D83" s="82" t="str">
        <f t="shared" si="41"/>
        <v/>
      </c>
      <c r="E83" s="82" t="str">
        <f t="shared" si="42"/>
        <v/>
      </c>
      <c r="F83" s="82" t="str">
        <f t="shared" si="43"/>
        <v/>
      </c>
      <c r="G83" s="82" t="str">
        <f t="shared" si="44"/>
        <v/>
      </c>
      <c r="H83" s="82" t="str">
        <f t="shared" si="45"/>
        <v/>
      </c>
      <c r="I83" s="82" t="str">
        <f t="shared" si="46"/>
        <v/>
      </c>
      <c r="J83" s="82" t="str">
        <f t="shared" si="47"/>
        <v/>
      </c>
      <c r="K83" s="82" t="str">
        <f t="shared" si="48"/>
        <v/>
      </c>
      <c r="L83" s="82" t="str">
        <f t="shared" si="49"/>
        <v/>
      </c>
      <c r="M83" s="82" t="str">
        <f t="shared" si="50"/>
        <v/>
      </c>
      <c r="N83" s="82" t="str">
        <f t="shared" si="51"/>
        <v/>
      </c>
      <c r="O83" s="82" t="str">
        <f t="shared" si="52"/>
        <v/>
      </c>
      <c r="P83" s="14" t="str">
        <f t="shared" si="72"/>
        <v/>
      </c>
      <c r="Q83" s="14" t="str">
        <f t="shared" si="73"/>
        <v/>
      </c>
      <c r="R83" s="136" t="str">
        <f t="shared" si="74"/>
        <v/>
      </c>
      <c r="S83" s="47">
        <f t="shared" si="75"/>
        <v>0</v>
      </c>
      <c r="T83" s="14" t="str">
        <f t="shared" si="76"/>
        <v/>
      </c>
      <c r="U83" s="14">
        <f t="shared" si="77"/>
        <v>500</v>
      </c>
      <c r="V83" s="137" t="str">
        <f t="shared" si="53"/>
        <v/>
      </c>
      <c r="W83" s="38" t="str">
        <f t="shared" si="54"/>
        <v/>
      </c>
      <c r="X83" s="38" t="str">
        <f t="shared" si="55"/>
        <v/>
      </c>
      <c r="Y83" s="38" t="str">
        <f t="shared" si="56"/>
        <v/>
      </c>
      <c r="Z83" s="38" t="str">
        <f t="shared" si="57"/>
        <v/>
      </c>
      <c r="AA83" s="38" t="str">
        <f t="shared" si="58"/>
        <v/>
      </c>
      <c r="AB83" s="38" t="str">
        <f t="shared" si="59"/>
        <v/>
      </c>
      <c r="AC83" s="38" t="str">
        <f t="shared" si="60"/>
        <v/>
      </c>
      <c r="AD83" s="38" t="str">
        <f t="shared" si="61"/>
        <v/>
      </c>
      <c r="AE83" s="38" t="str">
        <f t="shared" si="62"/>
        <v/>
      </c>
      <c r="AF83" s="38" t="str">
        <f t="shared" si="63"/>
        <v/>
      </c>
      <c r="AG83" s="38" t="str">
        <f t="shared" si="64"/>
        <v/>
      </c>
      <c r="AH83" s="38" t="str">
        <f t="shared" si="65"/>
        <v/>
      </c>
      <c r="AI83" s="110" t="str">
        <f t="shared" si="66"/>
        <v/>
      </c>
      <c r="AJ83" s="137" t="str">
        <f t="shared" si="67"/>
        <v/>
      </c>
      <c r="AK83" s="137" t="str">
        <f t="shared" si="68"/>
        <v/>
      </c>
      <c r="AL83" s="138" t="str">
        <f t="shared" si="69"/>
        <v/>
      </c>
      <c r="AM83" s="38" t="str">
        <f t="shared" si="70"/>
        <v/>
      </c>
    </row>
    <row r="84" spans="1:39" x14ac:dyDescent="0.25">
      <c r="A84" s="135">
        <v>29</v>
      </c>
      <c r="B84" s="14" t="str">
        <f t="shared" si="71"/>
        <v>ROJAS CARRILLO, Jhon Marcelino</v>
      </c>
      <c r="C84" s="82" t="str">
        <f t="shared" si="40"/>
        <v/>
      </c>
      <c r="D84" s="82" t="str">
        <f t="shared" si="41"/>
        <v/>
      </c>
      <c r="E84" s="82" t="str">
        <f t="shared" si="42"/>
        <v/>
      </c>
      <c r="F84" s="82" t="str">
        <f t="shared" si="43"/>
        <v/>
      </c>
      <c r="G84" s="82" t="str">
        <f t="shared" si="44"/>
        <v/>
      </c>
      <c r="H84" s="82" t="str">
        <f t="shared" si="45"/>
        <v/>
      </c>
      <c r="I84" s="82" t="str">
        <f t="shared" si="46"/>
        <v/>
      </c>
      <c r="J84" s="82" t="str">
        <f t="shared" si="47"/>
        <v/>
      </c>
      <c r="K84" s="82" t="str">
        <f t="shared" si="48"/>
        <v/>
      </c>
      <c r="L84" s="82" t="str">
        <f t="shared" si="49"/>
        <v/>
      </c>
      <c r="M84" s="82" t="str">
        <f t="shared" si="50"/>
        <v/>
      </c>
      <c r="N84" s="82" t="str">
        <f t="shared" si="51"/>
        <v/>
      </c>
      <c r="O84" s="82" t="str">
        <f t="shared" si="52"/>
        <v/>
      </c>
      <c r="P84" s="14" t="str">
        <f t="shared" si="72"/>
        <v/>
      </c>
      <c r="Q84" s="14" t="str">
        <f t="shared" si="73"/>
        <v/>
      </c>
      <c r="R84" s="136" t="str">
        <f t="shared" si="74"/>
        <v/>
      </c>
      <c r="S84" s="47">
        <f t="shared" si="75"/>
        <v>0</v>
      </c>
      <c r="T84" s="14" t="str">
        <f t="shared" si="76"/>
        <v/>
      </c>
      <c r="U84" s="14">
        <f t="shared" si="77"/>
        <v>500</v>
      </c>
      <c r="V84" s="137" t="str">
        <f t="shared" si="53"/>
        <v/>
      </c>
      <c r="W84" s="38" t="str">
        <f t="shared" si="54"/>
        <v/>
      </c>
      <c r="X84" s="38" t="str">
        <f t="shared" si="55"/>
        <v/>
      </c>
      <c r="Y84" s="38" t="str">
        <f t="shared" si="56"/>
        <v/>
      </c>
      <c r="Z84" s="38" t="str">
        <f t="shared" si="57"/>
        <v/>
      </c>
      <c r="AA84" s="38" t="str">
        <f t="shared" si="58"/>
        <v/>
      </c>
      <c r="AB84" s="38" t="str">
        <f t="shared" si="59"/>
        <v/>
      </c>
      <c r="AC84" s="38" t="str">
        <f t="shared" si="60"/>
        <v/>
      </c>
      <c r="AD84" s="38" t="str">
        <f t="shared" si="61"/>
        <v/>
      </c>
      <c r="AE84" s="38" t="str">
        <f t="shared" si="62"/>
        <v/>
      </c>
      <c r="AF84" s="38" t="str">
        <f t="shared" si="63"/>
        <v/>
      </c>
      <c r="AG84" s="38" t="str">
        <f t="shared" si="64"/>
        <v/>
      </c>
      <c r="AH84" s="38" t="str">
        <f t="shared" si="65"/>
        <v/>
      </c>
      <c r="AI84" s="110" t="str">
        <f t="shared" si="66"/>
        <v/>
      </c>
      <c r="AJ84" s="137" t="str">
        <f t="shared" si="67"/>
        <v/>
      </c>
      <c r="AK84" s="137" t="str">
        <f t="shared" si="68"/>
        <v/>
      </c>
      <c r="AL84" s="138" t="str">
        <f t="shared" si="69"/>
        <v/>
      </c>
      <c r="AM84" s="38" t="str">
        <f t="shared" si="70"/>
        <v/>
      </c>
    </row>
    <row r="85" spans="1:39" x14ac:dyDescent="0.25">
      <c r="A85" s="135">
        <v>30</v>
      </c>
      <c r="B85" s="14" t="str">
        <f t="shared" si="71"/>
        <v>ROSALES PUMAPILLO, Harasely Milagros</v>
      </c>
      <c r="C85" s="82" t="str">
        <f t="shared" si="40"/>
        <v/>
      </c>
      <c r="D85" s="82" t="str">
        <f t="shared" si="41"/>
        <v/>
      </c>
      <c r="E85" s="82" t="str">
        <f t="shared" si="42"/>
        <v/>
      </c>
      <c r="F85" s="82" t="str">
        <f t="shared" si="43"/>
        <v/>
      </c>
      <c r="G85" s="82" t="str">
        <f t="shared" si="44"/>
        <v/>
      </c>
      <c r="H85" s="82" t="str">
        <f t="shared" si="45"/>
        <v/>
      </c>
      <c r="I85" s="82" t="str">
        <f t="shared" si="46"/>
        <v/>
      </c>
      <c r="J85" s="82" t="str">
        <f t="shared" si="47"/>
        <v/>
      </c>
      <c r="K85" s="82" t="str">
        <f t="shared" si="48"/>
        <v/>
      </c>
      <c r="L85" s="82" t="str">
        <f t="shared" si="49"/>
        <v/>
      </c>
      <c r="M85" s="82" t="str">
        <f t="shared" si="50"/>
        <v/>
      </c>
      <c r="N85" s="82" t="str">
        <f t="shared" si="51"/>
        <v/>
      </c>
      <c r="O85" s="82" t="str">
        <f t="shared" si="52"/>
        <v/>
      </c>
      <c r="P85" s="14" t="str">
        <f t="shared" si="72"/>
        <v/>
      </c>
      <c r="Q85" s="14" t="str">
        <f t="shared" si="73"/>
        <v/>
      </c>
      <c r="R85" s="136" t="str">
        <f t="shared" si="74"/>
        <v/>
      </c>
      <c r="S85" s="47">
        <f t="shared" si="75"/>
        <v>0</v>
      </c>
      <c r="T85" s="14" t="str">
        <f t="shared" si="76"/>
        <v/>
      </c>
      <c r="U85" s="14">
        <f t="shared" si="77"/>
        <v>500</v>
      </c>
      <c r="V85" s="137" t="str">
        <f t="shared" si="53"/>
        <v/>
      </c>
      <c r="W85" s="38" t="str">
        <f t="shared" si="54"/>
        <v/>
      </c>
      <c r="X85" s="38" t="str">
        <f t="shared" si="55"/>
        <v/>
      </c>
      <c r="Y85" s="38" t="str">
        <f t="shared" si="56"/>
        <v/>
      </c>
      <c r="Z85" s="38" t="str">
        <f t="shared" si="57"/>
        <v/>
      </c>
      <c r="AA85" s="38" t="str">
        <f t="shared" si="58"/>
        <v/>
      </c>
      <c r="AB85" s="38" t="str">
        <f t="shared" si="59"/>
        <v/>
      </c>
      <c r="AC85" s="38" t="str">
        <f t="shared" si="60"/>
        <v/>
      </c>
      <c r="AD85" s="38" t="str">
        <f t="shared" si="61"/>
        <v/>
      </c>
      <c r="AE85" s="38" t="str">
        <f t="shared" si="62"/>
        <v/>
      </c>
      <c r="AF85" s="38" t="str">
        <f t="shared" si="63"/>
        <v/>
      </c>
      <c r="AG85" s="38" t="str">
        <f t="shared" si="64"/>
        <v/>
      </c>
      <c r="AH85" s="38" t="str">
        <f t="shared" si="65"/>
        <v/>
      </c>
      <c r="AI85" s="110" t="str">
        <f t="shared" si="66"/>
        <v/>
      </c>
      <c r="AJ85" s="137" t="str">
        <f t="shared" si="67"/>
        <v/>
      </c>
      <c r="AK85" s="137" t="str">
        <f t="shared" si="68"/>
        <v/>
      </c>
      <c r="AL85" s="138" t="str">
        <f t="shared" si="69"/>
        <v/>
      </c>
      <c r="AM85" s="38" t="str">
        <f t="shared" si="70"/>
        <v/>
      </c>
    </row>
    <row r="86" spans="1:39" x14ac:dyDescent="0.25">
      <c r="A86" s="135">
        <v>31</v>
      </c>
      <c r="B86" s="14" t="str">
        <f t="shared" si="71"/>
        <v>TAIRO TAPIA, Erwin Amstron</v>
      </c>
      <c r="C86" s="82" t="str">
        <f t="shared" si="40"/>
        <v/>
      </c>
      <c r="D86" s="82" t="str">
        <f t="shared" si="41"/>
        <v/>
      </c>
      <c r="E86" s="82" t="str">
        <f t="shared" si="42"/>
        <v/>
      </c>
      <c r="F86" s="82" t="str">
        <f t="shared" si="43"/>
        <v/>
      </c>
      <c r="G86" s="82" t="str">
        <f t="shared" si="44"/>
        <v/>
      </c>
      <c r="H86" s="82" t="str">
        <f t="shared" si="45"/>
        <v/>
      </c>
      <c r="I86" s="82" t="str">
        <f t="shared" si="46"/>
        <v/>
      </c>
      <c r="J86" s="82" t="str">
        <f t="shared" si="47"/>
        <v/>
      </c>
      <c r="K86" s="82" t="str">
        <f t="shared" si="48"/>
        <v/>
      </c>
      <c r="L86" s="82" t="str">
        <f t="shared" si="49"/>
        <v/>
      </c>
      <c r="M86" s="82" t="str">
        <f t="shared" si="50"/>
        <v/>
      </c>
      <c r="N86" s="82" t="str">
        <f t="shared" si="51"/>
        <v/>
      </c>
      <c r="O86" s="82" t="str">
        <f t="shared" si="52"/>
        <v/>
      </c>
      <c r="P86" s="14" t="str">
        <f t="shared" si="72"/>
        <v/>
      </c>
      <c r="Q86" s="14" t="str">
        <f t="shared" si="73"/>
        <v/>
      </c>
      <c r="R86" s="136" t="str">
        <f t="shared" si="74"/>
        <v/>
      </c>
      <c r="S86" s="47">
        <f t="shared" si="75"/>
        <v>0</v>
      </c>
      <c r="T86" s="14" t="str">
        <f t="shared" si="76"/>
        <v/>
      </c>
      <c r="U86" s="14">
        <f t="shared" si="77"/>
        <v>500</v>
      </c>
      <c r="V86" s="137" t="str">
        <f t="shared" si="53"/>
        <v/>
      </c>
      <c r="W86" s="38" t="str">
        <f t="shared" si="54"/>
        <v/>
      </c>
      <c r="X86" s="38" t="str">
        <f t="shared" si="55"/>
        <v/>
      </c>
      <c r="Y86" s="38" t="str">
        <f t="shared" si="56"/>
        <v/>
      </c>
      <c r="Z86" s="38" t="str">
        <f t="shared" si="57"/>
        <v/>
      </c>
      <c r="AA86" s="38" t="str">
        <f t="shared" si="58"/>
        <v/>
      </c>
      <c r="AB86" s="38" t="str">
        <f t="shared" si="59"/>
        <v/>
      </c>
      <c r="AC86" s="38" t="str">
        <f t="shared" si="60"/>
        <v/>
      </c>
      <c r="AD86" s="38" t="str">
        <f t="shared" si="61"/>
        <v/>
      </c>
      <c r="AE86" s="38" t="str">
        <f t="shared" si="62"/>
        <v/>
      </c>
      <c r="AF86" s="38" t="str">
        <f t="shared" si="63"/>
        <v/>
      </c>
      <c r="AG86" s="38" t="str">
        <f t="shared" si="64"/>
        <v/>
      </c>
      <c r="AH86" s="38" t="str">
        <f t="shared" si="65"/>
        <v/>
      </c>
      <c r="AI86" s="110" t="str">
        <f t="shared" si="66"/>
        <v/>
      </c>
      <c r="AJ86" s="137" t="str">
        <f t="shared" si="67"/>
        <v/>
      </c>
      <c r="AK86" s="137" t="str">
        <f t="shared" si="68"/>
        <v/>
      </c>
      <c r="AL86" s="138" t="str">
        <f t="shared" si="69"/>
        <v/>
      </c>
      <c r="AM86" s="38" t="str">
        <f t="shared" si="70"/>
        <v/>
      </c>
    </row>
    <row r="87" spans="1:39" x14ac:dyDescent="0.25">
      <c r="A87" s="135">
        <v>32</v>
      </c>
      <c r="B87" s="14" t="str">
        <f t="shared" si="71"/>
        <v>VERA VIGURIA, Sebastian Adriano</v>
      </c>
      <c r="C87" s="82" t="str">
        <f t="shared" si="40"/>
        <v/>
      </c>
      <c r="D87" s="82" t="str">
        <f t="shared" si="41"/>
        <v/>
      </c>
      <c r="E87" s="82" t="str">
        <f t="shared" si="42"/>
        <v/>
      </c>
      <c r="F87" s="82" t="str">
        <f t="shared" si="43"/>
        <v/>
      </c>
      <c r="G87" s="82" t="str">
        <f t="shared" si="44"/>
        <v/>
      </c>
      <c r="H87" s="82" t="str">
        <f t="shared" si="45"/>
        <v/>
      </c>
      <c r="I87" s="82" t="str">
        <f t="shared" si="46"/>
        <v/>
      </c>
      <c r="J87" s="82" t="str">
        <f t="shared" si="47"/>
        <v/>
      </c>
      <c r="K87" s="82" t="str">
        <f t="shared" si="48"/>
        <v/>
      </c>
      <c r="L87" s="82" t="str">
        <f t="shared" si="49"/>
        <v/>
      </c>
      <c r="M87" s="82" t="str">
        <f t="shared" si="50"/>
        <v/>
      </c>
      <c r="N87" s="82" t="str">
        <f t="shared" si="51"/>
        <v/>
      </c>
      <c r="O87" s="82" t="str">
        <f t="shared" si="52"/>
        <v/>
      </c>
      <c r="P87" s="14" t="str">
        <f t="shared" si="72"/>
        <v/>
      </c>
      <c r="Q87" s="14" t="str">
        <f t="shared" si="73"/>
        <v/>
      </c>
      <c r="R87" s="136" t="str">
        <f t="shared" si="74"/>
        <v/>
      </c>
      <c r="S87" s="47">
        <f t="shared" si="75"/>
        <v>0</v>
      </c>
      <c r="T87" s="14" t="str">
        <f t="shared" si="76"/>
        <v/>
      </c>
      <c r="U87" s="14">
        <f t="shared" si="77"/>
        <v>500</v>
      </c>
      <c r="V87" s="137" t="str">
        <f t="shared" si="53"/>
        <v/>
      </c>
      <c r="W87" s="38" t="str">
        <f t="shared" si="54"/>
        <v/>
      </c>
      <c r="X87" s="38" t="str">
        <f t="shared" si="55"/>
        <v/>
      </c>
      <c r="Y87" s="38" t="str">
        <f t="shared" si="56"/>
        <v/>
      </c>
      <c r="Z87" s="38" t="str">
        <f t="shared" si="57"/>
        <v/>
      </c>
      <c r="AA87" s="38" t="str">
        <f t="shared" si="58"/>
        <v/>
      </c>
      <c r="AB87" s="38" t="str">
        <f t="shared" si="59"/>
        <v/>
      </c>
      <c r="AC87" s="38" t="str">
        <f t="shared" si="60"/>
        <v/>
      </c>
      <c r="AD87" s="38" t="str">
        <f t="shared" si="61"/>
        <v/>
      </c>
      <c r="AE87" s="38" t="str">
        <f t="shared" si="62"/>
        <v/>
      </c>
      <c r="AF87" s="38" t="str">
        <f t="shared" si="63"/>
        <v/>
      </c>
      <c r="AG87" s="38" t="str">
        <f t="shared" si="64"/>
        <v/>
      </c>
      <c r="AH87" s="38" t="str">
        <f t="shared" si="65"/>
        <v/>
      </c>
      <c r="AI87" s="110" t="str">
        <f t="shared" si="66"/>
        <v/>
      </c>
      <c r="AJ87" s="137" t="str">
        <f t="shared" si="67"/>
        <v/>
      </c>
      <c r="AK87" s="137" t="str">
        <f t="shared" si="68"/>
        <v/>
      </c>
      <c r="AL87" s="138" t="str">
        <f t="shared" si="69"/>
        <v/>
      </c>
      <c r="AM87" s="38" t="str">
        <f t="shared" si="70"/>
        <v/>
      </c>
    </row>
    <row r="88" spans="1:39" x14ac:dyDescent="0.25">
      <c r="A88" s="135">
        <v>33</v>
      </c>
      <c r="B88" s="14" t="str">
        <f t="shared" si="71"/>
        <v>ZUÑIGA CCORISAPRA, Milagros</v>
      </c>
      <c r="C88" s="82" t="str">
        <f t="shared" si="40"/>
        <v/>
      </c>
      <c r="D88" s="82" t="str">
        <f t="shared" si="41"/>
        <v/>
      </c>
      <c r="E88" s="82" t="str">
        <f t="shared" si="42"/>
        <v/>
      </c>
      <c r="F88" s="82" t="str">
        <f t="shared" si="43"/>
        <v/>
      </c>
      <c r="G88" s="82" t="str">
        <f t="shared" si="44"/>
        <v/>
      </c>
      <c r="H88" s="82" t="str">
        <f t="shared" si="45"/>
        <v/>
      </c>
      <c r="I88" s="82" t="str">
        <f t="shared" si="46"/>
        <v/>
      </c>
      <c r="J88" s="82" t="str">
        <f t="shared" si="47"/>
        <v/>
      </c>
      <c r="K88" s="82" t="str">
        <f t="shared" si="48"/>
        <v/>
      </c>
      <c r="L88" s="82" t="str">
        <f t="shared" si="49"/>
        <v/>
      </c>
      <c r="M88" s="82" t="str">
        <f t="shared" si="50"/>
        <v/>
      </c>
      <c r="N88" s="82" t="str">
        <f t="shared" si="51"/>
        <v/>
      </c>
      <c r="O88" s="82" t="str">
        <f t="shared" si="52"/>
        <v/>
      </c>
      <c r="P88" s="14" t="str">
        <f t="shared" si="72"/>
        <v/>
      </c>
      <c r="Q88" s="14" t="str">
        <f t="shared" si="73"/>
        <v/>
      </c>
      <c r="R88" s="136" t="str">
        <f t="shared" si="74"/>
        <v/>
      </c>
      <c r="S88" s="47">
        <f t="shared" si="75"/>
        <v>0</v>
      </c>
      <c r="T88" s="14" t="str">
        <f t="shared" si="76"/>
        <v/>
      </c>
      <c r="U88" s="14">
        <f t="shared" si="77"/>
        <v>500</v>
      </c>
      <c r="V88" s="137" t="str">
        <f t="shared" si="53"/>
        <v/>
      </c>
      <c r="W88" s="38" t="str">
        <f t="shared" si="54"/>
        <v/>
      </c>
      <c r="X88" s="38" t="str">
        <f t="shared" si="55"/>
        <v/>
      </c>
      <c r="Y88" s="38" t="str">
        <f t="shared" si="56"/>
        <v/>
      </c>
      <c r="Z88" s="38" t="str">
        <f t="shared" si="57"/>
        <v/>
      </c>
      <c r="AA88" s="38" t="str">
        <f t="shared" si="58"/>
        <v/>
      </c>
      <c r="AB88" s="38" t="str">
        <f t="shared" si="59"/>
        <v/>
      </c>
      <c r="AC88" s="38" t="str">
        <f t="shared" si="60"/>
        <v/>
      </c>
      <c r="AD88" s="38" t="str">
        <f t="shared" si="61"/>
        <v/>
      </c>
      <c r="AE88" s="38" t="str">
        <f t="shared" si="62"/>
        <v/>
      </c>
      <c r="AF88" s="38" t="str">
        <f t="shared" si="63"/>
        <v/>
      </c>
      <c r="AG88" s="38" t="str">
        <f t="shared" si="64"/>
        <v/>
      </c>
      <c r="AH88" s="38" t="str">
        <f t="shared" si="65"/>
        <v/>
      </c>
      <c r="AI88" s="110" t="str">
        <f t="shared" si="66"/>
        <v/>
      </c>
      <c r="AJ88" s="137" t="str">
        <f t="shared" si="67"/>
        <v/>
      </c>
      <c r="AK88" s="137" t="str">
        <f t="shared" si="68"/>
        <v/>
      </c>
      <c r="AL88" s="138" t="str">
        <f t="shared" si="69"/>
        <v/>
      </c>
      <c r="AM88" s="38" t="str">
        <f t="shared" si="70"/>
        <v/>
      </c>
    </row>
    <row r="89" spans="1:39" x14ac:dyDescent="0.25">
      <c r="A89" s="135">
        <v>34</v>
      </c>
      <c r="B89" s="14" t="str">
        <f t="shared" si="71"/>
        <v/>
      </c>
      <c r="C89" s="82" t="str">
        <f t="shared" si="40"/>
        <v/>
      </c>
      <c r="D89" s="82" t="str">
        <f t="shared" si="41"/>
        <v/>
      </c>
      <c r="E89" s="82" t="str">
        <f t="shared" si="42"/>
        <v/>
      </c>
      <c r="F89" s="82" t="str">
        <f t="shared" si="43"/>
        <v/>
      </c>
      <c r="G89" s="82" t="str">
        <f t="shared" si="44"/>
        <v/>
      </c>
      <c r="H89" s="82" t="str">
        <f t="shared" si="45"/>
        <v/>
      </c>
      <c r="I89" s="82" t="str">
        <f t="shared" si="46"/>
        <v/>
      </c>
      <c r="J89" s="82" t="str">
        <f t="shared" si="47"/>
        <v/>
      </c>
      <c r="K89" s="82" t="str">
        <f t="shared" si="48"/>
        <v/>
      </c>
      <c r="L89" s="82" t="str">
        <f t="shared" si="49"/>
        <v/>
      </c>
      <c r="M89" s="82" t="str">
        <f t="shared" si="50"/>
        <v/>
      </c>
      <c r="N89" s="82" t="str">
        <f t="shared" si="51"/>
        <v/>
      </c>
      <c r="O89" s="82" t="str">
        <f t="shared" si="52"/>
        <v/>
      </c>
      <c r="P89" s="14" t="str">
        <f t="shared" si="72"/>
        <v/>
      </c>
      <c r="Q89" s="14" t="str">
        <f t="shared" si="73"/>
        <v/>
      </c>
      <c r="R89" s="136" t="str">
        <f t="shared" si="74"/>
        <v/>
      </c>
      <c r="S89" s="47" t="str">
        <f t="shared" si="75"/>
        <v/>
      </c>
      <c r="T89" s="14" t="str">
        <f t="shared" si="76"/>
        <v/>
      </c>
      <c r="U89" s="14" t="str">
        <f t="shared" si="77"/>
        <v/>
      </c>
      <c r="V89" s="137" t="str">
        <f t="shared" si="53"/>
        <v/>
      </c>
      <c r="W89" s="38" t="str">
        <f t="shared" si="54"/>
        <v/>
      </c>
      <c r="X89" s="38" t="str">
        <f t="shared" si="55"/>
        <v/>
      </c>
      <c r="Y89" s="38" t="str">
        <f t="shared" si="56"/>
        <v/>
      </c>
      <c r="Z89" s="38" t="str">
        <f t="shared" si="57"/>
        <v/>
      </c>
      <c r="AA89" s="38" t="str">
        <f t="shared" si="58"/>
        <v/>
      </c>
      <c r="AB89" s="38" t="str">
        <f t="shared" si="59"/>
        <v/>
      </c>
      <c r="AC89" s="38" t="str">
        <f t="shared" si="60"/>
        <v/>
      </c>
      <c r="AD89" s="38" t="str">
        <f t="shared" si="61"/>
        <v/>
      </c>
      <c r="AE89" s="38" t="str">
        <f t="shared" si="62"/>
        <v/>
      </c>
      <c r="AF89" s="38" t="str">
        <f t="shared" si="63"/>
        <v/>
      </c>
      <c r="AG89" s="38" t="str">
        <f t="shared" si="64"/>
        <v/>
      </c>
      <c r="AH89" s="38" t="str">
        <f t="shared" si="65"/>
        <v/>
      </c>
      <c r="AI89" s="137" t="str">
        <f t="shared" si="66"/>
        <v/>
      </c>
      <c r="AJ89" s="137" t="str">
        <f t="shared" si="67"/>
        <v/>
      </c>
      <c r="AK89" s="137" t="str">
        <f t="shared" si="68"/>
        <v/>
      </c>
      <c r="AL89" s="138" t="str">
        <f t="shared" si="69"/>
        <v/>
      </c>
      <c r="AM89" s="38" t="str">
        <f t="shared" si="70"/>
        <v/>
      </c>
    </row>
    <row r="90" spans="1:39" x14ac:dyDescent="0.25">
      <c r="A90" s="135">
        <v>35</v>
      </c>
      <c r="B90" s="14" t="str">
        <f t="shared" si="71"/>
        <v/>
      </c>
      <c r="C90" s="82" t="str">
        <f t="shared" si="40"/>
        <v/>
      </c>
      <c r="D90" s="82" t="str">
        <f t="shared" si="41"/>
        <v/>
      </c>
      <c r="E90" s="82" t="str">
        <f t="shared" si="42"/>
        <v/>
      </c>
      <c r="F90" s="82" t="str">
        <f t="shared" si="43"/>
        <v/>
      </c>
      <c r="G90" s="82" t="str">
        <f t="shared" si="44"/>
        <v/>
      </c>
      <c r="H90" s="82" t="str">
        <f t="shared" si="45"/>
        <v/>
      </c>
      <c r="I90" s="82" t="str">
        <f t="shared" si="46"/>
        <v/>
      </c>
      <c r="J90" s="82" t="str">
        <f t="shared" si="47"/>
        <v/>
      </c>
      <c r="K90" s="82" t="str">
        <f t="shared" si="48"/>
        <v/>
      </c>
      <c r="L90" s="82" t="str">
        <f t="shared" si="49"/>
        <v/>
      </c>
      <c r="M90" s="82" t="str">
        <f t="shared" si="50"/>
        <v/>
      </c>
      <c r="N90" s="82" t="str">
        <f t="shared" si="51"/>
        <v/>
      </c>
      <c r="O90" s="82" t="str">
        <f t="shared" si="52"/>
        <v/>
      </c>
      <c r="P90" s="14" t="str">
        <f t="shared" si="72"/>
        <v/>
      </c>
      <c r="Q90" s="14" t="str">
        <f t="shared" si="73"/>
        <v/>
      </c>
      <c r="R90" s="136" t="str">
        <f t="shared" si="74"/>
        <v/>
      </c>
      <c r="S90" s="47" t="str">
        <f t="shared" si="75"/>
        <v/>
      </c>
      <c r="T90" s="14" t="str">
        <f t="shared" si="76"/>
        <v/>
      </c>
      <c r="U90" s="14" t="str">
        <f t="shared" si="77"/>
        <v/>
      </c>
      <c r="V90" s="137" t="str">
        <f t="shared" si="53"/>
        <v/>
      </c>
      <c r="W90" s="38" t="str">
        <f t="shared" si="54"/>
        <v/>
      </c>
      <c r="X90" s="38" t="str">
        <f t="shared" si="55"/>
        <v/>
      </c>
      <c r="Y90" s="38" t="str">
        <f t="shared" si="56"/>
        <v/>
      </c>
      <c r="Z90" s="38" t="str">
        <f t="shared" si="57"/>
        <v/>
      </c>
      <c r="AA90" s="38" t="str">
        <f t="shared" si="58"/>
        <v/>
      </c>
      <c r="AB90" s="38" t="str">
        <f t="shared" si="59"/>
        <v/>
      </c>
      <c r="AC90" s="38" t="str">
        <f t="shared" si="60"/>
        <v/>
      </c>
      <c r="AD90" s="38" t="str">
        <f t="shared" si="61"/>
        <v/>
      </c>
      <c r="AE90" s="38" t="str">
        <f t="shared" si="62"/>
        <v/>
      </c>
      <c r="AF90" s="38" t="str">
        <f t="shared" si="63"/>
        <v/>
      </c>
      <c r="AG90" s="38" t="str">
        <f t="shared" si="64"/>
        <v/>
      </c>
      <c r="AH90" s="38" t="str">
        <f t="shared" si="65"/>
        <v/>
      </c>
      <c r="AI90" s="137" t="str">
        <f t="shared" si="66"/>
        <v/>
      </c>
      <c r="AJ90" s="137" t="str">
        <f t="shared" si="67"/>
        <v/>
      </c>
      <c r="AK90" s="137" t="str">
        <f t="shared" si="68"/>
        <v/>
      </c>
      <c r="AL90" s="138" t="str">
        <f t="shared" si="69"/>
        <v/>
      </c>
      <c r="AM90" s="38" t="str">
        <f t="shared" si="70"/>
        <v/>
      </c>
    </row>
    <row r="91" spans="1:39" x14ac:dyDescent="0.25">
      <c r="A91" s="135">
        <v>36</v>
      </c>
      <c r="B91" s="14" t="str">
        <f t="shared" si="71"/>
        <v/>
      </c>
      <c r="C91" s="82" t="str">
        <f t="shared" si="40"/>
        <v/>
      </c>
      <c r="D91" s="82" t="str">
        <f t="shared" si="41"/>
        <v/>
      </c>
      <c r="E91" s="82" t="str">
        <f t="shared" si="42"/>
        <v/>
      </c>
      <c r="F91" s="82" t="str">
        <f t="shared" si="43"/>
        <v/>
      </c>
      <c r="G91" s="82" t="str">
        <f t="shared" si="44"/>
        <v/>
      </c>
      <c r="H91" s="82" t="str">
        <f t="shared" si="45"/>
        <v/>
      </c>
      <c r="I91" s="82" t="str">
        <f t="shared" si="46"/>
        <v/>
      </c>
      <c r="J91" s="82" t="str">
        <f t="shared" si="47"/>
        <v/>
      </c>
      <c r="K91" s="82" t="str">
        <f t="shared" si="48"/>
        <v/>
      </c>
      <c r="L91" s="82" t="str">
        <f t="shared" si="49"/>
        <v/>
      </c>
      <c r="M91" s="82" t="str">
        <f t="shared" si="50"/>
        <v/>
      </c>
      <c r="N91" s="82" t="str">
        <f t="shared" si="51"/>
        <v/>
      </c>
      <c r="O91" s="82" t="str">
        <f t="shared" si="52"/>
        <v/>
      </c>
      <c r="P91" s="14" t="str">
        <f t="shared" si="72"/>
        <v/>
      </c>
      <c r="Q91" s="14" t="str">
        <f t="shared" si="73"/>
        <v/>
      </c>
      <c r="R91" s="136" t="str">
        <f t="shared" si="74"/>
        <v/>
      </c>
      <c r="S91" s="47" t="str">
        <f t="shared" si="75"/>
        <v/>
      </c>
      <c r="T91" s="14" t="str">
        <f t="shared" si="76"/>
        <v/>
      </c>
      <c r="U91" s="14" t="str">
        <f t="shared" si="77"/>
        <v/>
      </c>
      <c r="V91" s="137" t="str">
        <f t="shared" si="53"/>
        <v/>
      </c>
      <c r="W91" s="38" t="str">
        <f t="shared" si="54"/>
        <v/>
      </c>
      <c r="X91" s="38" t="str">
        <f t="shared" si="55"/>
        <v/>
      </c>
      <c r="Y91" s="38" t="str">
        <f t="shared" si="56"/>
        <v/>
      </c>
      <c r="Z91" s="38" t="str">
        <f t="shared" si="57"/>
        <v/>
      </c>
      <c r="AA91" s="38" t="str">
        <f t="shared" si="58"/>
        <v/>
      </c>
      <c r="AB91" s="38" t="str">
        <f t="shared" si="59"/>
        <v/>
      </c>
      <c r="AC91" s="38" t="str">
        <f t="shared" si="60"/>
        <v/>
      </c>
      <c r="AD91" s="38" t="str">
        <f t="shared" si="61"/>
        <v/>
      </c>
      <c r="AE91" s="38" t="str">
        <f t="shared" si="62"/>
        <v/>
      </c>
      <c r="AF91" s="38" t="str">
        <f t="shared" si="63"/>
        <v/>
      </c>
      <c r="AG91" s="38" t="str">
        <f t="shared" si="64"/>
        <v/>
      </c>
      <c r="AH91" s="38" t="str">
        <f t="shared" si="65"/>
        <v/>
      </c>
      <c r="AI91" s="137" t="str">
        <f t="shared" si="66"/>
        <v/>
      </c>
      <c r="AJ91" s="137" t="str">
        <f t="shared" si="67"/>
        <v/>
      </c>
      <c r="AK91" s="137" t="str">
        <f t="shared" si="68"/>
        <v/>
      </c>
      <c r="AL91" s="138" t="str">
        <f t="shared" si="69"/>
        <v/>
      </c>
      <c r="AM91" s="38" t="str">
        <f t="shared" si="70"/>
        <v/>
      </c>
    </row>
    <row r="92" spans="1:39" x14ac:dyDescent="0.25">
      <c r="A92" s="135">
        <v>37</v>
      </c>
      <c r="B92" s="14" t="str">
        <f t="shared" si="71"/>
        <v/>
      </c>
      <c r="C92" s="82" t="str">
        <f t="shared" si="40"/>
        <v/>
      </c>
      <c r="D92" s="82" t="str">
        <f t="shared" si="41"/>
        <v/>
      </c>
      <c r="E92" s="82" t="str">
        <f t="shared" si="42"/>
        <v/>
      </c>
      <c r="F92" s="82" t="str">
        <f t="shared" si="43"/>
        <v/>
      </c>
      <c r="G92" s="82" t="str">
        <f t="shared" si="44"/>
        <v/>
      </c>
      <c r="H92" s="82" t="str">
        <f t="shared" si="45"/>
        <v/>
      </c>
      <c r="I92" s="82" t="str">
        <f t="shared" si="46"/>
        <v/>
      </c>
      <c r="J92" s="82" t="str">
        <f t="shared" si="47"/>
        <v/>
      </c>
      <c r="K92" s="82" t="str">
        <f t="shared" si="48"/>
        <v/>
      </c>
      <c r="L92" s="82" t="str">
        <f t="shared" si="49"/>
        <v/>
      </c>
      <c r="M92" s="82" t="str">
        <f t="shared" si="50"/>
        <v/>
      </c>
      <c r="N92" s="82" t="str">
        <f t="shared" si="51"/>
        <v/>
      </c>
      <c r="O92" s="82" t="str">
        <f t="shared" si="52"/>
        <v/>
      </c>
      <c r="P92" s="14" t="str">
        <f t="shared" si="72"/>
        <v/>
      </c>
      <c r="Q92" s="14" t="str">
        <f t="shared" si="73"/>
        <v/>
      </c>
      <c r="R92" s="136" t="str">
        <f t="shared" si="74"/>
        <v/>
      </c>
      <c r="S92" s="47" t="str">
        <f t="shared" si="75"/>
        <v/>
      </c>
      <c r="T92" s="14" t="str">
        <f t="shared" si="76"/>
        <v/>
      </c>
      <c r="U92" s="14" t="str">
        <f t="shared" si="77"/>
        <v/>
      </c>
      <c r="V92" s="137" t="str">
        <f t="shared" si="53"/>
        <v/>
      </c>
      <c r="W92" s="38" t="str">
        <f t="shared" si="54"/>
        <v/>
      </c>
      <c r="X92" s="38" t="str">
        <f t="shared" si="55"/>
        <v/>
      </c>
      <c r="Y92" s="38" t="str">
        <f t="shared" si="56"/>
        <v/>
      </c>
      <c r="Z92" s="38" t="str">
        <f t="shared" si="57"/>
        <v/>
      </c>
      <c r="AA92" s="38" t="str">
        <f t="shared" si="58"/>
        <v/>
      </c>
      <c r="AB92" s="38" t="str">
        <f t="shared" si="59"/>
        <v/>
      </c>
      <c r="AC92" s="38" t="str">
        <f t="shared" si="60"/>
        <v/>
      </c>
      <c r="AD92" s="38" t="str">
        <f t="shared" si="61"/>
        <v/>
      </c>
      <c r="AE92" s="38" t="str">
        <f t="shared" si="62"/>
        <v/>
      </c>
      <c r="AF92" s="38" t="str">
        <f t="shared" si="63"/>
        <v/>
      </c>
      <c r="AG92" s="38" t="str">
        <f t="shared" si="64"/>
        <v/>
      </c>
      <c r="AH92" s="38" t="str">
        <f t="shared" si="65"/>
        <v/>
      </c>
      <c r="AI92" s="137" t="str">
        <f t="shared" si="66"/>
        <v/>
      </c>
      <c r="AJ92" s="137" t="str">
        <f t="shared" si="67"/>
        <v/>
      </c>
      <c r="AK92" s="137" t="str">
        <f t="shared" si="68"/>
        <v/>
      </c>
      <c r="AL92" s="138" t="str">
        <f t="shared" si="69"/>
        <v/>
      </c>
      <c r="AM92" s="38" t="str">
        <f t="shared" si="70"/>
        <v/>
      </c>
    </row>
    <row r="93" spans="1:39" x14ac:dyDescent="0.25">
      <c r="A93" s="135">
        <v>38</v>
      </c>
      <c r="B93" s="14" t="str">
        <f t="shared" si="71"/>
        <v/>
      </c>
      <c r="C93" s="82" t="str">
        <f t="shared" si="40"/>
        <v/>
      </c>
      <c r="D93" s="82" t="str">
        <f t="shared" si="41"/>
        <v/>
      </c>
      <c r="E93" s="82" t="str">
        <f t="shared" si="42"/>
        <v/>
      </c>
      <c r="F93" s="82" t="str">
        <f t="shared" si="43"/>
        <v/>
      </c>
      <c r="G93" s="82" t="str">
        <f t="shared" si="44"/>
        <v/>
      </c>
      <c r="H93" s="82" t="str">
        <f t="shared" si="45"/>
        <v/>
      </c>
      <c r="I93" s="82" t="str">
        <f t="shared" si="46"/>
        <v/>
      </c>
      <c r="J93" s="82" t="str">
        <f t="shared" si="47"/>
        <v/>
      </c>
      <c r="K93" s="82" t="str">
        <f t="shared" si="48"/>
        <v/>
      </c>
      <c r="L93" s="82" t="str">
        <f t="shared" si="49"/>
        <v/>
      </c>
      <c r="M93" s="82" t="str">
        <f t="shared" si="50"/>
        <v/>
      </c>
      <c r="N93" s="82" t="str">
        <f t="shared" si="51"/>
        <v/>
      </c>
      <c r="O93" s="82" t="str">
        <f t="shared" si="52"/>
        <v/>
      </c>
      <c r="P93" s="14" t="str">
        <f t="shared" si="72"/>
        <v/>
      </c>
      <c r="Q93" s="14" t="str">
        <f t="shared" si="73"/>
        <v/>
      </c>
      <c r="R93" s="136" t="str">
        <f t="shared" si="74"/>
        <v/>
      </c>
      <c r="S93" s="47" t="str">
        <f t="shared" si="75"/>
        <v/>
      </c>
      <c r="T93" s="14" t="str">
        <f t="shared" si="76"/>
        <v/>
      </c>
      <c r="U93" s="14" t="str">
        <f t="shared" si="77"/>
        <v/>
      </c>
      <c r="V93" s="137" t="str">
        <f t="shared" si="53"/>
        <v/>
      </c>
      <c r="W93" s="38" t="str">
        <f t="shared" si="54"/>
        <v/>
      </c>
      <c r="X93" s="38" t="str">
        <f t="shared" si="55"/>
        <v/>
      </c>
      <c r="Y93" s="38" t="str">
        <f t="shared" si="56"/>
        <v/>
      </c>
      <c r="Z93" s="38" t="str">
        <f t="shared" si="57"/>
        <v/>
      </c>
      <c r="AA93" s="38" t="str">
        <f t="shared" si="58"/>
        <v/>
      </c>
      <c r="AB93" s="38" t="str">
        <f t="shared" si="59"/>
        <v/>
      </c>
      <c r="AC93" s="38" t="str">
        <f t="shared" si="60"/>
        <v/>
      </c>
      <c r="AD93" s="38" t="str">
        <f t="shared" si="61"/>
        <v/>
      </c>
      <c r="AE93" s="38" t="str">
        <f t="shared" si="62"/>
        <v/>
      </c>
      <c r="AF93" s="38" t="str">
        <f t="shared" si="63"/>
        <v/>
      </c>
      <c r="AG93" s="38" t="str">
        <f t="shared" si="64"/>
        <v/>
      </c>
      <c r="AH93" s="38" t="str">
        <f t="shared" si="65"/>
        <v/>
      </c>
      <c r="AI93" s="137" t="str">
        <f t="shared" si="66"/>
        <v/>
      </c>
      <c r="AJ93" s="137" t="str">
        <f t="shared" si="67"/>
        <v/>
      </c>
      <c r="AK93" s="137" t="str">
        <f t="shared" si="68"/>
        <v/>
      </c>
      <c r="AL93" s="138" t="str">
        <f t="shared" si="69"/>
        <v/>
      </c>
      <c r="AM93" s="38" t="str">
        <f t="shared" si="70"/>
        <v/>
      </c>
    </row>
    <row r="94" spans="1:39" x14ac:dyDescent="0.25">
      <c r="A94" s="135">
        <v>39</v>
      </c>
      <c r="B94" s="14" t="str">
        <f t="shared" si="71"/>
        <v/>
      </c>
      <c r="C94" s="82" t="str">
        <f t="shared" si="40"/>
        <v/>
      </c>
      <c r="D94" s="82" t="str">
        <f t="shared" si="41"/>
        <v/>
      </c>
      <c r="E94" s="82" t="str">
        <f t="shared" si="42"/>
        <v/>
      </c>
      <c r="F94" s="82" t="str">
        <f t="shared" si="43"/>
        <v/>
      </c>
      <c r="G94" s="82" t="str">
        <f t="shared" si="44"/>
        <v/>
      </c>
      <c r="H94" s="82" t="str">
        <f t="shared" si="45"/>
        <v/>
      </c>
      <c r="I94" s="82" t="str">
        <f t="shared" si="46"/>
        <v/>
      </c>
      <c r="J94" s="82" t="str">
        <f t="shared" si="47"/>
        <v/>
      </c>
      <c r="K94" s="82" t="str">
        <f t="shared" si="48"/>
        <v/>
      </c>
      <c r="L94" s="82" t="str">
        <f t="shared" si="49"/>
        <v/>
      </c>
      <c r="M94" s="82" t="str">
        <f t="shared" si="50"/>
        <v/>
      </c>
      <c r="N94" s="82" t="str">
        <f t="shared" si="51"/>
        <v/>
      </c>
      <c r="O94" s="82" t="str">
        <f t="shared" si="52"/>
        <v/>
      </c>
      <c r="P94" s="14" t="str">
        <f t="shared" si="72"/>
        <v/>
      </c>
      <c r="Q94" s="14" t="str">
        <f t="shared" si="73"/>
        <v/>
      </c>
      <c r="R94" s="136" t="str">
        <f t="shared" si="74"/>
        <v/>
      </c>
      <c r="S94" s="47" t="str">
        <f t="shared" si="75"/>
        <v/>
      </c>
      <c r="T94" s="14" t="str">
        <f t="shared" si="76"/>
        <v/>
      </c>
      <c r="U94" s="14" t="str">
        <f t="shared" si="77"/>
        <v/>
      </c>
      <c r="V94" s="137" t="str">
        <f t="shared" si="53"/>
        <v/>
      </c>
      <c r="W94" s="38" t="str">
        <f t="shared" si="54"/>
        <v/>
      </c>
      <c r="X94" s="38" t="str">
        <f t="shared" si="55"/>
        <v/>
      </c>
      <c r="Y94" s="38" t="str">
        <f t="shared" si="56"/>
        <v/>
      </c>
      <c r="Z94" s="38" t="str">
        <f t="shared" si="57"/>
        <v/>
      </c>
      <c r="AA94" s="38" t="str">
        <f t="shared" si="58"/>
        <v/>
      </c>
      <c r="AB94" s="38" t="str">
        <f t="shared" si="59"/>
        <v/>
      </c>
      <c r="AC94" s="38" t="str">
        <f t="shared" si="60"/>
        <v/>
      </c>
      <c r="AD94" s="38" t="str">
        <f t="shared" si="61"/>
        <v/>
      </c>
      <c r="AE94" s="38" t="str">
        <f t="shared" si="62"/>
        <v/>
      </c>
      <c r="AF94" s="38" t="str">
        <f t="shared" si="63"/>
        <v/>
      </c>
      <c r="AG94" s="38" t="str">
        <f t="shared" si="64"/>
        <v/>
      </c>
      <c r="AH94" s="38" t="str">
        <f t="shared" si="65"/>
        <v/>
      </c>
      <c r="AI94" s="137" t="str">
        <f t="shared" si="66"/>
        <v/>
      </c>
      <c r="AJ94" s="137" t="str">
        <f t="shared" si="67"/>
        <v/>
      </c>
      <c r="AK94" s="137" t="str">
        <f t="shared" si="68"/>
        <v/>
      </c>
      <c r="AL94" s="138" t="str">
        <f t="shared" si="69"/>
        <v/>
      </c>
      <c r="AM94" s="38" t="str">
        <f t="shared" si="70"/>
        <v/>
      </c>
    </row>
    <row r="95" spans="1:39" x14ac:dyDescent="0.25">
      <c r="A95" s="135">
        <v>40</v>
      </c>
      <c r="B95" s="14" t="str">
        <f t="shared" si="71"/>
        <v/>
      </c>
      <c r="C95" s="82" t="str">
        <f t="shared" si="40"/>
        <v/>
      </c>
      <c r="D95" s="82" t="str">
        <f t="shared" si="41"/>
        <v/>
      </c>
      <c r="E95" s="82" t="str">
        <f t="shared" si="42"/>
        <v/>
      </c>
      <c r="F95" s="82" t="str">
        <f t="shared" si="43"/>
        <v/>
      </c>
      <c r="G95" s="82" t="str">
        <f t="shared" si="44"/>
        <v/>
      </c>
      <c r="H95" s="82" t="str">
        <f t="shared" si="45"/>
        <v/>
      </c>
      <c r="I95" s="82" t="str">
        <f t="shared" si="46"/>
        <v/>
      </c>
      <c r="J95" s="82" t="str">
        <f t="shared" si="47"/>
        <v/>
      </c>
      <c r="K95" s="82" t="str">
        <f t="shared" si="48"/>
        <v/>
      </c>
      <c r="L95" s="82" t="str">
        <f t="shared" si="49"/>
        <v/>
      </c>
      <c r="M95" s="82" t="str">
        <f t="shared" si="50"/>
        <v/>
      </c>
      <c r="N95" s="82" t="str">
        <f t="shared" si="51"/>
        <v/>
      </c>
      <c r="O95" s="82" t="str">
        <f t="shared" si="52"/>
        <v/>
      </c>
      <c r="P95" s="14" t="str">
        <f t="shared" si="72"/>
        <v/>
      </c>
      <c r="Q95" s="14" t="str">
        <f t="shared" si="73"/>
        <v/>
      </c>
      <c r="R95" s="136" t="str">
        <f t="shared" si="74"/>
        <v/>
      </c>
      <c r="S95" s="47" t="str">
        <f t="shared" si="75"/>
        <v/>
      </c>
      <c r="T95" s="14" t="str">
        <f t="shared" si="76"/>
        <v/>
      </c>
      <c r="U95" s="14" t="str">
        <f t="shared" si="77"/>
        <v/>
      </c>
      <c r="V95" s="137" t="str">
        <f t="shared" si="53"/>
        <v/>
      </c>
      <c r="W95" s="38" t="str">
        <f t="shared" si="54"/>
        <v/>
      </c>
      <c r="X95" s="38" t="str">
        <f t="shared" si="55"/>
        <v/>
      </c>
      <c r="Y95" s="38" t="str">
        <f t="shared" si="56"/>
        <v/>
      </c>
      <c r="Z95" s="38" t="str">
        <f t="shared" si="57"/>
        <v/>
      </c>
      <c r="AA95" s="38" t="str">
        <f t="shared" si="58"/>
        <v/>
      </c>
      <c r="AB95" s="38" t="str">
        <f t="shared" si="59"/>
        <v/>
      </c>
      <c r="AC95" s="38" t="str">
        <f t="shared" si="60"/>
        <v/>
      </c>
      <c r="AD95" s="38" t="str">
        <f t="shared" si="61"/>
        <v/>
      </c>
      <c r="AE95" s="38" t="str">
        <f t="shared" si="62"/>
        <v/>
      </c>
      <c r="AF95" s="38" t="str">
        <f t="shared" si="63"/>
        <v/>
      </c>
      <c r="AG95" s="38" t="str">
        <f t="shared" si="64"/>
        <v/>
      </c>
      <c r="AH95" s="38" t="str">
        <f t="shared" si="65"/>
        <v/>
      </c>
      <c r="AI95" s="137" t="str">
        <f t="shared" si="66"/>
        <v/>
      </c>
      <c r="AJ95" s="137" t="str">
        <f t="shared" si="67"/>
        <v/>
      </c>
      <c r="AK95" s="137" t="str">
        <f t="shared" si="68"/>
        <v/>
      </c>
      <c r="AL95" s="138" t="str">
        <f t="shared" si="69"/>
        <v/>
      </c>
      <c r="AM95" s="38" t="str">
        <f t="shared" si="70"/>
        <v/>
      </c>
    </row>
    <row r="96" spans="1:39" x14ac:dyDescent="0.25">
      <c r="A96" s="135">
        <v>41</v>
      </c>
      <c r="B96" s="14" t="str">
        <f t="shared" si="71"/>
        <v/>
      </c>
      <c r="C96" s="82" t="str">
        <f t="shared" si="40"/>
        <v/>
      </c>
      <c r="D96" s="82" t="str">
        <f t="shared" si="41"/>
        <v/>
      </c>
      <c r="E96" s="82" t="str">
        <f t="shared" si="42"/>
        <v/>
      </c>
      <c r="F96" s="82" t="str">
        <f t="shared" si="43"/>
        <v/>
      </c>
      <c r="G96" s="82" t="str">
        <f t="shared" si="44"/>
        <v/>
      </c>
      <c r="H96" s="82" t="str">
        <f t="shared" si="45"/>
        <v/>
      </c>
      <c r="I96" s="82" t="str">
        <f t="shared" si="46"/>
        <v/>
      </c>
      <c r="J96" s="82" t="str">
        <f t="shared" si="47"/>
        <v/>
      </c>
      <c r="K96" s="82" t="str">
        <f t="shared" si="48"/>
        <v/>
      </c>
      <c r="L96" s="82" t="str">
        <f t="shared" si="49"/>
        <v/>
      </c>
      <c r="M96" s="82" t="str">
        <f t="shared" si="50"/>
        <v/>
      </c>
      <c r="N96" s="82" t="str">
        <f t="shared" si="51"/>
        <v/>
      </c>
      <c r="O96" s="82" t="str">
        <f t="shared" si="52"/>
        <v/>
      </c>
      <c r="P96" s="14" t="str">
        <f t="shared" si="72"/>
        <v/>
      </c>
      <c r="Q96" s="14" t="str">
        <f t="shared" si="73"/>
        <v/>
      </c>
      <c r="R96" s="136" t="str">
        <f t="shared" si="74"/>
        <v/>
      </c>
      <c r="S96" s="47" t="str">
        <f t="shared" si="75"/>
        <v/>
      </c>
      <c r="T96" s="14" t="str">
        <f t="shared" si="76"/>
        <v/>
      </c>
      <c r="U96" s="14" t="str">
        <f t="shared" si="77"/>
        <v/>
      </c>
      <c r="V96" s="137" t="str">
        <f t="shared" si="53"/>
        <v/>
      </c>
      <c r="W96" s="38" t="str">
        <f t="shared" si="54"/>
        <v/>
      </c>
      <c r="X96" s="38" t="str">
        <f t="shared" si="55"/>
        <v/>
      </c>
      <c r="Y96" s="38" t="str">
        <f t="shared" si="56"/>
        <v/>
      </c>
      <c r="Z96" s="38" t="str">
        <f t="shared" si="57"/>
        <v/>
      </c>
      <c r="AA96" s="38" t="str">
        <f t="shared" si="58"/>
        <v/>
      </c>
      <c r="AB96" s="38" t="str">
        <f t="shared" si="59"/>
        <v/>
      </c>
      <c r="AC96" s="38" t="str">
        <f t="shared" si="60"/>
        <v/>
      </c>
      <c r="AD96" s="38" t="str">
        <f t="shared" si="61"/>
        <v/>
      </c>
      <c r="AE96" s="38" t="str">
        <f t="shared" si="62"/>
        <v/>
      </c>
      <c r="AF96" s="38" t="str">
        <f t="shared" si="63"/>
        <v/>
      </c>
      <c r="AG96" s="38" t="str">
        <f t="shared" si="64"/>
        <v/>
      </c>
      <c r="AH96" s="38" t="str">
        <f t="shared" si="65"/>
        <v/>
      </c>
      <c r="AI96" s="137" t="str">
        <f t="shared" si="66"/>
        <v/>
      </c>
      <c r="AJ96" s="137" t="str">
        <f t="shared" si="67"/>
        <v/>
      </c>
      <c r="AK96" s="137" t="str">
        <f t="shared" si="68"/>
        <v/>
      </c>
      <c r="AL96" s="138" t="str">
        <f t="shared" si="69"/>
        <v/>
      </c>
      <c r="AM96" s="38" t="str">
        <f t="shared" si="70"/>
        <v/>
      </c>
    </row>
    <row r="97" spans="1:39" x14ac:dyDescent="0.25">
      <c r="A97" s="135">
        <v>42</v>
      </c>
      <c r="B97" s="14" t="str">
        <f t="shared" si="71"/>
        <v/>
      </c>
      <c r="C97" s="82" t="str">
        <f t="shared" si="40"/>
        <v/>
      </c>
      <c r="D97" s="82" t="str">
        <f t="shared" si="41"/>
        <v/>
      </c>
      <c r="E97" s="82" t="str">
        <f t="shared" si="42"/>
        <v/>
      </c>
      <c r="F97" s="82" t="str">
        <f t="shared" si="43"/>
        <v/>
      </c>
      <c r="G97" s="82" t="str">
        <f t="shared" si="44"/>
        <v/>
      </c>
      <c r="H97" s="82" t="str">
        <f t="shared" si="45"/>
        <v/>
      </c>
      <c r="I97" s="82" t="str">
        <f t="shared" si="46"/>
        <v/>
      </c>
      <c r="J97" s="82" t="str">
        <f t="shared" si="47"/>
        <v/>
      </c>
      <c r="K97" s="82" t="str">
        <f t="shared" si="48"/>
        <v/>
      </c>
      <c r="L97" s="82" t="str">
        <f t="shared" si="49"/>
        <v/>
      </c>
      <c r="M97" s="82" t="str">
        <f t="shared" si="50"/>
        <v/>
      </c>
      <c r="N97" s="82" t="str">
        <f t="shared" si="51"/>
        <v/>
      </c>
      <c r="O97" s="82" t="str">
        <f t="shared" si="52"/>
        <v/>
      </c>
      <c r="P97" s="14" t="str">
        <f t="shared" si="72"/>
        <v/>
      </c>
      <c r="Q97" s="14" t="str">
        <f t="shared" si="73"/>
        <v/>
      </c>
      <c r="R97" s="136" t="str">
        <f t="shared" si="74"/>
        <v/>
      </c>
      <c r="S97" s="47" t="str">
        <f t="shared" si="75"/>
        <v/>
      </c>
      <c r="T97" s="14" t="str">
        <f t="shared" si="76"/>
        <v/>
      </c>
      <c r="U97" s="14" t="str">
        <f t="shared" si="77"/>
        <v/>
      </c>
      <c r="V97" s="137" t="str">
        <f t="shared" si="53"/>
        <v/>
      </c>
      <c r="W97" s="38" t="str">
        <f t="shared" si="54"/>
        <v/>
      </c>
      <c r="X97" s="38" t="str">
        <f t="shared" si="55"/>
        <v/>
      </c>
      <c r="Y97" s="38" t="str">
        <f t="shared" si="56"/>
        <v/>
      </c>
      <c r="Z97" s="38" t="str">
        <f t="shared" si="57"/>
        <v/>
      </c>
      <c r="AA97" s="38" t="str">
        <f t="shared" si="58"/>
        <v/>
      </c>
      <c r="AB97" s="38" t="str">
        <f t="shared" si="59"/>
        <v/>
      </c>
      <c r="AC97" s="38" t="str">
        <f t="shared" si="60"/>
        <v/>
      </c>
      <c r="AD97" s="38" t="str">
        <f t="shared" si="61"/>
        <v/>
      </c>
      <c r="AE97" s="38" t="str">
        <f t="shared" si="62"/>
        <v/>
      </c>
      <c r="AF97" s="38" t="str">
        <f t="shared" si="63"/>
        <v/>
      </c>
      <c r="AG97" s="38" t="str">
        <f t="shared" si="64"/>
        <v/>
      </c>
      <c r="AH97" s="38" t="str">
        <f t="shared" si="65"/>
        <v/>
      </c>
      <c r="AI97" s="137" t="str">
        <f t="shared" si="66"/>
        <v/>
      </c>
      <c r="AJ97" s="137" t="str">
        <f t="shared" si="67"/>
        <v/>
      </c>
      <c r="AK97" s="137" t="str">
        <f t="shared" si="68"/>
        <v/>
      </c>
      <c r="AL97" s="138" t="str">
        <f t="shared" si="69"/>
        <v/>
      </c>
      <c r="AM97" s="38" t="str">
        <f t="shared" si="70"/>
        <v/>
      </c>
    </row>
    <row r="98" spans="1:39" x14ac:dyDescent="0.25">
      <c r="A98" s="135">
        <v>43</v>
      </c>
      <c r="B98" s="14" t="str">
        <f t="shared" si="71"/>
        <v/>
      </c>
      <c r="C98" s="82" t="str">
        <f t="shared" si="40"/>
        <v/>
      </c>
      <c r="D98" s="82" t="str">
        <f t="shared" si="41"/>
        <v/>
      </c>
      <c r="E98" s="82" t="str">
        <f t="shared" si="42"/>
        <v/>
      </c>
      <c r="F98" s="82" t="str">
        <f t="shared" si="43"/>
        <v/>
      </c>
      <c r="G98" s="82" t="str">
        <f t="shared" si="44"/>
        <v/>
      </c>
      <c r="H98" s="82" t="str">
        <f t="shared" si="45"/>
        <v/>
      </c>
      <c r="I98" s="82" t="str">
        <f t="shared" si="46"/>
        <v/>
      </c>
      <c r="J98" s="82" t="str">
        <f t="shared" si="47"/>
        <v/>
      </c>
      <c r="K98" s="82" t="str">
        <f t="shared" si="48"/>
        <v/>
      </c>
      <c r="L98" s="82" t="str">
        <f t="shared" si="49"/>
        <v/>
      </c>
      <c r="M98" s="82" t="str">
        <f t="shared" si="50"/>
        <v/>
      </c>
      <c r="N98" s="82" t="str">
        <f t="shared" si="51"/>
        <v/>
      </c>
      <c r="O98" s="82" t="str">
        <f t="shared" si="52"/>
        <v/>
      </c>
      <c r="P98" s="14" t="str">
        <f t="shared" si="72"/>
        <v/>
      </c>
      <c r="Q98" s="14" t="str">
        <f t="shared" si="73"/>
        <v/>
      </c>
      <c r="R98" s="136" t="str">
        <f t="shared" si="74"/>
        <v/>
      </c>
      <c r="S98" s="47" t="str">
        <f t="shared" si="75"/>
        <v/>
      </c>
      <c r="T98" s="14" t="str">
        <f t="shared" si="76"/>
        <v/>
      </c>
      <c r="U98" s="14" t="str">
        <f t="shared" si="77"/>
        <v/>
      </c>
      <c r="V98" s="137" t="str">
        <f t="shared" si="53"/>
        <v/>
      </c>
      <c r="W98" s="38" t="str">
        <f t="shared" si="54"/>
        <v/>
      </c>
      <c r="X98" s="38" t="str">
        <f t="shared" si="55"/>
        <v/>
      </c>
      <c r="Y98" s="38" t="str">
        <f t="shared" si="56"/>
        <v/>
      </c>
      <c r="Z98" s="38" t="str">
        <f t="shared" si="57"/>
        <v/>
      </c>
      <c r="AA98" s="38" t="str">
        <f t="shared" si="58"/>
        <v/>
      </c>
      <c r="AB98" s="38" t="str">
        <f t="shared" si="59"/>
        <v/>
      </c>
      <c r="AC98" s="38" t="str">
        <f t="shared" si="60"/>
        <v/>
      </c>
      <c r="AD98" s="38" t="str">
        <f t="shared" si="61"/>
        <v/>
      </c>
      <c r="AE98" s="38" t="str">
        <f t="shared" si="62"/>
        <v/>
      </c>
      <c r="AF98" s="38" t="str">
        <f t="shared" si="63"/>
        <v/>
      </c>
      <c r="AG98" s="38" t="str">
        <f t="shared" si="64"/>
        <v/>
      </c>
      <c r="AH98" s="38" t="str">
        <f t="shared" si="65"/>
        <v/>
      </c>
      <c r="AI98" s="137" t="str">
        <f t="shared" si="66"/>
        <v/>
      </c>
      <c r="AJ98" s="137" t="str">
        <f t="shared" si="67"/>
        <v/>
      </c>
      <c r="AK98" s="137" t="str">
        <f t="shared" si="68"/>
        <v/>
      </c>
      <c r="AL98" s="138" t="str">
        <f t="shared" si="69"/>
        <v/>
      </c>
      <c r="AM98" s="38" t="str">
        <f t="shared" si="70"/>
        <v/>
      </c>
    </row>
    <row r="99" spans="1:39" x14ac:dyDescent="0.25">
      <c r="A99" s="135">
        <v>44</v>
      </c>
      <c r="B99" s="14" t="str">
        <f t="shared" si="71"/>
        <v/>
      </c>
      <c r="C99" s="82" t="str">
        <f t="shared" si="40"/>
        <v/>
      </c>
      <c r="D99" s="82" t="str">
        <f t="shared" si="41"/>
        <v/>
      </c>
      <c r="E99" s="82" t="str">
        <f t="shared" si="42"/>
        <v/>
      </c>
      <c r="F99" s="82" t="str">
        <f t="shared" si="43"/>
        <v/>
      </c>
      <c r="G99" s="82" t="str">
        <f t="shared" si="44"/>
        <v/>
      </c>
      <c r="H99" s="82" t="str">
        <f t="shared" si="45"/>
        <v/>
      </c>
      <c r="I99" s="82" t="str">
        <f t="shared" si="46"/>
        <v/>
      </c>
      <c r="J99" s="82" t="str">
        <f t="shared" si="47"/>
        <v/>
      </c>
      <c r="K99" s="82" t="str">
        <f t="shared" si="48"/>
        <v/>
      </c>
      <c r="L99" s="82" t="str">
        <f t="shared" si="49"/>
        <v/>
      </c>
      <c r="M99" s="82" t="str">
        <f t="shared" si="50"/>
        <v/>
      </c>
      <c r="N99" s="82" t="str">
        <f t="shared" si="51"/>
        <v/>
      </c>
      <c r="O99" s="82" t="str">
        <f t="shared" si="52"/>
        <v/>
      </c>
      <c r="P99" s="14" t="str">
        <f t="shared" si="72"/>
        <v/>
      </c>
      <c r="Q99" s="14" t="str">
        <f t="shared" si="73"/>
        <v/>
      </c>
      <c r="R99" s="136" t="str">
        <f t="shared" si="74"/>
        <v/>
      </c>
      <c r="S99" s="47" t="str">
        <f t="shared" si="75"/>
        <v/>
      </c>
      <c r="T99" s="14" t="str">
        <f t="shared" si="76"/>
        <v/>
      </c>
      <c r="U99" s="14" t="str">
        <f t="shared" si="77"/>
        <v/>
      </c>
      <c r="V99" s="137" t="str">
        <f t="shared" si="53"/>
        <v/>
      </c>
      <c r="W99" s="38" t="str">
        <f t="shared" si="54"/>
        <v/>
      </c>
      <c r="X99" s="38" t="str">
        <f t="shared" si="55"/>
        <v/>
      </c>
      <c r="Y99" s="38" t="str">
        <f t="shared" si="56"/>
        <v/>
      </c>
      <c r="Z99" s="38" t="str">
        <f t="shared" si="57"/>
        <v/>
      </c>
      <c r="AA99" s="38" t="str">
        <f t="shared" si="58"/>
        <v/>
      </c>
      <c r="AB99" s="38" t="str">
        <f t="shared" si="59"/>
        <v/>
      </c>
      <c r="AC99" s="38" t="str">
        <f t="shared" si="60"/>
        <v/>
      </c>
      <c r="AD99" s="38" t="str">
        <f t="shared" si="61"/>
        <v/>
      </c>
      <c r="AE99" s="38" t="str">
        <f t="shared" si="62"/>
        <v/>
      </c>
      <c r="AF99" s="38" t="str">
        <f t="shared" si="63"/>
        <v/>
      </c>
      <c r="AG99" s="38" t="str">
        <f t="shared" si="64"/>
        <v/>
      </c>
      <c r="AH99" s="38" t="str">
        <f t="shared" si="65"/>
        <v/>
      </c>
      <c r="AI99" s="137" t="str">
        <f t="shared" si="66"/>
        <v/>
      </c>
      <c r="AJ99" s="137" t="str">
        <f t="shared" si="67"/>
        <v/>
      </c>
      <c r="AK99" s="137" t="str">
        <f t="shared" si="68"/>
        <v/>
      </c>
      <c r="AL99" s="138" t="str">
        <f t="shared" si="69"/>
        <v/>
      </c>
      <c r="AM99" s="38" t="str">
        <f t="shared" si="70"/>
        <v/>
      </c>
    </row>
    <row r="100" spans="1:39" x14ac:dyDescent="0.25">
      <c r="A100" s="135">
        <v>45</v>
      </c>
      <c r="B100" s="14" t="str">
        <f t="shared" si="71"/>
        <v/>
      </c>
      <c r="C100" s="82" t="str">
        <f t="shared" si="40"/>
        <v/>
      </c>
      <c r="D100" s="82" t="str">
        <f t="shared" si="41"/>
        <v/>
      </c>
      <c r="E100" s="82" t="str">
        <f t="shared" si="42"/>
        <v/>
      </c>
      <c r="F100" s="82" t="str">
        <f t="shared" si="43"/>
        <v/>
      </c>
      <c r="G100" s="82" t="str">
        <f t="shared" si="44"/>
        <v/>
      </c>
      <c r="H100" s="82" t="str">
        <f t="shared" si="45"/>
        <v/>
      </c>
      <c r="I100" s="82" t="str">
        <f t="shared" si="46"/>
        <v/>
      </c>
      <c r="J100" s="82" t="str">
        <f t="shared" si="47"/>
        <v/>
      </c>
      <c r="K100" s="82" t="str">
        <f t="shared" si="48"/>
        <v/>
      </c>
      <c r="L100" s="82" t="str">
        <f t="shared" si="49"/>
        <v/>
      </c>
      <c r="M100" s="82" t="str">
        <f t="shared" si="50"/>
        <v/>
      </c>
      <c r="N100" s="82" t="str">
        <f t="shared" si="51"/>
        <v/>
      </c>
      <c r="O100" s="82" t="str">
        <f t="shared" si="52"/>
        <v/>
      </c>
      <c r="P100" s="14" t="str">
        <f t="shared" si="72"/>
        <v/>
      </c>
      <c r="Q100" s="14" t="str">
        <f t="shared" si="73"/>
        <v/>
      </c>
      <c r="R100" s="136" t="str">
        <f t="shared" si="74"/>
        <v/>
      </c>
      <c r="S100" s="47" t="str">
        <f t="shared" si="75"/>
        <v/>
      </c>
      <c r="T100" s="14" t="str">
        <f t="shared" si="76"/>
        <v/>
      </c>
      <c r="U100" s="14" t="str">
        <f t="shared" si="77"/>
        <v/>
      </c>
      <c r="V100" s="137" t="str">
        <f t="shared" si="53"/>
        <v/>
      </c>
      <c r="W100" s="38" t="str">
        <f t="shared" si="54"/>
        <v/>
      </c>
      <c r="X100" s="38" t="str">
        <f t="shared" si="55"/>
        <v/>
      </c>
      <c r="Y100" s="38" t="str">
        <f t="shared" si="56"/>
        <v/>
      </c>
      <c r="Z100" s="38" t="str">
        <f t="shared" si="57"/>
        <v/>
      </c>
      <c r="AA100" s="38" t="str">
        <f t="shared" si="58"/>
        <v/>
      </c>
      <c r="AB100" s="38" t="str">
        <f t="shared" si="59"/>
        <v/>
      </c>
      <c r="AC100" s="38" t="str">
        <f t="shared" si="60"/>
        <v/>
      </c>
      <c r="AD100" s="38" t="str">
        <f t="shared" si="61"/>
        <v/>
      </c>
      <c r="AE100" s="38" t="str">
        <f t="shared" si="62"/>
        <v/>
      </c>
      <c r="AF100" s="38" t="str">
        <f t="shared" si="63"/>
        <v/>
      </c>
      <c r="AG100" s="38" t="str">
        <f t="shared" si="64"/>
        <v/>
      </c>
      <c r="AH100" s="38" t="str">
        <f t="shared" si="65"/>
        <v/>
      </c>
      <c r="AI100" s="137" t="str">
        <f t="shared" si="66"/>
        <v/>
      </c>
      <c r="AJ100" s="137" t="str">
        <f t="shared" si="67"/>
        <v/>
      </c>
      <c r="AK100" s="137" t="str">
        <f t="shared" si="68"/>
        <v/>
      </c>
      <c r="AL100" s="138" t="str">
        <f t="shared" si="69"/>
        <v/>
      </c>
      <c r="AM100" s="38" t="str">
        <f t="shared" si="70"/>
        <v/>
      </c>
    </row>
    <row r="103" spans="1:39" ht="21" x14ac:dyDescent="0.35">
      <c r="A103" s="430" t="str">
        <f>"RANKING  "&amp;DATOS!B10&amp;DATOS!B11&amp;" -- II "&amp;DATOS!B12</f>
        <v>RANKING   -- II Trimestre</v>
      </c>
      <c r="B103" s="430"/>
      <c r="C103" s="430"/>
      <c r="D103" s="430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430"/>
      <c r="S103" s="430"/>
      <c r="T103" s="430"/>
      <c r="U103" s="430"/>
      <c r="V103" s="430"/>
      <c r="W103" s="430"/>
      <c r="X103" s="430"/>
      <c r="Y103" s="430"/>
      <c r="Z103" s="430"/>
      <c r="AA103" s="430"/>
      <c r="AB103" s="430"/>
      <c r="AC103" s="430"/>
      <c r="AD103" s="430"/>
      <c r="AE103" s="430"/>
      <c r="AF103" s="430"/>
      <c r="AG103" s="430"/>
      <c r="AH103" s="430"/>
      <c r="AI103" s="430"/>
      <c r="AJ103" s="430"/>
      <c r="AK103" s="430"/>
      <c r="AL103" s="430"/>
      <c r="AM103" s="430"/>
    </row>
    <row r="104" spans="1:39" ht="6" customHeight="1" x14ac:dyDescent="0.25"/>
    <row r="105" spans="1:39" ht="15" customHeight="1" x14ac:dyDescent="0.25">
      <c r="A105" s="400" t="s">
        <v>19</v>
      </c>
      <c r="B105" s="424" t="s">
        <v>18</v>
      </c>
      <c r="C105" s="415" t="s">
        <v>173</v>
      </c>
      <c r="D105" s="415"/>
      <c r="E105" s="415"/>
      <c r="F105" s="415"/>
      <c r="G105" s="415"/>
      <c r="H105" s="415"/>
      <c r="I105" s="415"/>
      <c r="J105" s="415"/>
      <c r="K105" s="415"/>
      <c r="L105" s="415"/>
      <c r="M105" s="415" t="s">
        <v>174</v>
      </c>
      <c r="N105" s="415"/>
      <c r="O105" s="425" t="s">
        <v>172</v>
      </c>
      <c r="P105" s="425" t="s">
        <v>205</v>
      </c>
      <c r="Q105" s="425" t="s">
        <v>200</v>
      </c>
      <c r="R105" s="425" t="s">
        <v>201</v>
      </c>
      <c r="S105" s="425" t="s">
        <v>175</v>
      </c>
      <c r="T105" s="427" t="s">
        <v>202</v>
      </c>
      <c r="U105" s="427" t="s">
        <v>159</v>
      </c>
      <c r="V105" s="400" t="s">
        <v>18</v>
      </c>
      <c r="W105" s="429" t="s">
        <v>173</v>
      </c>
      <c r="X105" s="429"/>
      <c r="Y105" s="429"/>
      <c r="Z105" s="429"/>
      <c r="AA105" s="429"/>
      <c r="AB105" s="429"/>
      <c r="AC105" s="429"/>
      <c r="AD105" s="429"/>
      <c r="AE105" s="429"/>
      <c r="AF105" s="429"/>
      <c r="AG105" s="429" t="s">
        <v>206</v>
      </c>
      <c r="AH105" s="429"/>
      <c r="AI105" s="428" t="s">
        <v>145</v>
      </c>
      <c r="AJ105" s="428" t="s">
        <v>205</v>
      </c>
      <c r="AK105" s="428" t="s">
        <v>200</v>
      </c>
      <c r="AL105" s="428" t="s">
        <v>201</v>
      </c>
      <c r="AM105" s="428" t="s">
        <v>175</v>
      </c>
    </row>
    <row r="106" spans="1:39" ht="85.5" customHeight="1" x14ac:dyDescent="0.25">
      <c r="A106" s="400"/>
      <c r="B106" s="424"/>
      <c r="C106" s="133" t="s">
        <v>160</v>
      </c>
      <c r="D106" s="133" t="s">
        <v>161</v>
      </c>
      <c r="E106" s="133" t="s">
        <v>162</v>
      </c>
      <c r="F106" s="133" t="s">
        <v>163</v>
      </c>
      <c r="G106" s="133" t="s">
        <v>164</v>
      </c>
      <c r="H106" s="133" t="s">
        <v>165</v>
      </c>
      <c r="I106" s="133" t="s">
        <v>166</v>
      </c>
      <c r="J106" s="133" t="s">
        <v>167</v>
      </c>
      <c r="K106" s="133" t="s">
        <v>168</v>
      </c>
      <c r="L106" s="133" t="s">
        <v>169</v>
      </c>
      <c r="M106" s="133" t="s">
        <v>170</v>
      </c>
      <c r="N106" s="133" t="s">
        <v>171</v>
      </c>
      <c r="O106" s="425"/>
      <c r="P106" s="425"/>
      <c r="Q106" s="425"/>
      <c r="R106" s="425"/>
      <c r="S106" s="425"/>
      <c r="T106" s="427"/>
      <c r="U106" s="427"/>
      <c r="V106" s="400"/>
      <c r="W106" s="134" t="s">
        <v>8</v>
      </c>
      <c r="X106" s="134" t="s">
        <v>151</v>
      </c>
      <c r="Y106" s="134" t="s">
        <v>150</v>
      </c>
      <c r="Z106" s="134" t="s">
        <v>7</v>
      </c>
      <c r="AA106" s="134" t="s">
        <v>5</v>
      </c>
      <c r="AB106" s="134" t="s">
        <v>165</v>
      </c>
      <c r="AC106" s="134" t="s">
        <v>203</v>
      </c>
      <c r="AD106" s="134" t="s">
        <v>204</v>
      </c>
      <c r="AE106" s="134" t="s">
        <v>168</v>
      </c>
      <c r="AF106" s="134" t="s">
        <v>169</v>
      </c>
      <c r="AG106" s="134" t="s">
        <v>207</v>
      </c>
      <c r="AH106" s="134" t="s">
        <v>171</v>
      </c>
      <c r="AI106" s="428"/>
      <c r="AJ106" s="428"/>
      <c r="AK106" s="428"/>
      <c r="AL106" s="428"/>
      <c r="AM106" s="428"/>
    </row>
    <row r="107" spans="1:39" x14ac:dyDescent="0.25">
      <c r="A107" s="135">
        <v>1</v>
      </c>
      <c r="B107" s="14" t="str">
        <f>IF(B6="","",B6)</f>
        <v>ABOLLANEDA RIVERA, Leomar</v>
      </c>
      <c r="C107" s="82" t="str">
        <f t="shared" ref="C107:C151" si="78">IF($B107="","",IF(ISERROR(VLOOKUP($B107,matematica,13,FALSE)),"",IF(VLOOKUP($B107,matematica,13,FALSE)=0,"",VLOOKUP($B107,matematica,13,FALSE))))</f>
        <v/>
      </c>
      <c r="D107" s="82" t="str">
        <f t="shared" ref="D107:D151" si="79">IF($B107="","",IF(ISERROR(VLOOKUP($B107,comunicacion,13,FALSE)),"",IF(VLOOKUP($B107,comunicacion,13,FALSE)=0,"",VLOOKUP($B107,comunicacion,13,FALSE))))</f>
        <v/>
      </c>
      <c r="E107" s="82" t="str">
        <f t="shared" ref="E107:E151" si="80">IF($B107="","",IF(ISERROR(VLOOKUP($B107,ingles,13,FALSE)),"",IF(VLOOKUP($B107,ingles,13,FALSE)=0,"",VLOOKUP($B107,ingles,13,FALSE))))</f>
        <v/>
      </c>
      <c r="F107" s="82" t="str">
        <f t="shared" ref="F107:F151" si="81">IF($B107="","",IF(ISERROR(VLOOKUP($B107,arte,13,FALSE)),"",IF(VLOOKUP($B107,arte,13,FALSE)=0,"",VLOOKUP($B107,arte,13,FALSE))))</f>
        <v/>
      </c>
      <c r="G107" s="82" t="str">
        <f t="shared" ref="G107:G151" si="82">IF($B107="","",IF(ISERROR(VLOOKUP($B107,sociales,13,FALSE)),"",IF(VLOOKUP($B107,sociales,13,FALSE)=0,"",VLOOKUP($B107,sociales,13,FALSE))))</f>
        <v/>
      </c>
      <c r="H107" s="82" t="str">
        <f t="shared" ref="H107:H151" si="83">IF($B107="","",IF(ISERROR(VLOOKUP($B107,desarrollo,13,FALSE)),"",IF(VLOOKUP($B107,desarrollo,13,FALSE)=0,"",VLOOKUP($B107,desarrollo,13,FALSE))))</f>
        <v/>
      </c>
      <c r="I107" s="82" t="str">
        <f t="shared" ref="I107:I151" si="84">IF($B107="","",IF(ISERROR(VLOOKUP($B107,fisica,13,FALSE)),"",IF(VLOOKUP($B107,fisica,13,FALSE)=0,"",VLOOKUP($B107,fisica,13,FALSE))))</f>
        <v/>
      </c>
      <c r="J107" s="82" t="str">
        <f t="shared" ref="J107:J151" si="85">IF($B107="","",IF(ISERROR(VLOOKUP($B107,religion,13,FALSE)),"",IF(VLOOKUP($B107,religion,13,FALSE)=0,"",VLOOKUP($B107,religion,13,FALSE))))</f>
        <v/>
      </c>
      <c r="K107" s="82" t="str">
        <f t="shared" ref="K107:K151" si="86">IF($B107="","",IF(ISERROR(VLOOKUP($B107,ciencia,13,FALSE)),"",IF(VLOOKUP($B107,ciencia,13,FALSE)=0,"",VLOOKUP($B107,ciencia,13,FALSE))))</f>
        <v/>
      </c>
      <c r="L107" s="82" t="str">
        <f t="shared" ref="L107:L151" si="87">IF($B107="","",IF(ISERROR(VLOOKUP($B107,trabajo,13,FALSE)),"",IF(VLOOKUP($B107,trabajo,13,FALSE)=0,"",VLOOKUP($B107,trabajo,13,FALSE))))</f>
        <v/>
      </c>
      <c r="M107" s="82" t="str">
        <f t="shared" ref="M107:M151" si="88">IF($B107="","",IF(ISERROR(VLOOKUP($B107,autonomo,13,FALSE)),"",IF(VLOOKUP($B107,autonomo,13,FALSE)=0,"",VLOOKUP($B107,autonomo,13,FALSE))))</f>
        <v/>
      </c>
      <c r="N107" s="82" t="str">
        <f t="shared" ref="N107:N151" si="89">IF($B107="","",IF(ISERROR(VLOOKUP($B107,tic,13,FALSE)),"",IF(VLOOKUP($B107,tic,13,FALSE)=0,"",VLOOKUP($B107,tic,13,FALSE))))</f>
        <v/>
      </c>
      <c r="O107" s="82" t="str">
        <f t="shared" ref="O107:O151" si="90">IF($B107="","",IF(ISERROR(VLOOKUP($B107,comportamiento,13,FALSE)),"",IF(VLOOKUP($B107,comportamiento,13,FALSE)=0,"",VLOOKUP($B107,comportamiento,13,FALSE))))</f>
        <v/>
      </c>
      <c r="P107" s="14" t="str">
        <f>IF(B107="","",IF(SUM(C107:L107)=0,"",SUM(C107:L107)))</f>
        <v/>
      </c>
      <c r="Q107" s="14" t="str">
        <f>IF(COUNTBLANK(C107:L107)&gt;=1,"",COUNT(C107:L107))</f>
        <v/>
      </c>
      <c r="R107" s="136" t="str">
        <f>IF($B107="","",IF(ISERROR(ROUND(P107/Q107,2)),"",ROUND(P107/Q107,2)))</f>
        <v/>
      </c>
      <c r="S107" s="47">
        <f>IF($B107="","",COUNTIF(C107:L107,"&lt;11"))</f>
        <v>0</v>
      </c>
      <c r="T107" s="14" t="str">
        <f>IF($B107="","",IF(R107="","",R107+0.000001*ROW()))</f>
        <v/>
      </c>
      <c r="U107" s="14">
        <f>IF(B107="","",IF(T107="",500,_xlfn.RANK.EQ(T107,$T$107:$T$151,0)))</f>
        <v>500</v>
      </c>
      <c r="V107" s="137" t="str">
        <f t="shared" ref="V107:V151" si="91">IF(ISERROR(INDEX($B$107:$B$151,MATCH(A107,$U$107:$U$151,0))),"",INDEX($B$107:$B$151,MATCH(A107,$U$107:$U$151,0)))</f>
        <v/>
      </c>
      <c r="W107" s="38" t="str">
        <f t="shared" ref="W107:W151" si="92">IF($V107="","",IF(VLOOKUP($V107,$B$107:$S$151,2,FALSE)=0,"",VLOOKUP($V107,$B$107:$S$151,2,FALSE)))</f>
        <v/>
      </c>
      <c r="X107" s="38" t="str">
        <f t="shared" ref="X107:X151" si="93">IF($V107="","",IF(VLOOKUP($V107,$B$107:$S$151,3,FALSE)=0,"",VLOOKUP($V107,$B$107:$S$151,3,FALSE)))</f>
        <v/>
      </c>
      <c r="Y107" s="38" t="str">
        <f t="shared" ref="Y107:Y151" si="94">IF($V107="","",IF(VLOOKUP($V107,$B$107:$S$151,4,FALSE)=0,"",VLOOKUP($V107,$B$107:$S$151,4,FALSE)))</f>
        <v/>
      </c>
      <c r="Z107" s="38" t="str">
        <f t="shared" ref="Z107:Z151" si="95">IF($V107="","",IF(VLOOKUP($V107,$B$107:$S$151,5,FALSE)=0,"",VLOOKUP($V107,$B$107:$S$151,5,FALSE)))</f>
        <v/>
      </c>
      <c r="AA107" s="38" t="str">
        <f t="shared" ref="AA107:AA151" si="96">IF($V107="","",IF(VLOOKUP($V107,$B$107:$S$151,6,FALSE)=0,"",VLOOKUP($V107,$B$107:$S$151,6,FALSE)))</f>
        <v/>
      </c>
      <c r="AB107" s="38" t="str">
        <f t="shared" ref="AB107:AB151" si="97">IF($V107="","",IF(VLOOKUP($V107,$B$107:$S$151,7,FALSE)=0,"",VLOOKUP($V107,$B$107:$S$151,7,FALSE)))</f>
        <v/>
      </c>
      <c r="AC107" s="38" t="str">
        <f t="shared" ref="AC107:AC151" si="98">IF($V107="","",IF(VLOOKUP($V107,$B$107:$S$151,8,FALSE)=0,"",VLOOKUP($V107,$B$107:$S$151,8,FALSE)))</f>
        <v/>
      </c>
      <c r="AD107" s="38" t="str">
        <f t="shared" ref="AD107:AD151" si="99">IF($V107="","",IF(VLOOKUP($V107,$B$107:$S$151,9,FALSE)=0,"",VLOOKUP($V107,$B$107:$S$151,9,FALSE)))</f>
        <v/>
      </c>
      <c r="AE107" s="38" t="str">
        <f t="shared" ref="AE107:AE151" si="100">IF($V107="","",IF(VLOOKUP($V107,$B$107:$S$151,10,FALSE)=0,"",VLOOKUP($V107,$B$107:$S$151,10,FALSE)))</f>
        <v/>
      </c>
      <c r="AF107" s="38" t="str">
        <f t="shared" ref="AF107:AF151" si="101">IF($V107="","",IF(VLOOKUP($V107,$B$107:$S$151,11,FALSE)=0,"",VLOOKUP($V107,$B$107:$S$151,11,FALSE)))</f>
        <v/>
      </c>
      <c r="AG107" s="38" t="str">
        <f t="shared" ref="AG107:AG151" si="102">IF($V107="","",IF(VLOOKUP($V107,$B$107:$S$151,12,FALSE)=0,"",VLOOKUP($V107,$B$107:$S$151,12,FALSE)))</f>
        <v/>
      </c>
      <c r="AH107" s="38" t="str">
        <f t="shared" ref="AH107:AH151" si="103">IF($V107="","",IF(VLOOKUP($V107,$B$107:$S$151,13,FALSE)=0,"",VLOOKUP($V107,$B$107:$S$151,13,FALSE)))</f>
        <v/>
      </c>
      <c r="AI107" s="110" t="str">
        <f t="shared" ref="AI107:AI151" si="104">IF($V107="","",IF(VLOOKUP($V107,$B$107:$S$151,14,FALSE)=0,"",VLOOKUP($V107,$B$107:$S$151,14,FALSE)))</f>
        <v/>
      </c>
      <c r="AJ107" s="137" t="str">
        <f t="shared" ref="AJ107:AJ151" si="105">IF($V107="","",IF(VLOOKUP($V107,$B$107:$S$151,15,FALSE)=0,"",VLOOKUP($V107,$B$107:$S$151,15,FALSE)))</f>
        <v/>
      </c>
      <c r="AK107" s="137" t="str">
        <f t="shared" ref="AK107:AK151" si="106">IF($V107="","",IF(VLOOKUP($V107,$B$107:$S$151,16,FALSE)=0,"",VLOOKUP($V107,$B$107:$S$151,16,FALSE)))</f>
        <v/>
      </c>
      <c r="AL107" s="138" t="str">
        <f t="shared" ref="AL107:AL151" si="107">IF($V107="","",IF(VLOOKUP($V107,$B$107:$S$151,17,FALSE)=0,"",VLOOKUP($V107,$B$107:$S$151,17,FALSE)))</f>
        <v/>
      </c>
      <c r="AM107" s="38" t="str">
        <f t="shared" ref="AM107:AM151" si="108">IF($V107="","",VLOOKUP($V107,$B$107:$S$151,18,FALSE))</f>
        <v/>
      </c>
    </row>
    <row r="108" spans="1:39" x14ac:dyDescent="0.25">
      <c r="A108" s="135">
        <v>2</v>
      </c>
      <c r="B108" s="14" t="str">
        <f t="shared" ref="B108:B151" si="109">IF(B7="","",B7)</f>
        <v>ALCARRAZ PEREZ, Fransy Danai</v>
      </c>
      <c r="C108" s="82" t="str">
        <f t="shared" si="78"/>
        <v/>
      </c>
      <c r="D108" s="82" t="str">
        <f t="shared" si="79"/>
        <v/>
      </c>
      <c r="E108" s="82" t="str">
        <f t="shared" si="80"/>
        <v/>
      </c>
      <c r="F108" s="82" t="str">
        <f t="shared" si="81"/>
        <v/>
      </c>
      <c r="G108" s="82" t="str">
        <f t="shared" si="82"/>
        <v/>
      </c>
      <c r="H108" s="82" t="str">
        <f t="shared" si="83"/>
        <v/>
      </c>
      <c r="I108" s="82" t="str">
        <f t="shared" si="84"/>
        <v/>
      </c>
      <c r="J108" s="82" t="str">
        <f t="shared" si="85"/>
        <v/>
      </c>
      <c r="K108" s="82" t="str">
        <f t="shared" si="86"/>
        <v/>
      </c>
      <c r="L108" s="82" t="str">
        <f t="shared" si="87"/>
        <v/>
      </c>
      <c r="M108" s="82" t="str">
        <f t="shared" si="88"/>
        <v/>
      </c>
      <c r="N108" s="82" t="str">
        <f t="shared" si="89"/>
        <v/>
      </c>
      <c r="O108" s="82" t="str">
        <f t="shared" si="90"/>
        <v/>
      </c>
      <c r="P108" s="14" t="str">
        <f t="shared" ref="P108:P151" si="110">IF(B108="","",IF(SUM(C108:L108)=0,"",SUM(C108:L108)))</f>
        <v/>
      </c>
      <c r="Q108" s="14" t="str">
        <f t="shared" ref="Q108:Q151" si="111">IF(COUNTBLANK(C108:L108)&gt;=1,"",COUNT(C108:L108))</f>
        <v/>
      </c>
      <c r="R108" s="136" t="str">
        <f t="shared" ref="R108:R151" si="112">IF($B108="","",IF(ISERROR(ROUND(P108/Q108,2)),"",ROUND(P108/Q108,2)))</f>
        <v/>
      </c>
      <c r="S108" s="47">
        <f t="shared" ref="S108:S151" si="113">IF($B108="","",COUNTIF(C108:L108,"&lt;11"))</f>
        <v>0</v>
      </c>
      <c r="T108" s="14" t="str">
        <f t="shared" ref="T108:T151" si="114">IF($B108="","",IF(R108="","",R108+0.000001*ROW()))</f>
        <v/>
      </c>
      <c r="U108" s="14">
        <f t="shared" ref="U108:U151" si="115">IF(B108="","",IF(T108="",500,_xlfn.RANK.EQ(T108,$T$107:$T$151,0)))</f>
        <v>500</v>
      </c>
      <c r="V108" s="137" t="str">
        <f t="shared" si="91"/>
        <v/>
      </c>
      <c r="W108" s="38" t="str">
        <f t="shared" si="92"/>
        <v/>
      </c>
      <c r="X108" s="38" t="str">
        <f t="shared" si="93"/>
        <v/>
      </c>
      <c r="Y108" s="38" t="str">
        <f t="shared" si="94"/>
        <v/>
      </c>
      <c r="Z108" s="38" t="str">
        <f t="shared" si="95"/>
        <v/>
      </c>
      <c r="AA108" s="38" t="str">
        <f t="shared" si="96"/>
        <v/>
      </c>
      <c r="AB108" s="38" t="str">
        <f t="shared" si="97"/>
        <v/>
      </c>
      <c r="AC108" s="38" t="str">
        <f t="shared" si="98"/>
        <v/>
      </c>
      <c r="AD108" s="38" t="str">
        <f t="shared" si="99"/>
        <v/>
      </c>
      <c r="AE108" s="38" t="str">
        <f t="shared" si="100"/>
        <v/>
      </c>
      <c r="AF108" s="38" t="str">
        <f t="shared" si="101"/>
        <v/>
      </c>
      <c r="AG108" s="38" t="str">
        <f t="shared" si="102"/>
        <v/>
      </c>
      <c r="AH108" s="38" t="str">
        <f t="shared" si="103"/>
        <v/>
      </c>
      <c r="AI108" s="110" t="str">
        <f t="shared" si="104"/>
        <v/>
      </c>
      <c r="AJ108" s="137" t="str">
        <f t="shared" si="105"/>
        <v/>
      </c>
      <c r="AK108" s="137" t="str">
        <f t="shared" si="106"/>
        <v/>
      </c>
      <c r="AL108" s="138" t="str">
        <f t="shared" si="107"/>
        <v/>
      </c>
      <c r="AM108" s="38" t="str">
        <f t="shared" si="108"/>
        <v/>
      </c>
    </row>
    <row r="109" spans="1:39" x14ac:dyDescent="0.25">
      <c r="A109" s="135">
        <v>3</v>
      </c>
      <c r="B109" s="14" t="str">
        <f t="shared" si="109"/>
        <v>ANDIA NAVARRO, Angie Claribel</v>
      </c>
      <c r="C109" s="82" t="str">
        <f t="shared" si="78"/>
        <v/>
      </c>
      <c r="D109" s="82" t="str">
        <f t="shared" si="79"/>
        <v/>
      </c>
      <c r="E109" s="82" t="str">
        <f t="shared" si="80"/>
        <v/>
      </c>
      <c r="F109" s="82" t="str">
        <f t="shared" si="81"/>
        <v/>
      </c>
      <c r="G109" s="82" t="str">
        <f t="shared" si="82"/>
        <v/>
      </c>
      <c r="H109" s="82" t="str">
        <f t="shared" si="83"/>
        <v/>
      </c>
      <c r="I109" s="82" t="str">
        <f t="shared" si="84"/>
        <v/>
      </c>
      <c r="J109" s="82" t="str">
        <f t="shared" si="85"/>
        <v/>
      </c>
      <c r="K109" s="82" t="str">
        <f t="shared" si="86"/>
        <v/>
      </c>
      <c r="L109" s="82" t="str">
        <f t="shared" si="87"/>
        <v/>
      </c>
      <c r="M109" s="82" t="str">
        <f t="shared" si="88"/>
        <v/>
      </c>
      <c r="N109" s="82" t="str">
        <f t="shared" si="89"/>
        <v/>
      </c>
      <c r="O109" s="82" t="str">
        <f t="shared" si="90"/>
        <v/>
      </c>
      <c r="P109" s="14" t="str">
        <f t="shared" si="110"/>
        <v/>
      </c>
      <c r="Q109" s="14" t="str">
        <f t="shared" si="111"/>
        <v/>
      </c>
      <c r="R109" s="136" t="str">
        <f t="shared" si="112"/>
        <v/>
      </c>
      <c r="S109" s="47">
        <f t="shared" si="113"/>
        <v>0</v>
      </c>
      <c r="T109" s="14" t="str">
        <f t="shared" si="114"/>
        <v/>
      </c>
      <c r="U109" s="14">
        <f t="shared" si="115"/>
        <v>500</v>
      </c>
      <c r="V109" s="137" t="str">
        <f t="shared" si="91"/>
        <v/>
      </c>
      <c r="W109" s="38" t="str">
        <f t="shared" si="92"/>
        <v/>
      </c>
      <c r="X109" s="38" t="str">
        <f t="shared" si="93"/>
        <v/>
      </c>
      <c r="Y109" s="38" t="str">
        <f t="shared" si="94"/>
        <v/>
      </c>
      <c r="Z109" s="38" t="str">
        <f t="shared" si="95"/>
        <v/>
      </c>
      <c r="AA109" s="38" t="str">
        <f t="shared" si="96"/>
        <v/>
      </c>
      <c r="AB109" s="38" t="str">
        <f t="shared" si="97"/>
        <v/>
      </c>
      <c r="AC109" s="38" t="str">
        <f t="shared" si="98"/>
        <v/>
      </c>
      <c r="AD109" s="38" t="str">
        <f t="shared" si="99"/>
        <v/>
      </c>
      <c r="AE109" s="38" t="str">
        <f t="shared" si="100"/>
        <v/>
      </c>
      <c r="AF109" s="38" t="str">
        <f t="shared" si="101"/>
        <v/>
      </c>
      <c r="AG109" s="38" t="str">
        <f t="shared" si="102"/>
        <v/>
      </c>
      <c r="AH109" s="38" t="str">
        <f t="shared" si="103"/>
        <v/>
      </c>
      <c r="AI109" s="110" t="str">
        <f t="shared" si="104"/>
        <v/>
      </c>
      <c r="AJ109" s="137" t="str">
        <f t="shared" si="105"/>
        <v/>
      </c>
      <c r="AK109" s="137" t="str">
        <f t="shared" si="106"/>
        <v/>
      </c>
      <c r="AL109" s="138" t="str">
        <f t="shared" si="107"/>
        <v/>
      </c>
      <c r="AM109" s="38" t="str">
        <f t="shared" si="108"/>
        <v/>
      </c>
    </row>
    <row r="110" spans="1:39" x14ac:dyDescent="0.25">
      <c r="A110" s="135">
        <v>4</v>
      </c>
      <c r="B110" s="14" t="str">
        <f t="shared" si="109"/>
        <v>BENAVENTE DIAZ, Hipollytte Brandon</v>
      </c>
      <c r="C110" s="82" t="str">
        <f t="shared" si="78"/>
        <v/>
      </c>
      <c r="D110" s="82" t="str">
        <f t="shared" si="79"/>
        <v/>
      </c>
      <c r="E110" s="82" t="str">
        <f t="shared" si="80"/>
        <v/>
      </c>
      <c r="F110" s="82" t="str">
        <f t="shared" si="81"/>
        <v/>
      </c>
      <c r="G110" s="82" t="str">
        <f t="shared" si="82"/>
        <v/>
      </c>
      <c r="H110" s="82" t="str">
        <f t="shared" si="83"/>
        <v/>
      </c>
      <c r="I110" s="82" t="str">
        <f t="shared" si="84"/>
        <v/>
      </c>
      <c r="J110" s="82" t="str">
        <f t="shared" si="85"/>
        <v/>
      </c>
      <c r="K110" s="82" t="str">
        <f t="shared" si="86"/>
        <v/>
      </c>
      <c r="L110" s="82" t="str">
        <f t="shared" si="87"/>
        <v/>
      </c>
      <c r="M110" s="82" t="str">
        <f t="shared" si="88"/>
        <v/>
      </c>
      <c r="N110" s="82" t="str">
        <f t="shared" si="89"/>
        <v/>
      </c>
      <c r="O110" s="82" t="str">
        <f t="shared" si="90"/>
        <v/>
      </c>
      <c r="P110" s="14" t="str">
        <f t="shared" si="110"/>
        <v/>
      </c>
      <c r="Q110" s="14" t="str">
        <f t="shared" si="111"/>
        <v/>
      </c>
      <c r="R110" s="136" t="str">
        <f t="shared" si="112"/>
        <v/>
      </c>
      <c r="S110" s="47">
        <f t="shared" si="113"/>
        <v>0</v>
      </c>
      <c r="T110" s="14" t="str">
        <f t="shared" si="114"/>
        <v/>
      </c>
      <c r="U110" s="14">
        <f t="shared" si="115"/>
        <v>500</v>
      </c>
      <c r="V110" s="137" t="str">
        <f t="shared" si="91"/>
        <v/>
      </c>
      <c r="W110" s="38" t="str">
        <f t="shared" si="92"/>
        <v/>
      </c>
      <c r="X110" s="38" t="str">
        <f t="shared" si="93"/>
        <v/>
      </c>
      <c r="Y110" s="38" t="str">
        <f t="shared" si="94"/>
        <v/>
      </c>
      <c r="Z110" s="38" t="str">
        <f t="shared" si="95"/>
        <v/>
      </c>
      <c r="AA110" s="38" t="str">
        <f t="shared" si="96"/>
        <v/>
      </c>
      <c r="AB110" s="38" t="str">
        <f t="shared" si="97"/>
        <v/>
      </c>
      <c r="AC110" s="38" t="str">
        <f t="shared" si="98"/>
        <v/>
      </c>
      <c r="AD110" s="38" t="str">
        <f t="shared" si="99"/>
        <v/>
      </c>
      <c r="AE110" s="38" t="str">
        <f t="shared" si="100"/>
        <v/>
      </c>
      <c r="AF110" s="38" t="str">
        <f t="shared" si="101"/>
        <v/>
      </c>
      <c r="AG110" s="38" t="str">
        <f t="shared" si="102"/>
        <v/>
      </c>
      <c r="AH110" s="38" t="str">
        <f t="shared" si="103"/>
        <v/>
      </c>
      <c r="AI110" s="110" t="str">
        <f t="shared" si="104"/>
        <v/>
      </c>
      <c r="AJ110" s="137" t="str">
        <f t="shared" si="105"/>
        <v/>
      </c>
      <c r="AK110" s="137" t="str">
        <f t="shared" si="106"/>
        <v/>
      </c>
      <c r="AL110" s="138" t="str">
        <f t="shared" si="107"/>
        <v/>
      </c>
      <c r="AM110" s="38" t="str">
        <f t="shared" si="108"/>
        <v/>
      </c>
    </row>
    <row r="111" spans="1:39" x14ac:dyDescent="0.25">
      <c r="A111" s="135">
        <v>5</v>
      </c>
      <c r="B111" s="14" t="str">
        <f t="shared" si="109"/>
        <v>BORDA ROMERO, Milagros</v>
      </c>
      <c r="C111" s="82" t="str">
        <f t="shared" si="78"/>
        <v/>
      </c>
      <c r="D111" s="82" t="str">
        <f t="shared" si="79"/>
        <v/>
      </c>
      <c r="E111" s="82" t="str">
        <f t="shared" si="80"/>
        <v/>
      </c>
      <c r="F111" s="82" t="str">
        <f t="shared" si="81"/>
        <v/>
      </c>
      <c r="G111" s="82" t="str">
        <f t="shared" si="82"/>
        <v/>
      </c>
      <c r="H111" s="82" t="str">
        <f t="shared" si="83"/>
        <v/>
      </c>
      <c r="I111" s="82" t="str">
        <f t="shared" si="84"/>
        <v/>
      </c>
      <c r="J111" s="82" t="str">
        <f t="shared" si="85"/>
        <v/>
      </c>
      <c r="K111" s="82" t="str">
        <f t="shared" si="86"/>
        <v/>
      </c>
      <c r="L111" s="82" t="str">
        <f t="shared" si="87"/>
        <v/>
      </c>
      <c r="M111" s="82" t="str">
        <f t="shared" si="88"/>
        <v/>
      </c>
      <c r="N111" s="82" t="str">
        <f t="shared" si="89"/>
        <v/>
      </c>
      <c r="O111" s="82" t="str">
        <f t="shared" si="90"/>
        <v/>
      </c>
      <c r="P111" s="14" t="str">
        <f t="shared" si="110"/>
        <v/>
      </c>
      <c r="Q111" s="14" t="str">
        <f t="shared" si="111"/>
        <v/>
      </c>
      <c r="R111" s="136" t="str">
        <f t="shared" si="112"/>
        <v/>
      </c>
      <c r="S111" s="47">
        <f t="shared" si="113"/>
        <v>0</v>
      </c>
      <c r="T111" s="14" t="str">
        <f t="shared" si="114"/>
        <v/>
      </c>
      <c r="U111" s="14">
        <f t="shared" si="115"/>
        <v>500</v>
      </c>
      <c r="V111" s="139" t="str">
        <f t="shared" si="91"/>
        <v/>
      </c>
      <c r="W111" s="38" t="str">
        <f t="shared" si="92"/>
        <v/>
      </c>
      <c r="X111" s="38" t="str">
        <f t="shared" si="93"/>
        <v/>
      </c>
      <c r="Y111" s="38" t="str">
        <f t="shared" si="94"/>
        <v/>
      </c>
      <c r="Z111" s="38" t="str">
        <f t="shared" si="95"/>
        <v/>
      </c>
      <c r="AA111" s="38" t="str">
        <f t="shared" si="96"/>
        <v/>
      </c>
      <c r="AB111" s="38" t="str">
        <f t="shared" si="97"/>
        <v/>
      </c>
      <c r="AC111" s="38" t="str">
        <f t="shared" si="98"/>
        <v/>
      </c>
      <c r="AD111" s="38" t="str">
        <f t="shared" si="99"/>
        <v/>
      </c>
      <c r="AE111" s="38" t="str">
        <f t="shared" si="100"/>
        <v/>
      </c>
      <c r="AF111" s="38" t="str">
        <f t="shared" si="101"/>
        <v/>
      </c>
      <c r="AG111" s="38" t="str">
        <f t="shared" si="102"/>
        <v/>
      </c>
      <c r="AH111" s="38" t="str">
        <f t="shared" si="103"/>
        <v/>
      </c>
      <c r="AI111" s="110" t="str">
        <f t="shared" si="104"/>
        <v/>
      </c>
      <c r="AJ111" s="137" t="str">
        <f t="shared" si="105"/>
        <v/>
      </c>
      <c r="AK111" s="137" t="str">
        <f t="shared" si="106"/>
        <v/>
      </c>
      <c r="AL111" s="138" t="str">
        <f t="shared" si="107"/>
        <v/>
      </c>
      <c r="AM111" s="38" t="str">
        <f t="shared" si="108"/>
        <v/>
      </c>
    </row>
    <row r="112" spans="1:39" x14ac:dyDescent="0.25">
      <c r="A112" s="135">
        <v>6</v>
      </c>
      <c r="B112" s="14" t="str">
        <f t="shared" si="109"/>
        <v>CAÑARI CCORIMANYA, Yanell Ariana</v>
      </c>
      <c r="C112" s="82" t="str">
        <f t="shared" si="78"/>
        <v/>
      </c>
      <c r="D112" s="82" t="str">
        <f t="shared" si="79"/>
        <v/>
      </c>
      <c r="E112" s="82" t="str">
        <f t="shared" si="80"/>
        <v/>
      </c>
      <c r="F112" s="82" t="str">
        <f t="shared" si="81"/>
        <v/>
      </c>
      <c r="G112" s="82" t="str">
        <f t="shared" si="82"/>
        <v/>
      </c>
      <c r="H112" s="82" t="str">
        <f t="shared" si="83"/>
        <v/>
      </c>
      <c r="I112" s="82" t="str">
        <f t="shared" si="84"/>
        <v/>
      </c>
      <c r="J112" s="82" t="str">
        <f t="shared" si="85"/>
        <v/>
      </c>
      <c r="K112" s="82" t="str">
        <f t="shared" si="86"/>
        <v/>
      </c>
      <c r="L112" s="82" t="str">
        <f t="shared" si="87"/>
        <v/>
      </c>
      <c r="M112" s="82" t="str">
        <f t="shared" si="88"/>
        <v/>
      </c>
      <c r="N112" s="82" t="str">
        <f t="shared" si="89"/>
        <v/>
      </c>
      <c r="O112" s="82" t="str">
        <f t="shared" si="90"/>
        <v/>
      </c>
      <c r="P112" s="14" t="str">
        <f t="shared" si="110"/>
        <v/>
      </c>
      <c r="Q112" s="14" t="str">
        <f t="shared" si="111"/>
        <v/>
      </c>
      <c r="R112" s="136" t="str">
        <f t="shared" si="112"/>
        <v/>
      </c>
      <c r="S112" s="47">
        <f t="shared" si="113"/>
        <v>0</v>
      </c>
      <c r="T112" s="14" t="str">
        <f t="shared" si="114"/>
        <v/>
      </c>
      <c r="U112" s="14">
        <f t="shared" si="115"/>
        <v>500</v>
      </c>
      <c r="V112" s="137" t="str">
        <f t="shared" si="91"/>
        <v/>
      </c>
      <c r="W112" s="38" t="str">
        <f t="shared" si="92"/>
        <v/>
      </c>
      <c r="X112" s="38" t="str">
        <f t="shared" si="93"/>
        <v/>
      </c>
      <c r="Y112" s="38" t="str">
        <f t="shared" si="94"/>
        <v/>
      </c>
      <c r="Z112" s="38" t="str">
        <f t="shared" si="95"/>
        <v/>
      </c>
      <c r="AA112" s="38" t="str">
        <f t="shared" si="96"/>
        <v/>
      </c>
      <c r="AB112" s="38" t="str">
        <f t="shared" si="97"/>
        <v/>
      </c>
      <c r="AC112" s="38" t="str">
        <f t="shared" si="98"/>
        <v/>
      </c>
      <c r="AD112" s="38" t="str">
        <f t="shared" si="99"/>
        <v/>
      </c>
      <c r="AE112" s="38" t="str">
        <f t="shared" si="100"/>
        <v/>
      </c>
      <c r="AF112" s="38" t="str">
        <f t="shared" si="101"/>
        <v/>
      </c>
      <c r="AG112" s="38" t="str">
        <f t="shared" si="102"/>
        <v/>
      </c>
      <c r="AH112" s="38" t="str">
        <f t="shared" si="103"/>
        <v/>
      </c>
      <c r="AI112" s="110" t="str">
        <f t="shared" si="104"/>
        <v/>
      </c>
      <c r="AJ112" s="137" t="str">
        <f t="shared" si="105"/>
        <v/>
      </c>
      <c r="AK112" s="137" t="str">
        <f t="shared" si="106"/>
        <v/>
      </c>
      <c r="AL112" s="138" t="str">
        <f t="shared" si="107"/>
        <v/>
      </c>
      <c r="AM112" s="38" t="str">
        <f t="shared" si="108"/>
        <v/>
      </c>
    </row>
    <row r="113" spans="1:39" x14ac:dyDescent="0.25">
      <c r="A113" s="135">
        <v>7</v>
      </c>
      <c r="B113" s="14" t="str">
        <f t="shared" si="109"/>
        <v>CAÑARI HUAMAN, Illari Tuire</v>
      </c>
      <c r="C113" s="82" t="str">
        <f t="shared" si="78"/>
        <v/>
      </c>
      <c r="D113" s="82" t="str">
        <f t="shared" si="79"/>
        <v/>
      </c>
      <c r="E113" s="82" t="str">
        <f t="shared" si="80"/>
        <v/>
      </c>
      <c r="F113" s="82" t="str">
        <f t="shared" si="81"/>
        <v/>
      </c>
      <c r="G113" s="82" t="str">
        <f t="shared" si="82"/>
        <v/>
      </c>
      <c r="H113" s="82" t="str">
        <f t="shared" si="83"/>
        <v/>
      </c>
      <c r="I113" s="82" t="str">
        <f t="shared" si="84"/>
        <v/>
      </c>
      <c r="J113" s="82" t="str">
        <f t="shared" si="85"/>
        <v/>
      </c>
      <c r="K113" s="82" t="str">
        <f t="shared" si="86"/>
        <v/>
      </c>
      <c r="L113" s="82" t="str">
        <f t="shared" si="87"/>
        <v/>
      </c>
      <c r="M113" s="82" t="str">
        <f t="shared" si="88"/>
        <v/>
      </c>
      <c r="N113" s="82" t="str">
        <f t="shared" si="89"/>
        <v/>
      </c>
      <c r="O113" s="82" t="str">
        <f t="shared" si="90"/>
        <v/>
      </c>
      <c r="P113" s="14" t="str">
        <f t="shared" si="110"/>
        <v/>
      </c>
      <c r="Q113" s="14" t="str">
        <f t="shared" si="111"/>
        <v/>
      </c>
      <c r="R113" s="136" t="str">
        <f t="shared" si="112"/>
        <v/>
      </c>
      <c r="S113" s="47">
        <f t="shared" si="113"/>
        <v>0</v>
      </c>
      <c r="T113" s="14" t="str">
        <f t="shared" si="114"/>
        <v/>
      </c>
      <c r="U113" s="14">
        <f t="shared" si="115"/>
        <v>500</v>
      </c>
      <c r="V113" s="137" t="str">
        <f t="shared" si="91"/>
        <v/>
      </c>
      <c r="W113" s="38" t="str">
        <f t="shared" si="92"/>
        <v/>
      </c>
      <c r="X113" s="38" t="str">
        <f t="shared" si="93"/>
        <v/>
      </c>
      <c r="Y113" s="38" t="str">
        <f t="shared" si="94"/>
        <v/>
      </c>
      <c r="Z113" s="38" t="str">
        <f t="shared" si="95"/>
        <v/>
      </c>
      <c r="AA113" s="38" t="str">
        <f t="shared" si="96"/>
        <v/>
      </c>
      <c r="AB113" s="38" t="str">
        <f t="shared" si="97"/>
        <v/>
      </c>
      <c r="AC113" s="38" t="str">
        <f t="shared" si="98"/>
        <v/>
      </c>
      <c r="AD113" s="38" t="str">
        <f t="shared" si="99"/>
        <v/>
      </c>
      <c r="AE113" s="38" t="str">
        <f t="shared" si="100"/>
        <v/>
      </c>
      <c r="AF113" s="38" t="str">
        <f t="shared" si="101"/>
        <v/>
      </c>
      <c r="AG113" s="38" t="str">
        <f t="shared" si="102"/>
        <v/>
      </c>
      <c r="AH113" s="38" t="str">
        <f t="shared" si="103"/>
        <v/>
      </c>
      <c r="AI113" s="110" t="str">
        <f t="shared" si="104"/>
        <v/>
      </c>
      <c r="AJ113" s="137" t="str">
        <f t="shared" si="105"/>
        <v/>
      </c>
      <c r="AK113" s="137" t="str">
        <f t="shared" si="106"/>
        <v/>
      </c>
      <c r="AL113" s="138" t="str">
        <f t="shared" si="107"/>
        <v/>
      </c>
      <c r="AM113" s="38" t="str">
        <f t="shared" si="108"/>
        <v/>
      </c>
    </row>
    <row r="114" spans="1:39" x14ac:dyDescent="0.25">
      <c r="A114" s="135">
        <v>8</v>
      </c>
      <c r="B114" s="14" t="str">
        <f t="shared" si="109"/>
        <v>CARRASCO GUTIERREZ, Lukas Adriano</v>
      </c>
      <c r="C114" s="82" t="str">
        <f t="shared" si="78"/>
        <v/>
      </c>
      <c r="D114" s="82" t="str">
        <f t="shared" si="79"/>
        <v/>
      </c>
      <c r="E114" s="82" t="str">
        <f t="shared" si="80"/>
        <v/>
      </c>
      <c r="F114" s="82" t="str">
        <f t="shared" si="81"/>
        <v/>
      </c>
      <c r="G114" s="82" t="str">
        <f t="shared" si="82"/>
        <v/>
      </c>
      <c r="H114" s="82" t="str">
        <f t="shared" si="83"/>
        <v/>
      </c>
      <c r="I114" s="82" t="str">
        <f t="shared" si="84"/>
        <v/>
      </c>
      <c r="J114" s="82" t="str">
        <f t="shared" si="85"/>
        <v/>
      </c>
      <c r="K114" s="82" t="str">
        <f t="shared" si="86"/>
        <v/>
      </c>
      <c r="L114" s="82" t="str">
        <f t="shared" si="87"/>
        <v/>
      </c>
      <c r="M114" s="82" t="str">
        <f t="shared" si="88"/>
        <v/>
      </c>
      <c r="N114" s="82" t="str">
        <f t="shared" si="89"/>
        <v/>
      </c>
      <c r="O114" s="82" t="str">
        <f t="shared" si="90"/>
        <v/>
      </c>
      <c r="P114" s="14" t="str">
        <f t="shared" si="110"/>
        <v/>
      </c>
      <c r="Q114" s="14" t="str">
        <f t="shared" si="111"/>
        <v/>
      </c>
      <c r="R114" s="136" t="str">
        <f t="shared" si="112"/>
        <v/>
      </c>
      <c r="S114" s="47">
        <f t="shared" si="113"/>
        <v>0</v>
      </c>
      <c r="T114" s="14" t="str">
        <f t="shared" si="114"/>
        <v/>
      </c>
      <c r="U114" s="14">
        <f t="shared" si="115"/>
        <v>500</v>
      </c>
      <c r="V114" s="137" t="str">
        <f t="shared" si="91"/>
        <v/>
      </c>
      <c r="W114" s="38" t="str">
        <f t="shared" si="92"/>
        <v/>
      </c>
      <c r="X114" s="38" t="str">
        <f t="shared" si="93"/>
        <v/>
      </c>
      <c r="Y114" s="38" t="str">
        <f t="shared" si="94"/>
        <v/>
      </c>
      <c r="Z114" s="38" t="str">
        <f t="shared" si="95"/>
        <v/>
      </c>
      <c r="AA114" s="38" t="str">
        <f t="shared" si="96"/>
        <v/>
      </c>
      <c r="AB114" s="38" t="str">
        <f t="shared" si="97"/>
        <v/>
      </c>
      <c r="AC114" s="38" t="str">
        <f t="shared" si="98"/>
        <v/>
      </c>
      <c r="AD114" s="38" t="str">
        <f t="shared" si="99"/>
        <v/>
      </c>
      <c r="AE114" s="38" t="str">
        <f t="shared" si="100"/>
        <v/>
      </c>
      <c r="AF114" s="38" t="str">
        <f t="shared" si="101"/>
        <v/>
      </c>
      <c r="AG114" s="38" t="str">
        <f t="shared" si="102"/>
        <v/>
      </c>
      <c r="AH114" s="38" t="str">
        <f t="shared" si="103"/>
        <v/>
      </c>
      <c r="AI114" s="110" t="str">
        <f t="shared" si="104"/>
        <v/>
      </c>
      <c r="AJ114" s="137" t="str">
        <f t="shared" si="105"/>
        <v/>
      </c>
      <c r="AK114" s="137" t="str">
        <f t="shared" si="106"/>
        <v/>
      </c>
      <c r="AL114" s="138" t="str">
        <f t="shared" si="107"/>
        <v/>
      </c>
      <c r="AM114" s="38" t="str">
        <f t="shared" si="108"/>
        <v/>
      </c>
    </row>
    <row r="115" spans="1:39" x14ac:dyDescent="0.25">
      <c r="A115" s="135">
        <v>9</v>
      </c>
      <c r="B115" s="14" t="str">
        <f t="shared" si="109"/>
        <v>CCORISAPRA LOPEZ, Gabriel</v>
      </c>
      <c r="C115" s="82" t="str">
        <f t="shared" si="78"/>
        <v/>
      </c>
      <c r="D115" s="82" t="str">
        <f t="shared" si="79"/>
        <v/>
      </c>
      <c r="E115" s="82" t="str">
        <f t="shared" si="80"/>
        <v/>
      </c>
      <c r="F115" s="82" t="str">
        <f t="shared" si="81"/>
        <v/>
      </c>
      <c r="G115" s="82" t="str">
        <f t="shared" si="82"/>
        <v/>
      </c>
      <c r="H115" s="82" t="str">
        <f t="shared" si="83"/>
        <v/>
      </c>
      <c r="I115" s="82" t="str">
        <f t="shared" si="84"/>
        <v/>
      </c>
      <c r="J115" s="82" t="str">
        <f t="shared" si="85"/>
        <v/>
      </c>
      <c r="K115" s="82" t="str">
        <f t="shared" si="86"/>
        <v/>
      </c>
      <c r="L115" s="82" t="str">
        <f t="shared" si="87"/>
        <v/>
      </c>
      <c r="M115" s="82" t="str">
        <f t="shared" si="88"/>
        <v/>
      </c>
      <c r="N115" s="82" t="str">
        <f t="shared" si="89"/>
        <v/>
      </c>
      <c r="O115" s="82" t="str">
        <f t="shared" si="90"/>
        <v/>
      </c>
      <c r="P115" s="14" t="str">
        <f t="shared" si="110"/>
        <v/>
      </c>
      <c r="Q115" s="14" t="str">
        <f t="shared" si="111"/>
        <v/>
      </c>
      <c r="R115" s="136" t="str">
        <f t="shared" si="112"/>
        <v/>
      </c>
      <c r="S115" s="47">
        <f t="shared" si="113"/>
        <v>0</v>
      </c>
      <c r="T115" s="14" t="str">
        <f t="shared" si="114"/>
        <v/>
      </c>
      <c r="U115" s="14">
        <f t="shared" si="115"/>
        <v>500</v>
      </c>
      <c r="V115" s="137" t="str">
        <f t="shared" si="91"/>
        <v/>
      </c>
      <c r="W115" s="38" t="str">
        <f t="shared" si="92"/>
        <v/>
      </c>
      <c r="X115" s="38" t="str">
        <f t="shared" si="93"/>
        <v/>
      </c>
      <c r="Y115" s="38" t="str">
        <f t="shared" si="94"/>
        <v/>
      </c>
      <c r="Z115" s="38" t="str">
        <f t="shared" si="95"/>
        <v/>
      </c>
      <c r="AA115" s="38" t="str">
        <f t="shared" si="96"/>
        <v/>
      </c>
      <c r="AB115" s="38" t="str">
        <f t="shared" si="97"/>
        <v/>
      </c>
      <c r="AC115" s="38" t="str">
        <f t="shared" si="98"/>
        <v/>
      </c>
      <c r="AD115" s="38" t="str">
        <f t="shared" si="99"/>
        <v/>
      </c>
      <c r="AE115" s="38" t="str">
        <f t="shared" si="100"/>
        <v/>
      </c>
      <c r="AF115" s="38" t="str">
        <f t="shared" si="101"/>
        <v/>
      </c>
      <c r="AG115" s="38" t="str">
        <f t="shared" si="102"/>
        <v/>
      </c>
      <c r="AH115" s="38" t="str">
        <f t="shared" si="103"/>
        <v/>
      </c>
      <c r="AI115" s="110" t="str">
        <f t="shared" si="104"/>
        <v/>
      </c>
      <c r="AJ115" s="137" t="str">
        <f t="shared" si="105"/>
        <v/>
      </c>
      <c r="AK115" s="137" t="str">
        <f t="shared" si="106"/>
        <v/>
      </c>
      <c r="AL115" s="138" t="str">
        <f t="shared" si="107"/>
        <v/>
      </c>
      <c r="AM115" s="38" t="str">
        <f t="shared" si="108"/>
        <v/>
      </c>
    </row>
    <row r="116" spans="1:39" x14ac:dyDescent="0.25">
      <c r="A116" s="135">
        <v>10</v>
      </c>
      <c r="B116" s="14" t="str">
        <f t="shared" si="109"/>
        <v>CHAMPI LIZARME, Eimi</v>
      </c>
      <c r="C116" s="82" t="str">
        <f t="shared" si="78"/>
        <v/>
      </c>
      <c r="D116" s="82" t="str">
        <f t="shared" si="79"/>
        <v/>
      </c>
      <c r="E116" s="82" t="str">
        <f t="shared" si="80"/>
        <v/>
      </c>
      <c r="F116" s="82" t="str">
        <f t="shared" si="81"/>
        <v/>
      </c>
      <c r="G116" s="82" t="str">
        <f t="shared" si="82"/>
        <v/>
      </c>
      <c r="H116" s="82" t="str">
        <f t="shared" si="83"/>
        <v/>
      </c>
      <c r="I116" s="82" t="str">
        <f t="shared" si="84"/>
        <v/>
      </c>
      <c r="J116" s="82" t="str">
        <f t="shared" si="85"/>
        <v/>
      </c>
      <c r="K116" s="82" t="str">
        <f t="shared" si="86"/>
        <v/>
      </c>
      <c r="L116" s="82" t="str">
        <f t="shared" si="87"/>
        <v/>
      </c>
      <c r="M116" s="82" t="str">
        <f t="shared" si="88"/>
        <v/>
      </c>
      <c r="N116" s="82" t="str">
        <f t="shared" si="89"/>
        <v/>
      </c>
      <c r="O116" s="82" t="str">
        <f t="shared" si="90"/>
        <v/>
      </c>
      <c r="P116" s="14" t="str">
        <f t="shared" si="110"/>
        <v/>
      </c>
      <c r="Q116" s="14" t="str">
        <f t="shared" si="111"/>
        <v/>
      </c>
      <c r="R116" s="136" t="str">
        <f t="shared" si="112"/>
        <v/>
      </c>
      <c r="S116" s="47">
        <f t="shared" si="113"/>
        <v>0</v>
      </c>
      <c r="T116" s="14" t="str">
        <f t="shared" si="114"/>
        <v/>
      </c>
      <c r="U116" s="14">
        <f t="shared" si="115"/>
        <v>500</v>
      </c>
      <c r="V116" s="137" t="str">
        <f t="shared" si="91"/>
        <v/>
      </c>
      <c r="W116" s="38" t="str">
        <f t="shared" si="92"/>
        <v/>
      </c>
      <c r="X116" s="38" t="str">
        <f t="shared" si="93"/>
        <v/>
      </c>
      <c r="Y116" s="38" t="str">
        <f t="shared" si="94"/>
        <v/>
      </c>
      <c r="Z116" s="38" t="str">
        <f t="shared" si="95"/>
        <v/>
      </c>
      <c r="AA116" s="38" t="str">
        <f t="shared" si="96"/>
        <v/>
      </c>
      <c r="AB116" s="38" t="str">
        <f t="shared" si="97"/>
        <v/>
      </c>
      <c r="AC116" s="38" t="str">
        <f t="shared" si="98"/>
        <v/>
      </c>
      <c r="AD116" s="38" t="str">
        <f t="shared" si="99"/>
        <v/>
      </c>
      <c r="AE116" s="38" t="str">
        <f t="shared" si="100"/>
        <v/>
      </c>
      <c r="AF116" s="38" t="str">
        <f t="shared" si="101"/>
        <v/>
      </c>
      <c r="AG116" s="38" t="str">
        <f t="shared" si="102"/>
        <v/>
      </c>
      <c r="AH116" s="38" t="str">
        <f t="shared" si="103"/>
        <v/>
      </c>
      <c r="AI116" s="110" t="str">
        <f t="shared" si="104"/>
        <v/>
      </c>
      <c r="AJ116" s="137" t="str">
        <f t="shared" si="105"/>
        <v/>
      </c>
      <c r="AK116" s="137" t="str">
        <f t="shared" si="106"/>
        <v/>
      </c>
      <c r="AL116" s="138" t="str">
        <f t="shared" si="107"/>
        <v/>
      </c>
      <c r="AM116" s="38" t="str">
        <f t="shared" si="108"/>
        <v/>
      </c>
    </row>
    <row r="117" spans="1:39" x14ac:dyDescent="0.25">
      <c r="A117" s="135">
        <v>11</v>
      </c>
      <c r="B117" s="14" t="str">
        <f t="shared" si="109"/>
        <v>DEL POZO VILLANO, Victor Benito</v>
      </c>
      <c r="C117" s="82" t="str">
        <f t="shared" si="78"/>
        <v/>
      </c>
      <c r="D117" s="82" t="str">
        <f t="shared" si="79"/>
        <v/>
      </c>
      <c r="E117" s="82" t="str">
        <f t="shared" si="80"/>
        <v/>
      </c>
      <c r="F117" s="82" t="str">
        <f t="shared" si="81"/>
        <v/>
      </c>
      <c r="G117" s="82" t="str">
        <f t="shared" si="82"/>
        <v/>
      </c>
      <c r="H117" s="82" t="str">
        <f t="shared" si="83"/>
        <v/>
      </c>
      <c r="I117" s="82" t="str">
        <f t="shared" si="84"/>
        <v/>
      </c>
      <c r="J117" s="82" t="str">
        <f t="shared" si="85"/>
        <v/>
      </c>
      <c r="K117" s="82" t="str">
        <f t="shared" si="86"/>
        <v/>
      </c>
      <c r="L117" s="82" t="str">
        <f t="shared" si="87"/>
        <v/>
      </c>
      <c r="M117" s="82" t="str">
        <f t="shared" si="88"/>
        <v/>
      </c>
      <c r="N117" s="82" t="str">
        <f t="shared" si="89"/>
        <v/>
      </c>
      <c r="O117" s="82" t="str">
        <f t="shared" si="90"/>
        <v/>
      </c>
      <c r="P117" s="14" t="str">
        <f t="shared" si="110"/>
        <v/>
      </c>
      <c r="Q117" s="14" t="str">
        <f t="shared" si="111"/>
        <v/>
      </c>
      <c r="R117" s="136" t="str">
        <f t="shared" si="112"/>
        <v/>
      </c>
      <c r="S117" s="47">
        <f t="shared" si="113"/>
        <v>0</v>
      </c>
      <c r="T117" s="14" t="str">
        <f t="shared" si="114"/>
        <v/>
      </c>
      <c r="U117" s="14">
        <f t="shared" si="115"/>
        <v>500</v>
      </c>
      <c r="V117" s="137" t="str">
        <f t="shared" si="91"/>
        <v/>
      </c>
      <c r="W117" s="38" t="str">
        <f t="shared" si="92"/>
        <v/>
      </c>
      <c r="X117" s="38" t="str">
        <f t="shared" si="93"/>
        <v/>
      </c>
      <c r="Y117" s="38" t="str">
        <f t="shared" si="94"/>
        <v/>
      </c>
      <c r="Z117" s="38" t="str">
        <f t="shared" si="95"/>
        <v/>
      </c>
      <c r="AA117" s="38" t="str">
        <f t="shared" si="96"/>
        <v/>
      </c>
      <c r="AB117" s="38" t="str">
        <f t="shared" si="97"/>
        <v/>
      </c>
      <c r="AC117" s="38" t="str">
        <f t="shared" si="98"/>
        <v/>
      </c>
      <c r="AD117" s="38" t="str">
        <f t="shared" si="99"/>
        <v/>
      </c>
      <c r="AE117" s="38" t="str">
        <f t="shared" si="100"/>
        <v/>
      </c>
      <c r="AF117" s="38" t="str">
        <f t="shared" si="101"/>
        <v/>
      </c>
      <c r="AG117" s="38" t="str">
        <f t="shared" si="102"/>
        <v/>
      </c>
      <c r="AH117" s="38" t="str">
        <f t="shared" si="103"/>
        <v/>
      </c>
      <c r="AI117" s="110" t="str">
        <f t="shared" si="104"/>
        <v/>
      </c>
      <c r="AJ117" s="137" t="str">
        <f t="shared" si="105"/>
        <v/>
      </c>
      <c r="AK117" s="137" t="str">
        <f t="shared" si="106"/>
        <v/>
      </c>
      <c r="AL117" s="138" t="str">
        <f t="shared" si="107"/>
        <v/>
      </c>
      <c r="AM117" s="38" t="str">
        <f t="shared" si="108"/>
        <v/>
      </c>
    </row>
    <row r="118" spans="1:39" x14ac:dyDescent="0.25">
      <c r="A118" s="135">
        <v>12</v>
      </c>
      <c r="B118" s="14" t="str">
        <f t="shared" si="109"/>
        <v>DIAZ RIVAS, Andrea Paola</v>
      </c>
      <c r="C118" s="82" t="str">
        <f t="shared" si="78"/>
        <v/>
      </c>
      <c r="D118" s="82" t="str">
        <f t="shared" si="79"/>
        <v/>
      </c>
      <c r="E118" s="82" t="str">
        <f t="shared" si="80"/>
        <v/>
      </c>
      <c r="F118" s="82" t="str">
        <f t="shared" si="81"/>
        <v/>
      </c>
      <c r="G118" s="82" t="str">
        <f t="shared" si="82"/>
        <v/>
      </c>
      <c r="H118" s="82" t="str">
        <f t="shared" si="83"/>
        <v/>
      </c>
      <c r="I118" s="82" t="str">
        <f t="shared" si="84"/>
        <v/>
      </c>
      <c r="J118" s="82" t="str">
        <f t="shared" si="85"/>
        <v/>
      </c>
      <c r="K118" s="82" t="str">
        <f t="shared" si="86"/>
        <v/>
      </c>
      <c r="L118" s="82" t="str">
        <f t="shared" si="87"/>
        <v/>
      </c>
      <c r="M118" s="82" t="str">
        <f t="shared" si="88"/>
        <v/>
      </c>
      <c r="N118" s="82" t="str">
        <f t="shared" si="89"/>
        <v/>
      </c>
      <c r="O118" s="82" t="str">
        <f t="shared" si="90"/>
        <v/>
      </c>
      <c r="P118" s="14" t="str">
        <f t="shared" si="110"/>
        <v/>
      </c>
      <c r="Q118" s="14" t="str">
        <f t="shared" si="111"/>
        <v/>
      </c>
      <c r="R118" s="136" t="str">
        <f t="shared" si="112"/>
        <v/>
      </c>
      <c r="S118" s="47">
        <f t="shared" si="113"/>
        <v>0</v>
      </c>
      <c r="T118" s="14" t="str">
        <f t="shared" si="114"/>
        <v/>
      </c>
      <c r="U118" s="14">
        <f t="shared" si="115"/>
        <v>500</v>
      </c>
      <c r="V118" s="137" t="str">
        <f t="shared" si="91"/>
        <v/>
      </c>
      <c r="W118" s="38" t="str">
        <f t="shared" si="92"/>
        <v/>
      </c>
      <c r="X118" s="38" t="str">
        <f t="shared" si="93"/>
        <v/>
      </c>
      <c r="Y118" s="38" t="str">
        <f t="shared" si="94"/>
        <v/>
      </c>
      <c r="Z118" s="38" t="str">
        <f t="shared" si="95"/>
        <v/>
      </c>
      <c r="AA118" s="38" t="str">
        <f t="shared" si="96"/>
        <v/>
      </c>
      <c r="AB118" s="38" t="str">
        <f t="shared" si="97"/>
        <v/>
      </c>
      <c r="AC118" s="38" t="str">
        <f t="shared" si="98"/>
        <v/>
      </c>
      <c r="AD118" s="38" t="str">
        <f t="shared" si="99"/>
        <v/>
      </c>
      <c r="AE118" s="38" t="str">
        <f t="shared" si="100"/>
        <v/>
      </c>
      <c r="AF118" s="38" t="str">
        <f t="shared" si="101"/>
        <v/>
      </c>
      <c r="AG118" s="38" t="str">
        <f t="shared" si="102"/>
        <v/>
      </c>
      <c r="AH118" s="38" t="str">
        <f t="shared" si="103"/>
        <v/>
      </c>
      <c r="AI118" s="110" t="str">
        <f t="shared" si="104"/>
        <v/>
      </c>
      <c r="AJ118" s="137" t="str">
        <f t="shared" si="105"/>
        <v/>
      </c>
      <c r="AK118" s="137" t="str">
        <f t="shared" si="106"/>
        <v/>
      </c>
      <c r="AL118" s="138" t="str">
        <f t="shared" si="107"/>
        <v/>
      </c>
      <c r="AM118" s="38" t="str">
        <f t="shared" si="108"/>
        <v/>
      </c>
    </row>
    <row r="119" spans="1:39" x14ac:dyDescent="0.25">
      <c r="A119" s="135">
        <v>13</v>
      </c>
      <c r="B119" s="14" t="str">
        <f t="shared" si="109"/>
        <v>ESPINOZA FRANCO, Flor Thalia</v>
      </c>
      <c r="C119" s="82" t="str">
        <f t="shared" si="78"/>
        <v/>
      </c>
      <c r="D119" s="82" t="str">
        <f t="shared" si="79"/>
        <v/>
      </c>
      <c r="E119" s="82" t="str">
        <f t="shared" si="80"/>
        <v/>
      </c>
      <c r="F119" s="82" t="str">
        <f t="shared" si="81"/>
        <v/>
      </c>
      <c r="G119" s="82" t="str">
        <f t="shared" si="82"/>
        <v/>
      </c>
      <c r="H119" s="82" t="str">
        <f t="shared" si="83"/>
        <v/>
      </c>
      <c r="I119" s="82" t="str">
        <f t="shared" si="84"/>
        <v/>
      </c>
      <c r="J119" s="82" t="str">
        <f t="shared" si="85"/>
        <v/>
      </c>
      <c r="K119" s="82" t="str">
        <f t="shared" si="86"/>
        <v/>
      </c>
      <c r="L119" s="82" t="str">
        <f t="shared" si="87"/>
        <v/>
      </c>
      <c r="M119" s="82" t="str">
        <f t="shared" si="88"/>
        <v/>
      </c>
      <c r="N119" s="82" t="str">
        <f t="shared" si="89"/>
        <v/>
      </c>
      <c r="O119" s="82" t="str">
        <f t="shared" si="90"/>
        <v/>
      </c>
      <c r="P119" s="14" t="str">
        <f t="shared" si="110"/>
        <v/>
      </c>
      <c r="Q119" s="14" t="str">
        <f t="shared" si="111"/>
        <v/>
      </c>
      <c r="R119" s="136" t="str">
        <f t="shared" si="112"/>
        <v/>
      </c>
      <c r="S119" s="47">
        <f t="shared" si="113"/>
        <v>0</v>
      </c>
      <c r="T119" s="14" t="str">
        <f t="shared" si="114"/>
        <v/>
      </c>
      <c r="U119" s="14">
        <f t="shared" si="115"/>
        <v>500</v>
      </c>
      <c r="V119" s="137" t="str">
        <f t="shared" si="91"/>
        <v/>
      </c>
      <c r="W119" s="38" t="str">
        <f t="shared" si="92"/>
        <v/>
      </c>
      <c r="X119" s="38" t="str">
        <f t="shared" si="93"/>
        <v/>
      </c>
      <c r="Y119" s="38" t="str">
        <f t="shared" si="94"/>
        <v/>
      </c>
      <c r="Z119" s="38" t="str">
        <f t="shared" si="95"/>
        <v/>
      </c>
      <c r="AA119" s="38" t="str">
        <f t="shared" si="96"/>
        <v/>
      </c>
      <c r="AB119" s="38" t="str">
        <f t="shared" si="97"/>
        <v/>
      </c>
      <c r="AC119" s="38" t="str">
        <f t="shared" si="98"/>
        <v/>
      </c>
      <c r="AD119" s="38" t="str">
        <f t="shared" si="99"/>
        <v/>
      </c>
      <c r="AE119" s="38" t="str">
        <f t="shared" si="100"/>
        <v/>
      </c>
      <c r="AF119" s="38" t="str">
        <f t="shared" si="101"/>
        <v/>
      </c>
      <c r="AG119" s="38" t="str">
        <f t="shared" si="102"/>
        <v/>
      </c>
      <c r="AH119" s="38" t="str">
        <f t="shared" si="103"/>
        <v/>
      </c>
      <c r="AI119" s="110" t="str">
        <f t="shared" si="104"/>
        <v/>
      </c>
      <c r="AJ119" s="137" t="str">
        <f t="shared" si="105"/>
        <v/>
      </c>
      <c r="AK119" s="137" t="str">
        <f t="shared" si="106"/>
        <v/>
      </c>
      <c r="AL119" s="138" t="str">
        <f t="shared" si="107"/>
        <v/>
      </c>
      <c r="AM119" s="38" t="str">
        <f t="shared" si="108"/>
        <v/>
      </c>
    </row>
    <row r="120" spans="1:39" x14ac:dyDescent="0.25">
      <c r="A120" s="135">
        <v>14</v>
      </c>
      <c r="B120" s="14" t="str">
        <f t="shared" si="109"/>
        <v>FRANCO MITMA, Mayte Araceli</v>
      </c>
      <c r="C120" s="82" t="str">
        <f t="shared" si="78"/>
        <v/>
      </c>
      <c r="D120" s="82" t="str">
        <f t="shared" si="79"/>
        <v/>
      </c>
      <c r="E120" s="82" t="str">
        <f t="shared" si="80"/>
        <v/>
      </c>
      <c r="F120" s="82" t="str">
        <f t="shared" si="81"/>
        <v/>
      </c>
      <c r="G120" s="82" t="str">
        <f t="shared" si="82"/>
        <v/>
      </c>
      <c r="H120" s="82" t="str">
        <f t="shared" si="83"/>
        <v/>
      </c>
      <c r="I120" s="82" t="str">
        <f t="shared" si="84"/>
        <v/>
      </c>
      <c r="J120" s="82" t="str">
        <f t="shared" si="85"/>
        <v/>
      </c>
      <c r="K120" s="82" t="str">
        <f t="shared" si="86"/>
        <v/>
      </c>
      <c r="L120" s="82" t="str">
        <f t="shared" si="87"/>
        <v/>
      </c>
      <c r="M120" s="82" t="str">
        <f t="shared" si="88"/>
        <v/>
      </c>
      <c r="N120" s="82" t="str">
        <f t="shared" si="89"/>
        <v/>
      </c>
      <c r="O120" s="82" t="str">
        <f t="shared" si="90"/>
        <v/>
      </c>
      <c r="P120" s="14" t="str">
        <f t="shared" si="110"/>
        <v/>
      </c>
      <c r="Q120" s="14" t="str">
        <f t="shared" si="111"/>
        <v/>
      </c>
      <c r="R120" s="136" t="str">
        <f t="shared" si="112"/>
        <v/>
      </c>
      <c r="S120" s="47">
        <f t="shared" si="113"/>
        <v>0</v>
      </c>
      <c r="T120" s="14" t="str">
        <f t="shared" si="114"/>
        <v/>
      </c>
      <c r="U120" s="14">
        <f t="shared" si="115"/>
        <v>500</v>
      </c>
      <c r="V120" s="137" t="str">
        <f t="shared" si="91"/>
        <v/>
      </c>
      <c r="W120" s="38" t="str">
        <f t="shared" si="92"/>
        <v/>
      </c>
      <c r="X120" s="38" t="str">
        <f t="shared" si="93"/>
        <v/>
      </c>
      <c r="Y120" s="38" t="str">
        <f t="shared" si="94"/>
        <v/>
      </c>
      <c r="Z120" s="38" t="str">
        <f t="shared" si="95"/>
        <v/>
      </c>
      <c r="AA120" s="38" t="str">
        <f t="shared" si="96"/>
        <v/>
      </c>
      <c r="AB120" s="38" t="str">
        <f t="shared" si="97"/>
        <v/>
      </c>
      <c r="AC120" s="38" t="str">
        <f t="shared" si="98"/>
        <v/>
      </c>
      <c r="AD120" s="38" t="str">
        <f t="shared" si="99"/>
        <v/>
      </c>
      <c r="AE120" s="38" t="str">
        <f t="shared" si="100"/>
        <v/>
      </c>
      <c r="AF120" s="38" t="str">
        <f t="shared" si="101"/>
        <v/>
      </c>
      <c r="AG120" s="38" t="str">
        <f t="shared" si="102"/>
        <v/>
      </c>
      <c r="AH120" s="38" t="str">
        <f t="shared" si="103"/>
        <v/>
      </c>
      <c r="AI120" s="110" t="str">
        <f t="shared" si="104"/>
        <v/>
      </c>
      <c r="AJ120" s="137" t="str">
        <f t="shared" si="105"/>
        <v/>
      </c>
      <c r="AK120" s="137" t="str">
        <f t="shared" si="106"/>
        <v/>
      </c>
      <c r="AL120" s="138" t="str">
        <f t="shared" si="107"/>
        <v/>
      </c>
      <c r="AM120" s="38" t="str">
        <f t="shared" si="108"/>
        <v/>
      </c>
    </row>
    <row r="121" spans="1:39" x14ac:dyDescent="0.25">
      <c r="A121" s="135">
        <v>15</v>
      </c>
      <c r="B121" s="14" t="str">
        <f t="shared" si="109"/>
        <v>GALINDO SANCHEZ, Jose Luis</v>
      </c>
      <c r="C121" s="82" t="str">
        <f t="shared" si="78"/>
        <v/>
      </c>
      <c r="D121" s="82" t="str">
        <f t="shared" si="79"/>
        <v/>
      </c>
      <c r="E121" s="82" t="str">
        <f t="shared" si="80"/>
        <v/>
      </c>
      <c r="F121" s="82" t="str">
        <f t="shared" si="81"/>
        <v/>
      </c>
      <c r="G121" s="82" t="str">
        <f t="shared" si="82"/>
        <v/>
      </c>
      <c r="H121" s="82" t="str">
        <f t="shared" si="83"/>
        <v/>
      </c>
      <c r="I121" s="82" t="str">
        <f t="shared" si="84"/>
        <v/>
      </c>
      <c r="J121" s="82" t="str">
        <f t="shared" si="85"/>
        <v/>
      </c>
      <c r="K121" s="82" t="str">
        <f t="shared" si="86"/>
        <v/>
      </c>
      <c r="L121" s="82" t="str">
        <f t="shared" si="87"/>
        <v/>
      </c>
      <c r="M121" s="82" t="str">
        <f t="shared" si="88"/>
        <v/>
      </c>
      <c r="N121" s="82" t="str">
        <f t="shared" si="89"/>
        <v/>
      </c>
      <c r="O121" s="82" t="str">
        <f t="shared" si="90"/>
        <v/>
      </c>
      <c r="P121" s="14" t="str">
        <f t="shared" si="110"/>
        <v/>
      </c>
      <c r="Q121" s="14" t="str">
        <f t="shared" si="111"/>
        <v/>
      </c>
      <c r="R121" s="136" t="str">
        <f t="shared" si="112"/>
        <v/>
      </c>
      <c r="S121" s="47">
        <f t="shared" si="113"/>
        <v>0</v>
      </c>
      <c r="T121" s="14" t="str">
        <f t="shared" si="114"/>
        <v/>
      </c>
      <c r="U121" s="14">
        <f t="shared" si="115"/>
        <v>500</v>
      </c>
      <c r="V121" s="137" t="str">
        <f t="shared" si="91"/>
        <v/>
      </c>
      <c r="W121" s="38" t="str">
        <f t="shared" si="92"/>
        <v/>
      </c>
      <c r="X121" s="38" t="str">
        <f t="shared" si="93"/>
        <v/>
      </c>
      <c r="Y121" s="38" t="str">
        <f t="shared" si="94"/>
        <v/>
      </c>
      <c r="Z121" s="38" t="str">
        <f t="shared" si="95"/>
        <v/>
      </c>
      <c r="AA121" s="38" t="str">
        <f t="shared" si="96"/>
        <v/>
      </c>
      <c r="AB121" s="38" t="str">
        <f t="shared" si="97"/>
        <v/>
      </c>
      <c r="AC121" s="38" t="str">
        <f t="shared" si="98"/>
        <v/>
      </c>
      <c r="AD121" s="38" t="str">
        <f t="shared" si="99"/>
        <v/>
      </c>
      <c r="AE121" s="38" t="str">
        <f t="shared" si="100"/>
        <v/>
      </c>
      <c r="AF121" s="38" t="str">
        <f t="shared" si="101"/>
        <v/>
      </c>
      <c r="AG121" s="38" t="str">
        <f t="shared" si="102"/>
        <v/>
      </c>
      <c r="AH121" s="38" t="str">
        <f t="shared" si="103"/>
        <v/>
      </c>
      <c r="AI121" s="110" t="str">
        <f t="shared" si="104"/>
        <v/>
      </c>
      <c r="AJ121" s="137" t="str">
        <f t="shared" si="105"/>
        <v/>
      </c>
      <c r="AK121" s="137" t="str">
        <f t="shared" si="106"/>
        <v/>
      </c>
      <c r="AL121" s="138" t="str">
        <f t="shared" si="107"/>
        <v/>
      </c>
      <c r="AM121" s="38" t="str">
        <f t="shared" si="108"/>
        <v/>
      </c>
    </row>
    <row r="122" spans="1:39" x14ac:dyDescent="0.25">
      <c r="A122" s="135">
        <v>16</v>
      </c>
      <c r="B122" s="14" t="str">
        <f t="shared" si="109"/>
        <v>GODOY ORTEGA, Isaac Alain</v>
      </c>
      <c r="C122" s="82" t="str">
        <f t="shared" si="78"/>
        <v/>
      </c>
      <c r="D122" s="82" t="str">
        <f t="shared" si="79"/>
        <v/>
      </c>
      <c r="E122" s="82" t="str">
        <f t="shared" si="80"/>
        <v/>
      </c>
      <c r="F122" s="82" t="str">
        <f t="shared" si="81"/>
        <v/>
      </c>
      <c r="G122" s="82" t="str">
        <f t="shared" si="82"/>
        <v/>
      </c>
      <c r="H122" s="82" t="str">
        <f t="shared" si="83"/>
        <v/>
      </c>
      <c r="I122" s="82" t="str">
        <f t="shared" si="84"/>
        <v/>
      </c>
      <c r="J122" s="82" t="str">
        <f t="shared" si="85"/>
        <v/>
      </c>
      <c r="K122" s="82" t="str">
        <f t="shared" si="86"/>
        <v/>
      </c>
      <c r="L122" s="82" t="str">
        <f t="shared" si="87"/>
        <v/>
      </c>
      <c r="M122" s="82" t="str">
        <f t="shared" si="88"/>
        <v/>
      </c>
      <c r="N122" s="82" t="str">
        <f t="shared" si="89"/>
        <v/>
      </c>
      <c r="O122" s="82" t="str">
        <f t="shared" si="90"/>
        <v/>
      </c>
      <c r="P122" s="14" t="str">
        <f t="shared" si="110"/>
        <v/>
      </c>
      <c r="Q122" s="14" t="str">
        <f t="shared" si="111"/>
        <v/>
      </c>
      <c r="R122" s="136" t="str">
        <f t="shared" si="112"/>
        <v/>
      </c>
      <c r="S122" s="47">
        <f t="shared" si="113"/>
        <v>0</v>
      </c>
      <c r="T122" s="14" t="str">
        <f t="shared" si="114"/>
        <v/>
      </c>
      <c r="U122" s="14">
        <f t="shared" si="115"/>
        <v>500</v>
      </c>
      <c r="V122" s="137" t="str">
        <f t="shared" si="91"/>
        <v/>
      </c>
      <c r="W122" s="38" t="str">
        <f t="shared" si="92"/>
        <v/>
      </c>
      <c r="X122" s="38" t="str">
        <f t="shared" si="93"/>
        <v/>
      </c>
      <c r="Y122" s="38" t="str">
        <f t="shared" si="94"/>
        <v/>
      </c>
      <c r="Z122" s="38" t="str">
        <f t="shared" si="95"/>
        <v/>
      </c>
      <c r="AA122" s="38" t="str">
        <f t="shared" si="96"/>
        <v/>
      </c>
      <c r="AB122" s="38" t="str">
        <f t="shared" si="97"/>
        <v/>
      </c>
      <c r="AC122" s="38" t="str">
        <f t="shared" si="98"/>
        <v/>
      </c>
      <c r="AD122" s="38" t="str">
        <f t="shared" si="99"/>
        <v/>
      </c>
      <c r="AE122" s="38" t="str">
        <f t="shared" si="100"/>
        <v/>
      </c>
      <c r="AF122" s="38" t="str">
        <f t="shared" si="101"/>
        <v/>
      </c>
      <c r="AG122" s="38" t="str">
        <f t="shared" si="102"/>
        <v/>
      </c>
      <c r="AH122" s="38" t="str">
        <f t="shared" si="103"/>
        <v/>
      </c>
      <c r="AI122" s="110" t="str">
        <f t="shared" si="104"/>
        <v/>
      </c>
      <c r="AJ122" s="137" t="str">
        <f t="shared" si="105"/>
        <v/>
      </c>
      <c r="AK122" s="137" t="str">
        <f t="shared" si="106"/>
        <v/>
      </c>
      <c r="AL122" s="138" t="str">
        <f t="shared" si="107"/>
        <v/>
      </c>
      <c r="AM122" s="38" t="str">
        <f t="shared" si="108"/>
        <v/>
      </c>
    </row>
    <row r="123" spans="1:39" x14ac:dyDescent="0.25">
      <c r="A123" s="135">
        <v>17</v>
      </c>
      <c r="B123" s="14" t="str">
        <f t="shared" si="109"/>
        <v>GONZALES CAMPOS, Adriano Elliam</v>
      </c>
      <c r="C123" s="82" t="str">
        <f t="shared" si="78"/>
        <v/>
      </c>
      <c r="D123" s="82" t="str">
        <f t="shared" si="79"/>
        <v/>
      </c>
      <c r="E123" s="82" t="str">
        <f t="shared" si="80"/>
        <v/>
      </c>
      <c r="F123" s="82" t="str">
        <f t="shared" si="81"/>
        <v/>
      </c>
      <c r="G123" s="82" t="str">
        <f t="shared" si="82"/>
        <v/>
      </c>
      <c r="H123" s="82" t="str">
        <f t="shared" si="83"/>
        <v/>
      </c>
      <c r="I123" s="82" t="str">
        <f t="shared" si="84"/>
        <v/>
      </c>
      <c r="J123" s="82" t="str">
        <f t="shared" si="85"/>
        <v/>
      </c>
      <c r="K123" s="82" t="str">
        <f t="shared" si="86"/>
        <v/>
      </c>
      <c r="L123" s="82" t="str">
        <f t="shared" si="87"/>
        <v/>
      </c>
      <c r="M123" s="82" t="str">
        <f t="shared" si="88"/>
        <v/>
      </c>
      <c r="N123" s="82" t="str">
        <f t="shared" si="89"/>
        <v/>
      </c>
      <c r="O123" s="82" t="str">
        <f t="shared" si="90"/>
        <v/>
      </c>
      <c r="P123" s="14" t="str">
        <f t="shared" si="110"/>
        <v/>
      </c>
      <c r="Q123" s="14" t="str">
        <f t="shared" si="111"/>
        <v/>
      </c>
      <c r="R123" s="136" t="str">
        <f t="shared" si="112"/>
        <v/>
      </c>
      <c r="S123" s="47">
        <f t="shared" si="113"/>
        <v>0</v>
      </c>
      <c r="T123" s="14" t="str">
        <f t="shared" si="114"/>
        <v/>
      </c>
      <c r="U123" s="14">
        <f t="shared" si="115"/>
        <v>500</v>
      </c>
      <c r="V123" s="137" t="str">
        <f t="shared" si="91"/>
        <v/>
      </c>
      <c r="W123" s="38" t="str">
        <f t="shared" si="92"/>
        <v/>
      </c>
      <c r="X123" s="38" t="str">
        <f t="shared" si="93"/>
        <v/>
      </c>
      <c r="Y123" s="38" t="str">
        <f t="shared" si="94"/>
        <v/>
      </c>
      <c r="Z123" s="38" t="str">
        <f t="shared" si="95"/>
        <v/>
      </c>
      <c r="AA123" s="38" t="str">
        <f t="shared" si="96"/>
        <v/>
      </c>
      <c r="AB123" s="38" t="str">
        <f t="shared" si="97"/>
        <v/>
      </c>
      <c r="AC123" s="38" t="str">
        <f t="shared" si="98"/>
        <v/>
      </c>
      <c r="AD123" s="38" t="str">
        <f t="shared" si="99"/>
        <v/>
      </c>
      <c r="AE123" s="38" t="str">
        <f t="shared" si="100"/>
        <v/>
      </c>
      <c r="AF123" s="38" t="str">
        <f t="shared" si="101"/>
        <v/>
      </c>
      <c r="AG123" s="38" t="str">
        <f t="shared" si="102"/>
        <v/>
      </c>
      <c r="AH123" s="38" t="str">
        <f t="shared" si="103"/>
        <v/>
      </c>
      <c r="AI123" s="110" t="str">
        <f t="shared" si="104"/>
        <v/>
      </c>
      <c r="AJ123" s="137" t="str">
        <f t="shared" si="105"/>
        <v/>
      </c>
      <c r="AK123" s="137" t="str">
        <f t="shared" si="106"/>
        <v/>
      </c>
      <c r="AL123" s="138" t="str">
        <f t="shared" si="107"/>
        <v/>
      </c>
      <c r="AM123" s="38" t="str">
        <f t="shared" si="108"/>
        <v/>
      </c>
    </row>
    <row r="124" spans="1:39" x14ac:dyDescent="0.25">
      <c r="A124" s="135">
        <v>18</v>
      </c>
      <c r="B124" s="14" t="str">
        <f t="shared" si="109"/>
        <v>GUTIERREZ AYVAR, Jorge Alex</v>
      </c>
      <c r="C124" s="82" t="str">
        <f t="shared" si="78"/>
        <v/>
      </c>
      <c r="D124" s="82" t="str">
        <f t="shared" si="79"/>
        <v/>
      </c>
      <c r="E124" s="82" t="str">
        <f t="shared" si="80"/>
        <v/>
      </c>
      <c r="F124" s="82" t="str">
        <f t="shared" si="81"/>
        <v/>
      </c>
      <c r="G124" s="82" t="str">
        <f t="shared" si="82"/>
        <v/>
      </c>
      <c r="H124" s="82" t="str">
        <f t="shared" si="83"/>
        <v/>
      </c>
      <c r="I124" s="82" t="str">
        <f t="shared" si="84"/>
        <v/>
      </c>
      <c r="J124" s="82" t="str">
        <f t="shared" si="85"/>
        <v/>
      </c>
      <c r="K124" s="82" t="str">
        <f t="shared" si="86"/>
        <v/>
      </c>
      <c r="L124" s="82" t="str">
        <f t="shared" si="87"/>
        <v/>
      </c>
      <c r="M124" s="82" t="str">
        <f t="shared" si="88"/>
        <v/>
      </c>
      <c r="N124" s="82" t="str">
        <f t="shared" si="89"/>
        <v/>
      </c>
      <c r="O124" s="82" t="str">
        <f t="shared" si="90"/>
        <v/>
      </c>
      <c r="P124" s="14" t="str">
        <f t="shared" si="110"/>
        <v/>
      </c>
      <c r="Q124" s="14" t="str">
        <f t="shared" si="111"/>
        <v/>
      </c>
      <c r="R124" s="136" t="str">
        <f t="shared" si="112"/>
        <v/>
      </c>
      <c r="S124" s="47">
        <f t="shared" si="113"/>
        <v>0</v>
      </c>
      <c r="T124" s="14" t="str">
        <f t="shared" si="114"/>
        <v/>
      </c>
      <c r="U124" s="14">
        <f t="shared" si="115"/>
        <v>500</v>
      </c>
      <c r="V124" s="137" t="str">
        <f t="shared" si="91"/>
        <v/>
      </c>
      <c r="W124" s="38" t="str">
        <f t="shared" si="92"/>
        <v/>
      </c>
      <c r="X124" s="38" t="str">
        <f t="shared" si="93"/>
        <v/>
      </c>
      <c r="Y124" s="38" t="str">
        <f t="shared" si="94"/>
        <v/>
      </c>
      <c r="Z124" s="38" t="str">
        <f t="shared" si="95"/>
        <v/>
      </c>
      <c r="AA124" s="38" t="str">
        <f t="shared" si="96"/>
        <v/>
      </c>
      <c r="AB124" s="38" t="str">
        <f t="shared" si="97"/>
        <v/>
      </c>
      <c r="AC124" s="38" t="str">
        <f t="shared" si="98"/>
        <v/>
      </c>
      <c r="AD124" s="38" t="str">
        <f t="shared" si="99"/>
        <v/>
      </c>
      <c r="AE124" s="38" t="str">
        <f t="shared" si="100"/>
        <v/>
      </c>
      <c r="AF124" s="38" t="str">
        <f t="shared" si="101"/>
        <v/>
      </c>
      <c r="AG124" s="38" t="str">
        <f t="shared" si="102"/>
        <v/>
      </c>
      <c r="AH124" s="38" t="str">
        <f t="shared" si="103"/>
        <v/>
      </c>
      <c r="AI124" s="110" t="str">
        <f t="shared" si="104"/>
        <v/>
      </c>
      <c r="AJ124" s="137" t="str">
        <f t="shared" si="105"/>
        <v/>
      </c>
      <c r="AK124" s="137" t="str">
        <f t="shared" si="106"/>
        <v/>
      </c>
      <c r="AL124" s="138" t="str">
        <f t="shared" si="107"/>
        <v/>
      </c>
      <c r="AM124" s="38" t="str">
        <f t="shared" si="108"/>
        <v/>
      </c>
    </row>
    <row r="125" spans="1:39" x14ac:dyDescent="0.25">
      <c r="A125" s="135">
        <v>19</v>
      </c>
      <c r="B125" s="14" t="str">
        <f t="shared" si="109"/>
        <v>LLOCCLLA QUISPE, Jimena Margoth</v>
      </c>
      <c r="C125" s="82" t="str">
        <f t="shared" si="78"/>
        <v/>
      </c>
      <c r="D125" s="82" t="str">
        <f t="shared" si="79"/>
        <v/>
      </c>
      <c r="E125" s="82" t="str">
        <f t="shared" si="80"/>
        <v/>
      </c>
      <c r="F125" s="82" t="str">
        <f t="shared" si="81"/>
        <v/>
      </c>
      <c r="G125" s="82" t="str">
        <f t="shared" si="82"/>
        <v/>
      </c>
      <c r="H125" s="82" t="str">
        <f t="shared" si="83"/>
        <v/>
      </c>
      <c r="I125" s="82" t="str">
        <f t="shared" si="84"/>
        <v/>
      </c>
      <c r="J125" s="82" t="str">
        <f t="shared" si="85"/>
        <v/>
      </c>
      <c r="K125" s="82" t="str">
        <f t="shared" si="86"/>
        <v/>
      </c>
      <c r="L125" s="82" t="str">
        <f t="shared" si="87"/>
        <v/>
      </c>
      <c r="M125" s="82" t="str">
        <f t="shared" si="88"/>
        <v/>
      </c>
      <c r="N125" s="82" t="str">
        <f t="shared" si="89"/>
        <v/>
      </c>
      <c r="O125" s="82" t="str">
        <f t="shared" si="90"/>
        <v/>
      </c>
      <c r="P125" s="14" t="str">
        <f t="shared" si="110"/>
        <v/>
      </c>
      <c r="Q125" s="14" t="str">
        <f t="shared" si="111"/>
        <v/>
      </c>
      <c r="R125" s="136" t="str">
        <f t="shared" si="112"/>
        <v/>
      </c>
      <c r="S125" s="47">
        <f t="shared" si="113"/>
        <v>0</v>
      </c>
      <c r="T125" s="14" t="str">
        <f t="shared" si="114"/>
        <v/>
      </c>
      <c r="U125" s="14">
        <f t="shared" si="115"/>
        <v>500</v>
      </c>
      <c r="V125" s="137" t="str">
        <f t="shared" si="91"/>
        <v/>
      </c>
      <c r="W125" s="38" t="str">
        <f t="shared" si="92"/>
        <v/>
      </c>
      <c r="X125" s="38" t="str">
        <f t="shared" si="93"/>
        <v/>
      </c>
      <c r="Y125" s="38" t="str">
        <f t="shared" si="94"/>
        <v/>
      </c>
      <c r="Z125" s="38" t="str">
        <f t="shared" si="95"/>
        <v/>
      </c>
      <c r="AA125" s="38" t="str">
        <f t="shared" si="96"/>
        <v/>
      </c>
      <c r="AB125" s="38" t="str">
        <f t="shared" si="97"/>
        <v/>
      </c>
      <c r="AC125" s="38" t="str">
        <f t="shared" si="98"/>
        <v/>
      </c>
      <c r="AD125" s="38" t="str">
        <f t="shared" si="99"/>
        <v/>
      </c>
      <c r="AE125" s="38" t="str">
        <f t="shared" si="100"/>
        <v/>
      </c>
      <c r="AF125" s="38" t="str">
        <f t="shared" si="101"/>
        <v/>
      </c>
      <c r="AG125" s="38" t="str">
        <f t="shared" si="102"/>
        <v/>
      </c>
      <c r="AH125" s="38" t="str">
        <f t="shared" si="103"/>
        <v/>
      </c>
      <c r="AI125" s="110" t="str">
        <f t="shared" si="104"/>
        <v/>
      </c>
      <c r="AJ125" s="137" t="str">
        <f t="shared" si="105"/>
        <v/>
      </c>
      <c r="AK125" s="137" t="str">
        <f t="shared" si="106"/>
        <v/>
      </c>
      <c r="AL125" s="138" t="str">
        <f t="shared" si="107"/>
        <v/>
      </c>
      <c r="AM125" s="38" t="str">
        <f t="shared" si="108"/>
        <v/>
      </c>
    </row>
    <row r="126" spans="1:39" x14ac:dyDescent="0.25">
      <c r="A126" s="135">
        <v>20</v>
      </c>
      <c r="B126" s="14" t="str">
        <f t="shared" si="109"/>
        <v>MEDINA CAMPOS, Sumaizhi Libertad</v>
      </c>
      <c r="C126" s="82" t="str">
        <f t="shared" si="78"/>
        <v/>
      </c>
      <c r="D126" s="82" t="str">
        <f t="shared" si="79"/>
        <v/>
      </c>
      <c r="E126" s="82" t="str">
        <f t="shared" si="80"/>
        <v/>
      </c>
      <c r="F126" s="82" t="str">
        <f t="shared" si="81"/>
        <v/>
      </c>
      <c r="G126" s="82" t="str">
        <f t="shared" si="82"/>
        <v/>
      </c>
      <c r="H126" s="82" t="str">
        <f t="shared" si="83"/>
        <v/>
      </c>
      <c r="I126" s="82" t="str">
        <f t="shared" si="84"/>
        <v/>
      </c>
      <c r="J126" s="82" t="str">
        <f t="shared" si="85"/>
        <v/>
      </c>
      <c r="K126" s="82" t="str">
        <f t="shared" si="86"/>
        <v/>
      </c>
      <c r="L126" s="82" t="str">
        <f t="shared" si="87"/>
        <v/>
      </c>
      <c r="M126" s="82" t="str">
        <f t="shared" si="88"/>
        <v/>
      </c>
      <c r="N126" s="82" t="str">
        <f t="shared" si="89"/>
        <v/>
      </c>
      <c r="O126" s="82" t="str">
        <f t="shared" si="90"/>
        <v/>
      </c>
      <c r="P126" s="14" t="str">
        <f t="shared" si="110"/>
        <v/>
      </c>
      <c r="Q126" s="14" t="str">
        <f t="shared" si="111"/>
        <v/>
      </c>
      <c r="R126" s="136" t="str">
        <f t="shared" si="112"/>
        <v/>
      </c>
      <c r="S126" s="47">
        <f t="shared" si="113"/>
        <v>0</v>
      </c>
      <c r="T126" s="14" t="str">
        <f t="shared" si="114"/>
        <v/>
      </c>
      <c r="U126" s="14">
        <f t="shared" si="115"/>
        <v>500</v>
      </c>
      <c r="V126" s="137" t="str">
        <f t="shared" si="91"/>
        <v/>
      </c>
      <c r="W126" s="38" t="str">
        <f t="shared" si="92"/>
        <v/>
      </c>
      <c r="X126" s="38" t="str">
        <f t="shared" si="93"/>
        <v/>
      </c>
      <c r="Y126" s="38" t="str">
        <f t="shared" si="94"/>
        <v/>
      </c>
      <c r="Z126" s="38" t="str">
        <f t="shared" si="95"/>
        <v/>
      </c>
      <c r="AA126" s="38" t="str">
        <f t="shared" si="96"/>
        <v/>
      </c>
      <c r="AB126" s="38" t="str">
        <f t="shared" si="97"/>
        <v/>
      </c>
      <c r="AC126" s="38" t="str">
        <f t="shared" si="98"/>
        <v/>
      </c>
      <c r="AD126" s="38" t="str">
        <f t="shared" si="99"/>
        <v/>
      </c>
      <c r="AE126" s="38" t="str">
        <f t="shared" si="100"/>
        <v/>
      </c>
      <c r="AF126" s="38" t="str">
        <f t="shared" si="101"/>
        <v/>
      </c>
      <c r="AG126" s="38" t="str">
        <f t="shared" si="102"/>
        <v/>
      </c>
      <c r="AH126" s="38" t="str">
        <f t="shared" si="103"/>
        <v/>
      </c>
      <c r="AI126" s="110" t="str">
        <f t="shared" si="104"/>
        <v/>
      </c>
      <c r="AJ126" s="137" t="str">
        <f t="shared" si="105"/>
        <v/>
      </c>
      <c r="AK126" s="137" t="str">
        <f t="shared" si="106"/>
        <v/>
      </c>
      <c r="AL126" s="138" t="str">
        <f t="shared" si="107"/>
        <v/>
      </c>
      <c r="AM126" s="38" t="str">
        <f t="shared" si="108"/>
        <v/>
      </c>
    </row>
    <row r="127" spans="1:39" x14ac:dyDescent="0.25">
      <c r="A127" s="135">
        <v>21</v>
      </c>
      <c r="B127" s="14" t="str">
        <f t="shared" si="109"/>
        <v>MITMA AREVALO, Mildred Esli</v>
      </c>
      <c r="C127" s="82" t="str">
        <f t="shared" si="78"/>
        <v/>
      </c>
      <c r="D127" s="82" t="str">
        <f t="shared" si="79"/>
        <v/>
      </c>
      <c r="E127" s="82" t="str">
        <f t="shared" si="80"/>
        <v/>
      </c>
      <c r="F127" s="82" t="str">
        <f t="shared" si="81"/>
        <v/>
      </c>
      <c r="G127" s="82" t="str">
        <f t="shared" si="82"/>
        <v/>
      </c>
      <c r="H127" s="82" t="str">
        <f t="shared" si="83"/>
        <v/>
      </c>
      <c r="I127" s="82" t="str">
        <f t="shared" si="84"/>
        <v/>
      </c>
      <c r="J127" s="82" t="str">
        <f t="shared" si="85"/>
        <v/>
      </c>
      <c r="K127" s="82" t="str">
        <f t="shared" si="86"/>
        <v/>
      </c>
      <c r="L127" s="82" t="str">
        <f t="shared" si="87"/>
        <v/>
      </c>
      <c r="M127" s="82" t="str">
        <f t="shared" si="88"/>
        <v/>
      </c>
      <c r="N127" s="82" t="str">
        <f t="shared" si="89"/>
        <v/>
      </c>
      <c r="O127" s="82" t="str">
        <f t="shared" si="90"/>
        <v/>
      </c>
      <c r="P127" s="14" t="str">
        <f t="shared" si="110"/>
        <v/>
      </c>
      <c r="Q127" s="14" t="str">
        <f t="shared" si="111"/>
        <v/>
      </c>
      <c r="R127" s="136" t="str">
        <f t="shared" si="112"/>
        <v/>
      </c>
      <c r="S127" s="47">
        <f t="shared" si="113"/>
        <v>0</v>
      </c>
      <c r="T127" s="14" t="str">
        <f t="shared" si="114"/>
        <v/>
      </c>
      <c r="U127" s="14">
        <f t="shared" si="115"/>
        <v>500</v>
      </c>
      <c r="V127" s="137" t="str">
        <f t="shared" si="91"/>
        <v/>
      </c>
      <c r="W127" s="38" t="str">
        <f t="shared" si="92"/>
        <v/>
      </c>
      <c r="X127" s="38" t="str">
        <f t="shared" si="93"/>
        <v/>
      </c>
      <c r="Y127" s="38" t="str">
        <f t="shared" si="94"/>
        <v/>
      </c>
      <c r="Z127" s="38" t="str">
        <f t="shared" si="95"/>
        <v/>
      </c>
      <c r="AA127" s="38" t="str">
        <f t="shared" si="96"/>
        <v/>
      </c>
      <c r="AB127" s="38" t="str">
        <f t="shared" si="97"/>
        <v/>
      </c>
      <c r="AC127" s="38" t="str">
        <f t="shared" si="98"/>
        <v/>
      </c>
      <c r="AD127" s="38" t="str">
        <f t="shared" si="99"/>
        <v/>
      </c>
      <c r="AE127" s="38" t="str">
        <f t="shared" si="100"/>
        <v/>
      </c>
      <c r="AF127" s="38" t="str">
        <f t="shared" si="101"/>
        <v/>
      </c>
      <c r="AG127" s="38" t="str">
        <f t="shared" si="102"/>
        <v/>
      </c>
      <c r="AH127" s="38" t="str">
        <f t="shared" si="103"/>
        <v/>
      </c>
      <c r="AI127" s="110" t="str">
        <f t="shared" si="104"/>
        <v/>
      </c>
      <c r="AJ127" s="137" t="str">
        <f t="shared" si="105"/>
        <v/>
      </c>
      <c r="AK127" s="137" t="str">
        <f t="shared" si="106"/>
        <v/>
      </c>
      <c r="AL127" s="138" t="str">
        <f t="shared" si="107"/>
        <v/>
      </c>
      <c r="AM127" s="38" t="str">
        <f t="shared" si="108"/>
        <v/>
      </c>
    </row>
    <row r="128" spans="1:39" x14ac:dyDescent="0.25">
      <c r="A128" s="135">
        <v>22</v>
      </c>
      <c r="B128" s="14" t="str">
        <f t="shared" si="109"/>
        <v>NOLASCO SANCHEZ, Rogelio</v>
      </c>
      <c r="C128" s="82" t="str">
        <f t="shared" si="78"/>
        <v/>
      </c>
      <c r="D128" s="82" t="str">
        <f t="shared" si="79"/>
        <v/>
      </c>
      <c r="E128" s="82" t="str">
        <f t="shared" si="80"/>
        <v/>
      </c>
      <c r="F128" s="82" t="str">
        <f t="shared" si="81"/>
        <v/>
      </c>
      <c r="G128" s="82" t="str">
        <f t="shared" si="82"/>
        <v/>
      </c>
      <c r="H128" s="82" t="str">
        <f t="shared" si="83"/>
        <v/>
      </c>
      <c r="I128" s="82" t="str">
        <f t="shared" si="84"/>
        <v/>
      </c>
      <c r="J128" s="82" t="str">
        <f t="shared" si="85"/>
        <v/>
      </c>
      <c r="K128" s="82" t="str">
        <f t="shared" si="86"/>
        <v/>
      </c>
      <c r="L128" s="82" t="str">
        <f t="shared" si="87"/>
        <v/>
      </c>
      <c r="M128" s="82" t="str">
        <f t="shared" si="88"/>
        <v/>
      </c>
      <c r="N128" s="82" t="str">
        <f t="shared" si="89"/>
        <v/>
      </c>
      <c r="O128" s="82" t="str">
        <f t="shared" si="90"/>
        <v/>
      </c>
      <c r="P128" s="14" t="str">
        <f t="shared" si="110"/>
        <v/>
      </c>
      <c r="Q128" s="14" t="str">
        <f t="shared" si="111"/>
        <v/>
      </c>
      <c r="R128" s="136" t="str">
        <f t="shared" si="112"/>
        <v/>
      </c>
      <c r="S128" s="47">
        <f t="shared" si="113"/>
        <v>0</v>
      </c>
      <c r="T128" s="14" t="str">
        <f t="shared" si="114"/>
        <v/>
      </c>
      <c r="U128" s="14">
        <f t="shared" si="115"/>
        <v>500</v>
      </c>
      <c r="V128" s="137" t="str">
        <f t="shared" si="91"/>
        <v/>
      </c>
      <c r="W128" s="38" t="str">
        <f t="shared" si="92"/>
        <v/>
      </c>
      <c r="X128" s="38" t="str">
        <f t="shared" si="93"/>
        <v/>
      </c>
      <c r="Y128" s="38" t="str">
        <f t="shared" si="94"/>
        <v/>
      </c>
      <c r="Z128" s="38" t="str">
        <f t="shared" si="95"/>
        <v/>
      </c>
      <c r="AA128" s="38" t="str">
        <f t="shared" si="96"/>
        <v/>
      </c>
      <c r="AB128" s="38" t="str">
        <f t="shared" si="97"/>
        <v/>
      </c>
      <c r="AC128" s="38" t="str">
        <f t="shared" si="98"/>
        <v/>
      </c>
      <c r="AD128" s="38" t="str">
        <f t="shared" si="99"/>
        <v/>
      </c>
      <c r="AE128" s="38" t="str">
        <f t="shared" si="100"/>
        <v/>
      </c>
      <c r="AF128" s="38" t="str">
        <f t="shared" si="101"/>
        <v/>
      </c>
      <c r="AG128" s="38" t="str">
        <f t="shared" si="102"/>
        <v/>
      </c>
      <c r="AH128" s="38" t="str">
        <f t="shared" si="103"/>
        <v/>
      </c>
      <c r="AI128" s="110" t="str">
        <f t="shared" si="104"/>
        <v/>
      </c>
      <c r="AJ128" s="137" t="str">
        <f t="shared" si="105"/>
        <v/>
      </c>
      <c r="AK128" s="137" t="str">
        <f t="shared" si="106"/>
        <v/>
      </c>
      <c r="AL128" s="138" t="str">
        <f t="shared" si="107"/>
        <v/>
      </c>
      <c r="AM128" s="38" t="str">
        <f t="shared" si="108"/>
        <v/>
      </c>
    </row>
    <row r="129" spans="1:39" x14ac:dyDescent="0.25">
      <c r="A129" s="135">
        <v>23</v>
      </c>
      <c r="B129" s="14" t="str">
        <f t="shared" si="109"/>
        <v>ORTIZ PEÑALOZA, Anghelina Brigitte</v>
      </c>
      <c r="C129" s="82" t="str">
        <f t="shared" si="78"/>
        <v/>
      </c>
      <c r="D129" s="82" t="str">
        <f t="shared" si="79"/>
        <v/>
      </c>
      <c r="E129" s="82" t="str">
        <f t="shared" si="80"/>
        <v/>
      </c>
      <c r="F129" s="82" t="str">
        <f t="shared" si="81"/>
        <v/>
      </c>
      <c r="G129" s="82" t="str">
        <f t="shared" si="82"/>
        <v/>
      </c>
      <c r="H129" s="82" t="str">
        <f t="shared" si="83"/>
        <v/>
      </c>
      <c r="I129" s="82" t="str">
        <f t="shared" si="84"/>
        <v/>
      </c>
      <c r="J129" s="82" t="str">
        <f t="shared" si="85"/>
        <v/>
      </c>
      <c r="K129" s="82" t="str">
        <f t="shared" si="86"/>
        <v/>
      </c>
      <c r="L129" s="82" t="str">
        <f t="shared" si="87"/>
        <v/>
      </c>
      <c r="M129" s="82" t="str">
        <f t="shared" si="88"/>
        <v/>
      </c>
      <c r="N129" s="82" t="str">
        <f t="shared" si="89"/>
        <v/>
      </c>
      <c r="O129" s="82" t="str">
        <f t="shared" si="90"/>
        <v/>
      </c>
      <c r="P129" s="14" t="str">
        <f t="shared" si="110"/>
        <v/>
      </c>
      <c r="Q129" s="14" t="str">
        <f t="shared" si="111"/>
        <v/>
      </c>
      <c r="R129" s="136" t="str">
        <f t="shared" si="112"/>
        <v/>
      </c>
      <c r="S129" s="47">
        <f t="shared" si="113"/>
        <v>0</v>
      </c>
      <c r="T129" s="14" t="str">
        <f t="shared" si="114"/>
        <v/>
      </c>
      <c r="U129" s="14">
        <f t="shared" si="115"/>
        <v>500</v>
      </c>
      <c r="V129" s="137" t="str">
        <f t="shared" si="91"/>
        <v/>
      </c>
      <c r="W129" s="38" t="str">
        <f t="shared" si="92"/>
        <v/>
      </c>
      <c r="X129" s="38" t="str">
        <f t="shared" si="93"/>
        <v/>
      </c>
      <c r="Y129" s="38" t="str">
        <f t="shared" si="94"/>
        <v/>
      </c>
      <c r="Z129" s="38" t="str">
        <f t="shared" si="95"/>
        <v/>
      </c>
      <c r="AA129" s="38" t="str">
        <f t="shared" si="96"/>
        <v/>
      </c>
      <c r="AB129" s="38" t="str">
        <f t="shared" si="97"/>
        <v/>
      </c>
      <c r="AC129" s="38" t="str">
        <f t="shared" si="98"/>
        <v/>
      </c>
      <c r="AD129" s="38" t="str">
        <f t="shared" si="99"/>
        <v/>
      </c>
      <c r="AE129" s="38" t="str">
        <f t="shared" si="100"/>
        <v/>
      </c>
      <c r="AF129" s="38" t="str">
        <f t="shared" si="101"/>
        <v/>
      </c>
      <c r="AG129" s="38" t="str">
        <f t="shared" si="102"/>
        <v/>
      </c>
      <c r="AH129" s="38" t="str">
        <f t="shared" si="103"/>
        <v/>
      </c>
      <c r="AI129" s="110" t="str">
        <f t="shared" si="104"/>
        <v/>
      </c>
      <c r="AJ129" s="137" t="str">
        <f t="shared" si="105"/>
        <v/>
      </c>
      <c r="AK129" s="137" t="str">
        <f t="shared" si="106"/>
        <v/>
      </c>
      <c r="AL129" s="138" t="str">
        <f t="shared" si="107"/>
        <v/>
      </c>
      <c r="AM129" s="38" t="str">
        <f t="shared" si="108"/>
        <v/>
      </c>
    </row>
    <row r="130" spans="1:39" x14ac:dyDescent="0.25">
      <c r="A130" s="135">
        <v>24</v>
      </c>
      <c r="B130" s="14" t="str">
        <f t="shared" si="109"/>
        <v>OSCCO ATAO, Antony</v>
      </c>
      <c r="C130" s="82" t="str">
        <f t="shared" si="78"/>
        <v/>
      </c>
      <c r="D130" s="82" t="str">
        <f t="shared" si="79"/>
        <v/>
      </c>
      <c r="E130" s="82" t="str">
        <f t="shared" si="80"/>
        <v/>
      </c>
      <c r="F130" s="82" t="str">
        <f t="shared" si="81"/>
        <v/>
      </c>
      <c r="G130" s="82" t="str">
        <f t="shared" si="82"/>
        <v/>
      </c>
      <c r="H130" s="82" t="str">
        <f t="shared" si="83"/>
        <v/>
      </c>
      <c r="I130" s="82" t="str">
        <f t="shared" si="84"/>
        <v/>
      </c>
      <c r="J130" s="82" t="str">
        <f t="shared" si="85"/>
        <v/>
      </c>
      <c r="K130" s="82" t="str">
        <f t="shared" si="86"/>
        <v/>
      </c>
      <c r="L130" s="82" t="str">
        <f t="shared" si="87"/>
        <v/>
      </c>
      <c r="M130" s="82" t="str">
        <f t="shared" si="88"/>
        <v/>
      </c>
      <c r="N130" s="82" t="str">
        <f t="shared" si="89"/>
        <v/>
      </c>
      <c r="O130" s="82" t="str">
        <f t="shared" si="90"/>
        <v/>
      </c>
      <c r="P130" s="14" t="str">
        <f t="shared" si="110"/>
        <v/>
      </c>
      <c r="Q130" s="14" t="str">
        <f t="shared" si="111"/>
        <v/>
      </c>
      <c r="R130" s="136" t="str">
        <f t="shared" si="112"/>
        <v/>
      </c>
      <c r="S130" s="47">
        <f t="shared" si="113"/>
        <v>0</v>
      </c>
      <c r="T130" s="14" t="str">
        <f t="shared" si="114"/>
        <v/>
      </c>
      <c r="U130" s="14">
        <f t="shared" si="115"/>
        <v>500</v>
      </c>
      <c r="V130" s="137" t="str">
        <f t="shared" si="91"/>
        <v/>
      </c>
      <c r="W130" s="38" t="str">
        <f t="shared" si="92"/>
        <v/>
      </c>
      <c r="X130" s="38" t="str">
        <f t="shared" si="93"/>
        <v/>
      </c>
      <c r="Y130" s="38" t="str">
        <f t="shared" si="94"/>
        <v/>
      </c>
      <c r="Z130" s="38" t="str">
        <f t="shared" si="95"/>
        <v/>
      </c>
      <c r="AA130" s="38" t="str">
        <f t="shared" si="96"/>
        <v/>
      </c>
      <c r="AB130" s="38" t="str">
        <f t="shared" si="97"/>
        <v/>
      </c>
      <c r="AC130" s="38" t="str">
        <f t="shared" si="98"/>
        <v/>
      </c>
      <c r="AD130" s="38" t="str">
        <f t="shared" si="99"/>
        <v/>
      </c>
      <c r="AE130" s="38" t="str">
        <f t="shared" si="100"/>
        <v/>
      </c>
      <c r="AF130" s="38" t="str">
        <f t="shared" si="101"/>
        <v/>
      </c>
      <c r="AG130" s="38" t="str">
        <f t="shared" si="102"/>
        <v/>
      </c>
      <c r="AH130" s="38" t="str">
        <f t="shared" si="103"/>
        <v/>
      </c>
      <c r="AI130" s="110" t="str">
        <f t="shared" si="104"/>
        <v/>
      </c>
      <c r="AJ130" s="137" t="str">
        <f t="shared" si="105"/>
        <v/>
      </c>
      <c r="AK130" s="137" t="str">
        <f t="shared" si="106"/>
        <v/>
      </c>
      <c r="AL130" s="138" t="str">
        <f t="shared" si="107"/>
        <v/>
      </c>
      <c r="AM130" s="38" t="str">
        <f t="shared" si="108"/>
        <v/>
      </c>
    </row>
    <row r="131" spans="1:39" x14ac:dyDescent="0.25">
      <c r="A131" s="135">
        <v>25</v>
      </c>
      <c r="B131" s="14" t="str">
        <f t="shared" si="109"/>
        <v>PAREDES VELASQUE, Angel Andre</v>
      </c>
      <c r="C131" s="82" t="str">
        <f t="shared" si="78"/>
        <v/>
      </c>
      <c r="D131" s="82" t="str">
        <f t="shared" si="79"/>
        <v/>
      </c>
      <c r="E131" s="82" t="str">
        <f t="shared" si="80"/>
        <v/>
      </c>
      <c r="F131" s="82" t="str">
        <f t="shared" si="81"/>
        <v/>
      </c>
      <c r="G131" s="82" t="str">
        <f t="shared" si="82"/>
        <v/>
      </c>
      <c r="H131" s="82" t="str">
        <f t="shared" si="83"/>
        <v/>
      </c>
      <c r="I131" s="82" t="str">
        <f t="shared" si="84"/>
        <v/>
      </c>
      <c r="J131" s="82" t="str">
        <f t="shared" si="85"/>
        <v/>
      </c>
      <c r="K131" s="82" t="str">
        <f t="shared" si="86"/>
        <v/>
      </c>
      <c r="L131" s="82" t="str">
        <f t="shared" si="87"/>
        <v/>
      </c>
      <c r="M131" s="82" t="str">
        <f t="shared" si="88"/>
        <v/>
      </c>
      <c r="N131" s="82" t="str">
        <f t="shared" si="89"/>
        <v/>
      </c>
      <c r="O131" s="82" t="str">
        <f t="shared" si="90"/>
        <v/>
      </c>
      <c r="P131" s="14" t="str">
        <f t="shared" si="110"/>
        <v/>
      </c>
      <c r="Q131" s="14" t="str">
        <f t="shared" si="111"/>
        <v/>
      </c>
      <c r="R131" s="136" t="str">
        <f t="shared" si="112"/>
        <v/>
      </c>
      <c r="S131" s="47">
        <f t="shared" si="113"/>
        <v>0</v>
      </c>
      <c r="T131" s="14" t="str">
        <f t="shared" si="114"/>
        <v/>
      </c>
      <c r="U131" s="14">
        <f t="shared" si="115"/>
        <v>500</v>
      </c>
      <c r="V131" s="137" t="str">
        <f t="shared" si="91"/>
        <v/>
      </c>
      <c r="W131" s="38" t="str">
        <f t="shared" si="92"/>
        <v/>
      </c>
      <c r="X131" s="38" t="str">
        <f t="shared" si="93"/>
        <v/>
      </c>
      <c r="Y131" s="38" t="str">
        <f t="shared" si="94"/>
        <v/>
      </c>
      <c r="Z131" s="38" t="str">
        <f t="shared" si="95"/>
        <v/>
      </c>
      <c r="AA131" s="38" t="str">
        <f t="shared" si="96"/>
        <v/>
      </c>
      <c r="AB131" s="38" t="str">
        <f t="shared" si="97"/>
        <v/>
      </c>
      <c r="AC131" s="38" t="str">
        <f t="shared" si="98"/>
        <v/>
      </c>
      <c r="AD131" s="38" t="str">
        <f t="shared" si="99"/>
        <v/>
      </c>
      <c r="AE131" s="38" t="str">
        <f t="shared" si="100"/>
        <v/>
      </c>
      <c r="AF131" s="38" t="str">
        <f t="shared" si="101"/>
        <v/>
      </c>
      <c r="AG131" s="38" t="str">
        <f t="shared" si="102"/>
        <v/>
      </c>
      <c r="AH131" s="38" t="str">
        <f t="shared" si="103"/>
        <v/>
      </c>
      <c r="AI131" s="110" t="str">
        <f t="shared" si="104"/>
        <v/>
      </c>
      <c r="AJ131" s="137" t="str">
        <f t="shared" si="105"/>
        <v/>
      </c>
      <c r="AK131" s="137" t="str">
        <f t="shared" si="106"/>
        <v/>
      </c>
      <c r="AL131" s="138" t="str">
        <f t="shared" si="107"/>
        <v/>
      </c>
      <c r="AM131" s="38" t="str">
        <f t="shared" si="108"/>
        <v/>
      </c>
    </row>
    <row r="132" spans="1:39" x14ac:dyDescent="0.25">
      <c r="A132" s="135">
        <v>26</v>
      </c>
      <c r="B132" s="14" t="str">
        <f t="shared" si="109"/>
        <v>PAREDES YACO, Jhael Alejandro</v>
      </c>
      <c r="C132" s="82" t="str">
        <f t="shared" si="78"/>
        <v/>
      </c>
      <c r="D132" s="82" t="str">
        <f t="shared" si="79"/>
        <v/>
      </c>
      <c r="E132" s="82" t="str">
        <f t="shared" si="80"/>
        <v/>
      </c>
      <c r="F132" s="82" t="str">
        <f t="shared" si="81"/>
        <v/>
      </c>
      <c r="G132" s="82" t="str">
        <f t="shared" si="82"/>
        <v/>
      </c>
      <c r="H132" s="82" t="str">
        <f t="shared" si="83"/>
        <v/>
      </c>
      <c r="I132" s="82" t="str">
        <f t="shared" si="84"/>
        <v/>
      </c>
      <c r="J132" s="82" t="str">
        <f t="shared" si="85"/>
        <v/>
      </c>
      <c r="K132" s="82" t="str">
        <f t="shared" si="86"/>
        <v/>
      </c>
      <c r="L132" s="82" t="str">
        <f t="shared" si="87"/>
        <v/>
      </c>
      <c r="M132" s="82" t="str">
        <f t="shared" si="88"/>
        <v/>
      </c>
      <c r="N132" s="82" t="str">
        <f t="shared" si="89"/>
        <v/>
      </c>
      <c r="O132" s="82" t="str">
        <f t="shared" si="90"/>
        <v/>
      </c>
      <c r="P132" s="14" t="str">
        <f t="shared" si="110"/>
        <v/>
      </c>
      <c r="Q132" s="14" t="str">
        <f t="shared" si="111"/>
        <v/>
      </c>
      <c r="R132" s="136" t="str">
        <f t="shared" si="112"/>
        <v/>
      </c>
      <c r="S132" s="47">
        <f t="shared" si="113"/>
        <v>0</v>
      </c>
      <c r="T132" s="14" t="str">
        <f t="shared" si="114"/>
        <v/>
      </c>
      <c r="U132" s="14">
        <f t="shared" si="115"/>
        <v>500</v>
      </c>
      <c r="V132" s="137" t="str">
        <f t="shared" si="91"/>
        <v/>
      </c>
      <c r="W132" s="38" t="str">
        <f t="shared" si="92"/>
        <v/>
      </c>
      <c r="X132" s="38" t="str">
        <f t="shared" si="93"/>
        <v/>
      </c>
      <c r="Y132" s="38" t="str">
        <f t="shared" si="94"/>
        <v/>
      </c>
      <c r="Z132" s="38" t="str">
        <f t="shared" si="95"/>
        <v/>
      </c>
      <c r="AA132" s="38" t="str">
        <f t="shared" si="96"/>
        <v/>
      </c>
      <c r="AB132" s="38" t="str">
        <f t="shared" si="97"/>
        <v/>
      </c>
      <c r="AC132" s="38" t="str">
        <f t="shared" si="98"/>
        <v/>
      </c>
      <c r="AD132" s="38" t="str">
        <f t="shared" si="99"/>
        <v/>
      </c>
      <c r="AE132" s="38" t="str">
        <f t="shared" si="100"/>
        <v/>
      </c>
      <c r="AF132" s="38" t="str">
        <f t="shared" si="101"/>
        <v/>
      </c>
      <c r="AG132" s="38" t="str">
        <f t="shared" si="102"/>
        <v/>
      </c>
      <c r="AH132" s="38" t="str">
        <f t="shared" si="103"/>
        <v/>
      </c>
      <c r="AI132" s="110" t="str">
        <f t="shared" si="104"/>
        <v/>
      </c>
      <c r="AJ132" s="137" t="str">
        <f t="shared" si="105"/>
        <v/>
      </c>
      <c r="AK132" s="137" t="str">
        <f t="shared" si="106"/>
        <v/>
      </c>
      <c r="AL132" s="138" t="str">
        <f t="shared" si="107"/>
        <v/>
      </c>
      <c r="AM132" s="38" t="str">
        <f t="shared" si="108"/>
        <v/>
      </c>
    </row>
    <row r="133" spans="1:39" x14ac:dyDescent="0.25">
      <c r="A133" s="135">
        <v>27</v>
      </c>
      <c r="B133" s="14" t="str">
        <f t="shared" si="109"/>
        <v>PEDRAZA PORRAS, Milagros</v>
      </c>
      <c r="C133" s="82" t="str">
        <f t="shared" si="78"/>
        <v/>
      </c>
      <c r="D133" s="82" t="str">
        <f t="shared" si="79"/>
        <v/>
      </c>
      <c r="E133" s="82" t="str">
        <f t="shared" si="80"/>
        <v/>
      </c>
      <c r="F133" s="82" t="str">
        <f t="shared" si="81"/>
        <v/>
      </c>
      <c r="G133" s="82" t="str">
        <f t="shared" si="82"/>
        <v/>
      </c>
      <c r="H133" s="82" t="str">
        <f t="shared" si="83"/>
        <v/>
      </c>
      <c r="I133" s="82" t="str">
        <f t="shared" si="84"/>
        <v/>
      </c>
      <c r="J133" s="82" t="str">
        <f t="shared" si="85"/>
        <v/>
      </c>
      <c r="K133" s="82" t="str">
        <f t="shared" si="86"/>
        <v/>
      </c>
      <c r="L133" s="82" t="str">
        <f t="shared" si="87"/>
        <v/>
      </c>
      <c r="M133" s="82" t="str">
        <f t="shared" si="88"/>
        <v/>
      </c>
      <c r="N133" s="82" t="str">
        <f t="shared" si="89"/>
        <v/>
      </c>
      <c r="O133" s="82" t="str">
        <f t="shared" si="90"/>
        <v/>
      </c>
      <c r="P133" s="14" t="str">
        <f t="shared" si="110"/>
        <v/>
      </c>
      <c r="Q133" s="14" t="str">
        <f t="shared" si="111"/>
        <v/>
      </c>
      <c r="R133" s="136" t="str">
        <f t="shared" si="112"/>
        <v/>
      </c>
      <c r="S133" s="47">
        <f t="shared" si="113"/>
        <v>0</v>
      </c>
      <c r="T133" s="14" t="str">
        <f t="shared" si="114"/>
        <v/>
      </c>
      <c r="U133" s="14">
        <f t="shared" si="115"/>
        <v>500</v>
      </c>
      <c r="V133" s="137" t="str">
        <f t="shared" si="91"/>
        <v/>
      </c>
      <c r="W133" s="38" t="str">
        <f t="shared" si="92"/>
        <v/>
      </c>
      <c r="X133" s="38" t="str">
        <f t="shared" si="93"/>
        <v/>
      </c>
      <c r="Y133" s="38" t="str">
        <f t="shared" si="94"/>
        <v/>
      </c>
      <c r="Z133" s="38" t="str">
        <f t="shared" si="95"/>
        <v/>
      </c>
      <c r="AA133" s="38" t="str">
        <f t="shared" si="96"/>
        <v/>
      </c>
      <c r="AB133" s="38" t="str">
        <f t="shared" si="97"/>
        <v/>
      </c>
      <c r="AC133" s="38" t="str">
        <f t="shared" si="98"/>
        <v/>
      </c>
      <c r="AD133" s="38" t="str">
        <f t="shared" si="99"/>
        <v/>
      </c>
      <c r="AE133" s="38" t="str">
        <f t="shared" si="100"/>
        <v/>
      </c>
      <c r="AF133" s="38" t="str">
        <f t="shared" si="101"/>
        <v/>
      </c>
      <c r="AG133" s="38" t="str">
        <f t="shared" si="102"/>
        <v/>
      </c>
      <c r="AH133" s="38" t="str">
        <f t="shared" si="103"/>
        <v/>
      </c>
      <c r="AI133" s="110" t="str">
        <f t="shared" si="104"/>
        <v/>
      </c>
      <c r="AJ133" s="137" t="str">
        <f t="shared" si="105"/>
        <v/>
      </c>
      <c r="AK133" s="137" t="str">
        <f t="shared" si="106"/>
        <v/>
      </c>
      <c r="AL133" s="138" t="str">
        <f t="shared" si="107"/>
        <v/>
      </c>
      <c r="AM133" s="38" t="str">
        <f t="shared" si="108"/>
        <v/>
      </c>
    </row>
    <row r="134" spans="1:39" x14ac:dyDescent="0.25">
      <c r="A134" s="135">
        <v>28</v>
      </c>
      <c r="B134" s="14" t="str">
        <f t="shared" si="109"/>
        <v>RIVERA PACHECO, Milene Octalis</v>
      </c>
      <c r="C134" s="82" t="str">
        <f t="shared" si="78"/>
        <v/>
      </c>
      <c r="D134" s="82" t="str">
        <f t="shared" si="79"/>
        <v/>
      </c>
      <c r="E134" s="82" t="str">
        <f t="shared" si="80"/>
        <v/>
      </c>
      <c r="F134" s="82" t="str">
        <f t="shared" si="81"/>
        <v/>
      </c>
      <c r="G134" s="82" t="str">
        <f t="shared" si="82"/>
        <v/>
      </c>
      <c r="H134" s="82" t="str">
        <f t="shared" si="83"/>
        <v/>
      </c>
      <c r="I134" s="82" t="str">
        <f t="shared" si="84"/>
        <v/>
      </c>
      <c r="J134" s="82" t="str">
        <f t="shared" si="85"/>
        <v/>
      </c>
      <c r="K134" s="82" t="str">
        <f t="shared" si="86"/>
        <v/>
      </c>
      <c r="L134" s="82" t="str">
        <f t="shared" si="87"/>
        <v/>
      </c>
      <c r="M134" s="82" t="str">
        <f t="shared" si="88"/>
        <v/>
      </c>
      <c r="N134" s="82" t="str">
        <f t="shared" si="89"/>
        <v/>
      </c>
      <c r="O134" s="82" t="str">
        <f t="shared" si="90"/>
        <v/>
      </c>
      <c r="P134" s="14" t="str">
        <f t="shared" si="110"/>
        <v/>
      </c>
      <c r="Q134" s="14" t="str">
        <f t="shared" si="111"/>
        <v/>
      </c>
      <c r="R134" s="136" t="str">
        <f t="shared" si="112"/>
        <v/>
      </c>
      <c r="S134" s="47">
        <f t="shared" si="113"/>
        <v>0</v>
      </c>
      <c r="T134" s="14" t="str">
        <f t="shared" si="114"/>
        <v/>
      </c>
      <c r="U134" s="14">
        <f t="shared" si="115"/>
        <v>500</v>
      </c>
      <c r="V134" s="137" t="str">
        <f t="shared" si="91"/>
        <v/>
      </c>
      <c r="W134" s="38" t="str">
        <f t="shared" si="92"/>
        <v/>
      </c>
      <c r="X134" s="38" t="str">
        <f t="shared" si="93"/>
        <v/>
      </c>
      <c r="Y134" s="38" t="str">
        <f t="shared" si="94"/>
        <v/>
      </c>
      <c r="Z134" s="38" t="str">
        <f t="shared" si="95"/>
        <v/>
      </c>
      <c r="AA134" s="38" t="str">
        <f t="shared" si="96"/>
        <v/>
      </c>
      <c r="AB134" s="38" t="str">
        <f t="shared" si="97"/>
        <v/>
      </c>
      <c r="AC134" s="38" t="str">
        <f t="shared" si="98"/>
        <v/>
      </c>
      <c r="AD134" s="38" t="str">
        <f t="shared" si="99"/>
        <v/>
      </c>
      <c r="AE134" s="38" t="str">
        <f t="shared" si="100"/>
        <v/>
      </c>
      <c r="AF134" s="38" t="str">
        <f t="shared" si="101"/>
        <v/>
      </c>
      <c r="AG134" s="38" t="str">
        <f t="shared" si="102"/>
        <v/>
      </c>
      <c r="AH134" s="38" t="str">
        <f t="shared" si="103"/>
        <v/>
      </c>
      <c r="AI134" s="110" t="str">
        <f t="shared" si="104"/>
        <v/>
      </c>
      <c r="AJ134" s="137" t="str">
        <f t="shared" si="105"/>
        <v/>
      </c>
      <c r="AK134" s="137" t="str">
        <f t="shared" si="106"/>
        <v/>
      </c>
      <c r="AL134" s="138" t="str">
        <f t="shared" si="107"/>
        <v/>
      </c>
      <c r="AM134" s="38" t="str">
        <f t="shared" si="108"/>
        <v/>
      </c>
    </row>
    <row r="135" spans="1:39" x14ac:dyDescent="0.25">
      <c r="A135" s="135">
        <v>29</v>
      </c>
      <c r="B135" s="14" t="str">
        <f t="shared" si="109"/>
        <v>ROJAS CARRILLO, Jhon Marcelino</v>
      </c>
      <c r="C135" s="82" t="str">
        <f t="shared" si="78"/>
        <v/>
      </c>
      <c r="D135" s="82" t="str">
        <f t="shared" si="79"/>
        <v/>
      </c>
      <c r="E135" s="82" t="str">
        <f t="shared" si="80"/>
        <v/>
      </c>
      <c r="F135" s="82" t="str">
        <f t="shared" si="81"/>
        <v/>
      </c>
      <c r="G135" s="82" t="str">
        <f t="shared" si="82"/>
        <v/>
      </c>
      <c r="H135" s="82" t="str">
        <f t="shared" si="83"/>
        <v/>
      </c>
      <c r="I135" s="82" t="str">
        <f t="shared" si="84"/>
        <v/>
      </c>
      <c r="J135" s="82" t="str">
        <f t="shared" si="85"/>
        <v/>
      </c>
      <c r="K135" s="82" t="str">
        <f t="shared" si="86"/>
        <v/>
      </c>
      <c r="L135" s="82" t="str">
        <f t="shared" si="87"/>
        <v/>
      </c>
      <c r="M135" s="82" t="str">
        <f t="shared" si="88"/>
        <v/>
      </c>
      <c r="N135" s="82" t="str">
        <f t="shared" si="89"/>
        <v/>
      </c>
      <c r="O135" s="82" t="str">
        <f t="shared" si="90"/>
        <v/>
      </c>
      <c r="P135" s="14" t="str">
        <f t="shared" si="110"/>
        <v/>
      </c>
      <c r="Q135" s="14" t="str">
        <f t="shared" si="111"/>
        <v/>
      </c>
      <c r="R135" s="136" t="str">
        <f t="shared" si="112"/>
        <v/>
      </c>
      <c r="S135" s="47">
        <f t="shared" si="113"/>
        <v>0</v>
      </c>
      <c r="T135" s="14" t="str">
        <f t="shared" si="114"/>
        <v/>
      </c>
      <c r="U135" s="14">
        <f t="shared" si="115"/>
        <v>500</v>
      </c>
      <c r="V135" s="137" t="str">
        <f t="shared" si="91"/>
        <v/>
      </c>
      <c r="W135" s="38" t="str">
        <f t="shared" si="92"/>
        <v/>
      </c>
      <c r="X135" s="38" t="str">
        <f t="shared" si="93"/>
        <v/>
      </c>
      <c r="Y135" s="38" t="str">
        <f t="shared" si="94"/>
        <v/>
      </c>
      <c r="Z135" s="38" t="str">
        <f t="shared" si="95"/>
        <v/>
      </c>
      <c r="AA135" s="38" t="str">
        <f t="shared" si="96"/>
        <v/>
      </c>
      <c r="AB135" s="38" t="str">
        <f t="shared" si="97"/>
        <v/>
      </c>
      <c r="AC135" s="38" t="str">
        <f t="shared" si="98"/>
        <v/>
      </c>
      <c r="AD135" s="38" t="str">
        <f t="shared" si="99"/>
        <v/>
      </c>
      <c r="AE135" s="38" t="str">
        <f t="shared" si="100"/>
        <v/>
      </c>
      <c r="AF135" s="38" t="str">
        <f t="shared" si="101"/>
        <v/>
      </c>
      <c r="AG135" s="38" t="str">
        <f t="shared" si="102"/>
        <v/>
      </c>
      <c r="AH135" s="38" t="str">
        <f t="shared" si="103"/>
        <v/>
      </c>
      <c r="AI135" s="110" t="str">
        <f t="shared" si="104"/>
        <v/>
      </c>
      <c r="AJ135" s="137" t="str">
        <f t="shared" si="105"/>
        <v/>
      </c>
      <c r="AK135" s="137" t="str">
        <f t="shared" si="106"/>
        <v/>
      </c>
      <c r="AL135" s="138" t="str">
        <f t="shared" si="107"/>
        <v/>
      </c>
      <c r="AM135" s="38" t="str">
        <f t="shared" si="108"/>
        <v/>
      </c>
    </row>
    <row r="136" spans="1:39" x14ac:dyDescent="0.25">
      <c r="A136" s="135">
        <v>30</v>
      </c>
      <c r="B136" s="14" t="str">
        <f t="shared" si="109"/>
        <v>ROSALES PUMAPILLO, Harasely Milagros</v>
      </c>
      <c r="C136" s="82" t="str">
        <f t="shared" si="78"/>
        <v/>
      </c>
      <c r="D136" s="82" t="str">
        <f t="shared" si="79"/>
        <v/>
      </c>
      <c r="E136" s="82" t="str">
        <f t="shared" si="80"/>
        <v/>
      </c>
      <c r="F136" s="82" t="str">
        <f t="shared" si="81"/>
        <v/>
      </c>
      <c r="G136" s="82" t="str">
        <f t="shared" si="82"/>
        <v/>
      </c>
      <c r="H136" s="82" t="str">
        <f t="shared" si="83"/>
        <v/>
      </c>
      <c r="I136" s="82" t="str">
        <f t="shared" si="84"/>
        <v/>
      </c>
      <c r="J136" s="82" t="str">
        <f t="shared" si="85"/>
        <v/>
      </c>
      <c r="K136" s="82" t="str">
        <f t="shared" si="86"/>
        <v/>
      </c>
      <c r="L136" s="82" t="str">
        <f t="shared" si="87"/>
        <v/>
      </c>
      <c r="M136" s="82" t="str">
        <f t="shared" si="88"/>
        <v/>
      </c>
      <c r="N136" s="82" t="str">
        <f t="shared" si="89"/>
        <v/>
      </c>
      <c r="O136" s="82" t="str">
        <f t="shared" si="90"/>
        <v/>
      </c>
      <c r="P136" s="14" t="str">
        <f t="shared" si="110"/>
        <v/>
      </c>
      <c r="Q136" s="14" t="str">
        <f t="shared" si="111"/>
        <v/>
      </c>
      <c r="R136" s="136" t="str">
        <f t="shared" si="112"/>
        <v/>
      </c>
      <c r="S136" s="47">
        <f t="shared" si="113"/>
        <v>0</v>
      </c>
      <c r="T136" s="14" t="str">
        <f t="shared" si="114"/>
        <v/>
      </c>
      <c r="U136" s="14">
        <f t="shared" si="115"/>
        <v>500</v>
      </c>
      <c r="V136" s="137" t="str">
        <f t="shared" si="91"/>
        <v/>
      </c>
      <c r="W136" s="38" t="str">
        <f t="shared" si="92"/>
        <v/>
      </c>
      <c r="X136" s="38" t="str">
        <f t="shared" si="93"/>
        <v/>
      </c>
      <c r="Y136" s="38" t="str">
        <f t="shared" si="94"/>
        <v/>
      </c>
      <c r="Z136" s="38" t="str">
        <f t="shared" si="95"/>
        <v/>
      </c>
      <c r="AA136" s="38" t="str">
        <f t="shared" si="96"/>
        <v/>
      </c>
      <c r="AB136" s="38" t="str">
        <f t="shared" si="97"/>
        <v/>
      </c>
      <c r="AC136" s="38" t="str">
        <f t="shared" si="98"/>
        <v/>
      </c>
      <c r="AD136" s="38" t="str">
        <f t="shared" si="99"/>
        <v/>
      </c>
      <c r="AE136" s="38" t="str">
        <f t="shared" si="100"/>
        <v/>
      </c>
      <c r="AF136" s="38" t="str">
        <f t="shared" si="101"/>
        <v/>
      </c>
      <c r="AG136" s="38" t="str">
        <f t="shared" si="102"/>
        <v/>
      </c>
      <c r="AH136" s="38" t="str">
        <f t="shared" si="103"/>
        <v/>
      </c>
      <c r="AI136" s="110" t="str">
        <f t="shared" si="104"/>
        <v/>
      </c>
      <c r="AJ136" s="137" t="str">
        <f t="shared" si="105"/>
        <v/>
      </c>
      <c r="AK136" s="137" t="str">
        <f t="shared" si="106"/>
        <v/>
      </c>
      <c r="AL136" s="138" t="str">
        <f t="shared" si="107"/>
        <v/>
      </c>
      <c r="AM136" s="38" t="str">
        <f t="shared" si="108"/>
        <v/>
      </c>
    </row>
    <row r="137" spans="1:39" x14ac:dyDescent="0.25">
      <c r="A137" s="135">
        <v>31</v>
      </c>
      <c r="B137" s="14" t="str">
        <f t="shared" si="109"/>
        <v>TAIRO TAPIA, Erwin Amstron</v>
      </c>
      <c r="C137" s="82" t="str">
        <f t="shared" si="78"/>
        <v/>
      </c>
      <c r="D137" s="82" t="str">
        <f t="shared" si="79"/>
        <v/>
      </c>
      <c r="E137" s="82" t="str">
        <f t="shared" si="80"/>
        <v/>
      </c>
      <c r="F137" s="82" t="str">
        <f t="shared" si="81"/>
        <v/>
      </c>
      <c r="G137" s="82" t="str">
        <f t="shared" si="82"/>
        <v/>
      </c>
      <c r="H137" s="82" t="str">
        <f t="shared" si="83"/>
        <v/>
      </c>
      <c r="I137" s="82" t="str">
        <f t="shared" si="84"/>
        <v/>
      </c>
      <c r="J137" s="82" t="str">
        <f t="shared" si="85"/>
        <v/>
      </c>
      <c r="K137" s="82" t="str">
        <f t="shared" si="86"/>
        <v/>
      </c>
      <c r="L137" s="82" t="str">
        <f t="shared" si="87"/>
        <v/>
      </c>
      <c r="M137" s="82" t="str">
        <f t="shared" si="88"/>
        <v/>
      </c>
      <c r="N137" s="82" t="str">
        <f t="shared" si="89"/>
        <v/>
      </c>
      <c r="O137" s="82" t="str">
        <f t="shared" si="90"/>
        <v/>
      </c>
      <c r="P137" s="14" t="str">
        <f t="shared" si="110"/>
        <v/>
      </c>
      <c r="Q137" s="14" t="str">
        <f t="shared" si="111"/>
        <v/>
      </c>
      <c r="R137" s="136" t="str">
        <f t="shared" si="112"/>
        <v/>
      </c>
      <c r="S137" s="47">
        <f t="shared" si="113"/>
        <v>0</v>
      </c>
      <c r="T137" s="14" t="str">
        <f t="shared" si="114"/>
        <v/>
      </c>
      <c r="U137" s="14">
        <f t="shared" si="115"/>
        <v>500</v>
      </c>
      <c r="V137" s="137" t="str">
        <f t="shared" si="91"/>
        <v/>
      </c>
      <c r="W137" s="38" t="str">
        <f t="shared" si="92"/>
        <v/>
      </c>
      <c r="X137" s="38" t="str">
        <f t="shared" si="93"/>
        <v/>
      </c>
      <c r="Y137" s="38" t="str">
        <f t="shared" si="94"/>
        <v/>
      </c>
      <c r="Z137" s="38" t="str">
        <f t="shared" si="95"/>
        <v/>
      </c>
      <c r="AA137" s="38" t="str">
        <f t="shared" si="96"/>
        <v/>
      </c>
      <c r="AB137" s="38" t="str">
        <f t="shared" si="97"/>
        <v/>
      </c>
      <c r="AC137" s="38" t="str">
        <f t="shared" si="98"/>
        <v/>
      </c>
      <c r="AD137" s="38" t="str">
        <f t="shared" si="99"/>
        <v/>
      </c>
      <c r="AE137" s="38" t="str">
        <f t="shared" si="100"/>
        <v/>
      </c>
      <c r="AF137" s="38" t="str">
        <f t="shared" si="101"/>
        <v/>
      </c>
      <c r="AG137" s="38" t="str">
        <f t="shared" si="102"/>
        <v/>
      </c>
      <c r="AH137" s="38" t="str">
        <f t="shared" si="103"/>
        <v/>
      </c>
      <c r="AI137" s="110" t="str">
        <f t="shared" si="104"/>
        <v/>
      </c>
      <c r="AJ137" s="137" t="str">
        <f t="shared" si="105"/>
        <v/>
      </c>
      <c r="AK137" s="137" t="str">
        <f t="shared" si="106"/>
        <v/>
      </c>
      <c r="AL137" s="138" t="str">
        <f t="shared" si="107"/>
        <v/>
      </c>
      <c r="AM137" s="38" t="str">
        <f t="shared" si="108"/>
        <v/>
      </c>
    </row>
    <row r="138" spans="1:39" x14ac:dyDescent="0.25">
      <c r="A138" s="135">
        <v>32</v>
      </c>
      <c r="B138" s="14" t="str">
        <f t="shared" si="109"/>
        <v>VERA VIGURIA, Sebastian Adriano</v>
      </c>
      <c r="C138" s="82" t="str">
        <f t="shared" si="78"/>
        <v/>
      </c>
      <c r="D138" s="82" t="str">
        <f t="shared" si="79"/>
        <v/>
      </c>
      <c r="E138" s="82" t="str">
        <f t="shared" si="80"/>
        <v/>
      </c>
      <c r="F138" s="82" t="str">
        <f t="shared" si="81"/>
        <v/>
      </c>
      <c r="G138" s="82" t="str">
        <f t="shared" si="82"/>
        <v/>
      </c>
      <c r="H138" s="82" t="str">
        <f t="shared" si="83"/>
        <v/>
      </c>
      <c r="I138" s="82" t="str">
        <f t="shared" si="84"/>
        <v/>
      </c>
      <c r="J138" s="82" t="str">
        <f t="shared" si="85"/>
        <v/>
      </c>
      <c r="K138" s="82" t="str">
        <f t="shared" si="86"/>
        <v/>
      </c>
      <c r="L138" s="82" t="str">
        <f t="shared" si="87"/>
        <v/>
      </c>
      <c r="M138" s="82" t="str">
        <f t="shared" si="88"/>
        <v/>
      </c>
      <c r="N138" s="82" t="str">
        <f t="shared" si="89"/>
        <v/>
      </c>
      <c r="O138" s="82" t="str">
        <f t="shared" si="90"/>
        <v/>
      </c>
      <c r="P138" s="14" t="str">
        <f t="shared" si="110"/>
        <v/>
      </c>
      <c r="Q138" s="14" t="str">
        <f t="shared" si="111"/>
        <v/>
      </c>
      <c r="R138" s="136" t="str">
        <f t="shared" si="112"/>
        <v/>
      </c>
      <c r="S138" s="47">
        <f t="shared" si="113"/>
        <v>0</v>
      </c>
      <c r="T138" s="14" t="str">
        <f t="shared" si="114"/>
        <v/>
      </c>
      <c r="U138" s="14">
        <f t="shared" si="115"/>
        <v>500</v>
      </c>
      <c r="V138" s="137" t="str">
        <f t="shared" si="91"/>
        <v/>
      </c>
      <c r="W138" s="38" t="str">
        <f t="shared" si="92"/>
        <v/>
      </c>
      <c r="X138" s="38" t="str">
        <f t="shared" si="93"/>
        <v/>
      </c>
      <c r="Y138" s="38" t="str">
        <f t="shared" si="94"/>
        <v/>
      </c>
      <c r="Z138" s="38" t="str">
        <f t="shared" si="95"/>
        <v/>
      </c>
      <c r="AA138" s="38" t="str">
        <f t="shared" si="96"/>
        <v/>
      </c>
      <c r="AB138" s="38" t="str">
        <f t="shared" si="97"/>
        <v/>
      </c>
      <c r="AC138" s="38" t="str">
        <f t="shared" si="98"/>
        <v/>
      </c>
      <c r="AD138" s="38" t="str">
        <f t="shared" si="99"/>
        <v/>
      </c>
      <c r="AE138" s="38" t="str">
        <f t="shared" si="100"/>
        <v/>
      </c>
      <c r="AF138" s="38" t="str">
        <f t="shared" si="101"/>
        <v/>
      </c>
      <c r="AG138" s="38" t="str">
        <f t="shared" si="102"/>
        <v/>
      </c>
      <c r="AH138" s="38" t="str">
        <f t="shared" si="103"/>
        <v/>
      </c>
      <c r="AI138" s="110" t="str">
        <f t="shared" si="104"/>
        <v/>
      </c>
      <c r="AJ138" s="137" t="str">
        <f t="shared" si="105"/>
        <v/>
      </c>
      <c r="AK138" s="137" t="str">
        <f t="shared" si="106"/>
        <v/>
      </c>
      <c r="AL138" s="138" t="str">
        <f t="shared" si="107"/>
        <v/>
      </c>
      <c r="AM138" s="38" t="str">
        <f t="shared" si="108"/>
        <v/>
      </c>
    </row>
    <row r="139" spans="1:39" x14ac:dyDescent="0.25">
      <c r="A139" s="135">
        <v>33</v>
      </c>
      <c r="B139" s="14" t="str">
        <f t="shared" si="109"/>
        <v>ZUÑIGA CCORISAPRA, Milagros</v>
      </c>
      <c r="C139" s="82" t="str">
        <f t="shared" si="78"/>
        <v/>
      </c>
      <c r="D139" s="82" t="str">
        <f t="shared" si="79"/>
        <v/>
      </c>
      <c r="E139" s="82" t="str">
        <f t="shared" si="80"/>
        <v/>
      </c>
      <c r="F139" s="82" t="str">
        <f t="shared" si="81"/>
        <v/>
      </c>
      <c r="G139" s="82" t="str">
        <f t="shared" si="82"/>
        <v/>
      </c>
      <c r="H139" s="82" t="str">
        <f t="shared" si="83"/>
        <v/>
      </c>
      <c r="I139" s="82" t="str">
        <f t="shared" si="84"/>
        <v/>
      </c>
      <c r="J139" s="82" t="str">
        <f t="shared" si="85"/>
        <v/>
      </c>
      <c r="K139" s="82" t="str">
        <f t="shared" si="86"/>
        <v/>
      </c>
      <c r="L139" s="82" t="str">
        <f t="shared" si="87"/>
        <v/>
      </c>
      <c r="M139" s="82" t="str">
        <f t="shared" si="88"/>
        <v/>
      </c>
      <c r="N139" s="82" t="str">
        <f t="shared" si="89"/>
        <v/>
      </c>
      <c r="O139" s="82" t="str">
        <f t="shared" si="90"/>
        <v/>
      </c>
      <c r="P139" s="14" t="str">
        <f t="shared" si="110"/>
        <v/>
      </c>
      <c r="Q139" s="14" t="str">
        <f t="shared" si="111"/>
        <v/>
      </c>
      <c r="R139" s="136" t="str">
        <f t="shared" si="112"/>
        <v/>
      </c>
      <c r="S139" s="47">
        <f t="shared" si="113"/>
        <v>0</v>
      </c>
      <c r="T139" s="14" t="str">
        <f t="shared" si="114"/>
        <v/>
      </c>
      <c r="U139" s="14">
        <f t="shared" si="115"/>
        <v>500</v>
      </c>
      <c r="V139" s="137" t="str">
        <f t="shared" si="91"/>
        <v/>
      </c>
      <c r="W139" s="38" t="str">
        <f t="shared" si="92"/>
        <v/>
      </c>
      <c r="X139" s="38" t="str">
        <f t="shared" si="93"/>
        <v/>
      </c>
      <c r="Y139" s="38" t="str">
        <f t="shared" si="94"/>
        <v/>
      </c>
      <c r="Z139" s="38" t="str">
        <f t="shared" si="95"/>
        <v/>
      </c>
      <c r="AA139" s="38" t="str">
        <f t="shared" si="96"/>
        <v/>
      </c>
      <c r="AB139" s="38" t="str">
        <f t="shared" si="97"/>
        <v/>
      </c>
      <c r="AC139" s="38" t="str">
        <f t="shared" si="98"/>
        <v/>
      </c>
      <c r="AD139" s="38" t="str">
        <f t="shared" si="99"/>
        <v/>
      </c>
      <c r="AE139" s="38" t="str">
        <f t="shared" si="100"/>
        <v/>
      </c>
      <c r="AF139" s="38" t="str">
        <f t="shared" si="101"/>
        <v/>
      </c>
      <c r="AG139" s="38" t="str">
        <f t="shared" si="102"/>
        <v/>
      </c>
      <c r="AH139" s="38" t="str">
        <f t="shared" si="103"/>
        <v/>
      </c>
      <c r="AI139" s="110" t="str">
        <f t="shared" si="104"/>
        <v/>
      </c>
      <c r="AJ139" s="137" t="str">
        <f t="shared" si="105"/>
        <v/>
      </c>
      <c r="AK139" s="137" t="str">
        <f t="shared" si="106"/>
        <v/>
      </c>
      <c r="AL139" s="138" t="str">
        <f t="shared" si="107"/>
        <v/>
      </c>
      <c r="AM139" s="38" t="str">
        <f t="shared" si="108"/>
        <v/>
      </c>
    </row>
    <row r="140" spans="1:39" x14ac:dyDescent="0.25">
      <c r="A140" s="135">
        <v>34</v>
      </c>
      <c r="B140" s="14" t="str">
        <f t="shared" si="109"/>
        <v/>
      </c>
      <c r="C140" s="82" t="str">
        <f t="shared" si="78"/>
        <v/>
      </c>
      <c r="D140" s="82" t="str">
        <f t="shared" si="79"/>
        <v/>
      </c>
      <c r="E140" s="82" t="str">
        <f t="shared" si="80"/>
        <v/>
      </c>
      <c r="F140" s="82" t="str">
        <f t="shared" si="81"/>
        <v/>
      </c>
      <c r="G140" s="82" t="str">
        <f t="shared" si="82"/>
        <v/>
      </c>
      <c r="H140" s="82" t="str">
        <f t="shared" si="83"/>
        <v/>
      </c>
      <c r="I140" s="82" t="str">
        <f t="shared" si="84"/>
        <v/>
      </c>
      <c r="J140" s="82" t="str">
        <f t="shared" si="85"/>
        <v/>
      </c>
      <c r="K140" s="82" t="str">
        <f t="shared" si="86"/>
        <v/>
      </c>
      <c r="L140" s="82" t="str">
        <f t="shared" si="87"/>
        <v/>
      </c>
      <c r="M140" s="82" t="str">
        <f t="shared" si="88"/>
        <v/>
      </c>
      <c r="N140" s="82" t="str">
        <f t="shared" si="89"/>
        <v/>
      </c>
      <c r="O140" s="82" t="str">
        <f t="shared" si="90"/>
        <v/>
      </c>
      <c r="P140" s="14" t="str">
        <f t="shared" si="110"/>
        <v/>
      </c>
      <c r="Q140" s="14" t="str">
        <f t="shared" si="111"/>
        <v/>
      </c>
      <c r="R140" s="136" t="str">
        <f t="shared" si="112"/>
        <v/>
      </c>
      <c r="S140" s="47" t="str">
        <f t="shared" si="113"/>
        <v/>
      </c>
      <c r="T140" s="14" t="str">
        <f t="shared" si="114"/>
        <v/>
      </c>
      <c r="U140" s="14" t="str">
        <f t="shared" si="115"/>
        <v/>
      </c>
      <c r="V140" s="137" t="str">
        <f t="shared" si="91"/>
        <v/>
      </c>
      <c r="W140" s="38" t="str">
        <f t="shared" si="92"/>
        <v/>
      </c>
      <c r="X140" s="38" t="str">
        <f t="shared" si="93"/>
        <v/>
      </c>
      <c r="Y140" s="38" t="str">
        <f t="shared" si="94"/>
        <v/>
      </c>
      <c r="Z140" s="38" t="str">
        <f t="shared" si="95"/>
        <v/>
      </c>
      <c r="AA140" s="38" t="str">
        <f t="shared" si="96"/>
        <v/>
      </c>
      <c r="AB140" s="38" t="str">
        <f t="shared" si="97"/>
        <v/>
      </c>
      <c r="AC140" s="38" t="str">
        <f t="shared" si="98"/>
        <v/>
      </c>
      <c r="AD140" s="38" t="str">
        <f t="shared" si="99"/>
        <v/>
      </c>
      <c r="AE140" s="38" t="str">
        <f t="shared" si="100"/>
        <v/>
      </c>
      <c r="AF140" s="38" t="str">
        <f t="shared" si="101"/>
        <v/>
      </c>
      <c r="AG140" s="38" t="str">
        <f t="shared" si="102"/>
        <v/>
      </c>
      <c r="AH140" s="38" t="str">
        <f t="shared" si="103"/>
        <v/>
      </c>
      <c r="AI140" s="137" t="str">
        <f t="shared" si="104"/>
        <v/>
      </c>
      <c r="AJ140" s="137" t="str">
        <f t="shared" si="105"/>
        <v/>
      </c>
      <c r="AK140" s="137" t="str">
        <f t="shared" si="106"/>
        <v/>
      </c>
      <c r="AL140" s="138" t="str">
        <f t="shared" si="107"/>
        <v/>
      </c>
      <c r="AM140" s="38" t="str">
        <f t="shared" si="108"/>
        <v/>
      </c>
    </row>
    <row r="141" spans="1:39" x14ac:dyDescent="0.25">
      <c r="A141" s="135">
        <v>35</v>
      </c>
      <c r="B141" s="14" t="str">
        <f t="shared" si="109"/>
        <v/>
      </c>
      <c r="C141" s="82" t="str">
        <f t="shared" si="78"/>
        <v/>
      </c>
      <c r="D141" s="82" t="str">
        <f t="shared" si="79"/>
        <v/>
      </c>
      <c r="E141" s="82" t="str">
        <f t="shared" si="80"/>
        <v/>
      </c>
      <c r="F141" s="82" t="str">
        <f t="shared" si="81"/>
        <v/>
      </c>
      <c r="G141" s="82" t="str">
        <f t="shared" si="82"/>
        <v/>
      </c>
      <c r="H141" s="82" t="str">
        <f t="shared" si="83"/>
        <v/>
      </c>
      <c r="I141" s="82" t="str">
        <f t="shared" si="84"/>
        <v/>
      </c>
      <c r="J141" s="82" t="str">
        <f t="shared" si="85"/>
        <v/>
      </c>
      <c r="K141" s="82" t="str">
        <f t="shared" si="86"/>
        <v/>
      </c>
      <c r="L141" s="82" t="str">
        <f t="shared" si="87"/>
        <v/>
      </c>
      <c r="M141" s="82" t="str">
        <f t="shared" si="88"/>
        <v/>
      </c>
      <c r="N141" s="82" t="str">
        <f t="shared" si="89"/>
        <v/>
      </c>
      <c r="O141" s="82" t="str">
        <f t="shared" si="90"/>
        <v/>
      </c>
      <c r="P141" s="14" t="str">
        <f t="shared" si="110"/>
        <v/>
      </c>
      <c r="Q141" s="14" t="str">
        <f t="shared" si="111"/>
        <v/>
      </c>
      <c r="R141" s="136" t="str">
        <f t="shared" si="112"/>
        <v/>
      </c>
      <c r="S141" s="47" t="str">
        <f t="shared" si="113"/>
        <v/>
      </c>
      <c r="T141" s="14" t="str">
        <f t="shared" si="114"/>
        <v/>
      </c>
      <c r="U141" s="14" t="str">
        <f t="shared" si="115"/>
        <v/>
      </c>
      <c r="V141" s="137" t="str">
        <f t="shared" si="91"/>
        <v/>
      </c>
      <c r="W141" s="38" t="str">
        <f t="shared" si="92"/>
        <v/>
      </c>
      <c r="X141" s="38" t="str">
        <f t="shared" si="93"/>
        <v/>
      </c>
      <c r="Y141" s="38" t="str">
        <f t="shared" si="94"/>
        <v/>
      </c>
      <c r="Z141" s="38" t="str">
        <f t="shared" si="95"/>
        <v/>
      </c>
      <c r="AA141" s="38" t="str">
        <f t="shared" si="96"/>
        <v/>
      </c>
      <c r="AB141" s="38" t="str">
        <f t="shared" si="97"/>
        <v/>
      </c>
      <c r="AC141" s="38" t="str">
        <f t="shared" si="98"/>
        <v/>
      </c>
      <c r="AD141" s="38" t="str">
        <f t="shared" si="99"/>
        <v/>
      </c>
      <c r="AE141" s="38" t="str">
        <f t="shared" si="100"/>
        <v/>
      </c>
      <c r="AF141" s="38" t="str">
        <f t="shared" si="101"/>
        <v/>
      </c>
      <c r="AG141" s="38" t="str">
        <f t="shared" si="102"/>
        <v/>
      </c>
      <c r="AH141" s="38" t="str">
        <f t="shared" si="103"/>
        <v/>
      </c>
      <c r="AI141" s="137" t="str">
        <f t="shared" si="104"/>
        <v/>
      </c>
      <c r="AJ141" s="137" t="str">
        <f t="shared" si="105"/>
        <v/>
      </c>
      <c r="AK141" s="137" t="str">
        <f t="shared" si="106"/>
        <v/>
      </c>
      <c r="AL141" s="138" t="str">
        <f t="shared" si="107"/>
        <v/>
      </c>
      <c r="AM141" s="38" t="str">
        <f t="shared" si="108"/>
        <v/>
      </c>
    </row>
    <row r="142" spans="1:39" x14ac:dyDescent="0.25">
      <c r="A142" s="135">
        <v>36</v>
      </c>
      <c r="B142" s="14" t="str">
        <f t="shared" si="109"/>
        <v/>
      </c>
      <c r="C142" s="82" t="str">
        <f t="shared" si="78"/>
        <v/>
      </c>
      <c r="D142" s="82" t="str">
        <f t="shared" si="79"/>
        <v/>
      </c>
      <c r="E142" s="82" t="str">
        <f t="shared" si="80"/>
        <v/>
      </c>
      <c r="F142" s="82" t="str">
        <f t="shared" si="81"/>
        <v/>
      </c>
      <c r="G142" s="82" t="str">
        <f t="shared" si="82"/>
        <v/>
      </c>
      <c r="H142" s="82" t="str">
        <f t="shared" si="83"/>
        <v/>
      </c>
      <c r="I142" s="82" t="str">
        <f t="shared" si="84"/>
        <v/>
      </c>
      <c r="J142" s="82" t="str">
        <f t="shared" si="85"/>
        <v/>
      </c>
      <c r="K142" s="82" t="str">
        <f t="shared" si="86"/>
        <v/>
      </c>
      <c r="L142" s="82" t="str">
        <f t="shared" si="87"/>
        <v/>
      </c>
      <c r="M142" s="82" t="str">
        <f t="shared" si="88"/>
        <v/>
      </c>
      <c r="N142" s="82" t="str">
        <f t="shared" si="89"/>
        <v/>
      </c>
      <c r="O142" s="82" t="str">
        <f t="shared" si="90"/>
        <v/>
      </c>
      <c r="P142" s="14" t="str">
        <f t="shared" si="110"/>
        <v/>
      </c>
      <c r="Q142" s="14" t="str">
        <f t="shared" si="111"/>
        <v/>
      </c>
      <c r="R142" s="136" t="str">
        <f t="shared" si="112"/>
        <v/>
      </c>
      <c r="S142" s="47" t="str">
        <f t="shared" si="113"/>
        <v/>
      </c>
      <c r="T142" s="14" t="str">
        <f t="shared" si="114"/>
        <v/>
      </c>
      <c r="U142" s="14" t="str">
        <f t="shared" si="115"/>
        <v/>
      </c>
      <c r="V142" s="137" t="str">
        <f t="shared" si="91"/>
        <v/>
      </c>
      <c r="W142" s="38" t="str">
        <f t="shared" si="92"/>
        <v/>
      </c>
      <c r="X142" s="38" t="str">
        <f t="shared" si="93"/>
        <v/>
      </c>
      <c r="Y142" s="38" t="str">
        <f t="shared" si="94"/>
        <v/>
      </c>
      <c r="Z142" s="38" t="str">
        <f t="shared" si="95"/>
        <v/>
      </c>
      <c r="AA142" s="38" t="str">
        <f t="shared" si="96"/>
        <v/>
      </c>
      <c r="AB142" s="38" t="str">
        <f t="shared" si="97"/>
        <v/>
      </c>
      <c r="AC142" s="38" t="str">
        <f t="shared" si="98"/>
        <v/>
      </c>
      <c r="AD142" s="38" t="str">
        <f t="shared" si="99"/>
        <v/>
      </c>
      <c r="AE142" s="38" t="str">
        <f t="shared" si="100"/>
        <v/>
      </c>
      <c r="AF142" s="38" t="str">
        <f t="shared" si="101"/>
        <v/>
      </c>
      <c r="AG142" s="38" t="str">
        <f t="shared" si="102"/>
        <v/>
      </c>
      <c r="AH142" s="38" t="str">
        <f t="shared" si="103"/>
        <v/>
      </c>
      <c r="AI142" s="137" t="str">
        <f t="shared" si="104"/>
        <v/>
      </c>
      <c r="AJ142" s="137" t="str">
        <f t="shared" si="105"/>
        <v/>
      </c>
      <c r="AK142" s="137" t="str">
        <f t="shared" si="106"/>
        <v/>
      </c>
      <c r="AL142" s="138" t="str">
        <f t="shared" si="107"/>
        <v/>
      </c>
      <c r="AM142" s="38" t="str">
        <f t="shared" si="108"/>
        <v/>
      </c>
    </row>
    <row r="143" spans="1:39" x14ac:dyDescent="0.25">
      <c r="A143" s="135">
        <v>37</v>
      </c>
      <c r="B143" s="14" t="str">
        <f t="shared" si="109"/>
        <v/>
      </c>
      <c r="C143" s="82" t="str">
        <f t="shared" si="78"/>
        <v/>
      </c>
      <c r="D143" s="82" t="str">
        <f t="shared" si="79"/>
        <v/>
      </c>
      <c r="E143" s="82" t="str">
        <f t="shared" si="80"/>
        <v/>
      </c>
      <c r="F143" s="82" t="str">
        <f t="shared" si="81"/>
        <v/>
      </c>
      <c r="G143" s="82" t="str">
        <f t="shared" si="82"/>
        <v/>
      </c>
      <c r="H143" s="82" t="str">
        <f t="shared" si="83"/>
        <v/>
      </c>
      <c r="I143" s="82" t="str">
        <f t="shared" si="84"/>
        <v/>
      </c>
      <c r="J143" s="82" t="str">
        <f t="shared" si="85"/>
        <v/>
      </c>
      <c r="K143" s="82" t="str">
        <f t="shared" si="86"/>
        <v/>
      </c>
      <c r="L143" s="82" t="str">
        <f t="shared" si="87"/>
        <v/>
      </c>
      <c r="M143" s="82" t="str">
        <f t="shared" si="88"/>
        <v/>
      </c>
      <c r="N143" s="82" t="str">
        <f t="shared" si="89"/>
        <v/>
      </c>
      <c r="O143" s="82" t="str">
        <f t="shared" si="90"/>
        <v/>
      </c>
      <c r="P143" s="14" t="str">
        <f t="shared" si="110"/>
        <v/>
      </c>
      <c r="Q143" s="14" t="str">
        <f t="shared" si="111"/>
        <v/>
      </c>
      <c r="R143" s="136" t="str">
        <f t="shared" si="112"/>
        <v/>
      </c>
      <c r="S143" s="47" t="str">
        <f t="shared" si="113"/>
        <v/>
      </c>
      <c r="T143" s="14" t="str">
        <f t="shared" si="114"/>
        <v/>
      </c>
      <c r="U143" s="14" t="str">
        <f t="shared" si="115"/>
        <v/>
      </c>
      <c r="V143" s="137" t="str">
        <f t="shared" si="91"/>
        <v/>
      </c>
      <c r="W143" s="38" t="str">
        <f t="shared" si="92"/>
        <v/>
      </c>
      <c r="X143" s="38" t="str">
        <f t="shared" si="93"/>
        <v/>
      </c>
      <c r="Y143" s="38" t="str">
        <f t="shared" si="94"/>
        <v/>
      </c>
      <c r="Z143" s="38" t="str">
        <f t="shared" si="95"/>
        <v/>
      </c>
      <c r="AA143" s="38" t="str">
        <f t="shared" si="96"/>
        <v/>
      </c>
      <c r="AB143" s="38" t="str">
        <f t="shared" si="97"/>
        <v/>
      </c>
      <c r="AC143" s="38" t="str">
        <f t="shared" si="98"/>
        <v/>
      </c>
      <c r="AD143" s="38" t="str">
        <f t="shared" si="99"/>
        <v/>
      </c>
      <c r="AE143" s="38" t="str">
        <f t="shared" si="100"/>
        <v/>
      </c>
      <c r="AF143" s="38" t="str">
        <f t="shared" si="101"/>
        <v/>
      </c>
      <c r="AG143" s="38" t="str">
        <f t="shared" si="102"/>
        <v/>
      </c>
      <c r="AH143" s="38" t="str">
        <f t="shared" si="103"/>
        <v/>
      </c>
      <c r="AI143" s="137" t="str">
        <f t="shared" si="104"/>
        <v/>
      </c>
      <c r="AJ143" s="137" t="str">
        <f t="shared" si="105"/>
        <v/>
      </c>
      <c r="AK143" s="137" t="str">
        <f t="shared" si="106"/>
        <v/>
      </c>
      <c r="AL143" s="138" t="str">
        <f t="shared" si="107"/>
        <v/>
      </c>
      <c r="AM143" s="38" t="str">
        <f t="shared" si="108"/>
        <v/>
      </c>
    </row>
    <row r="144" spans="1:39" x14ac:dyDescent="0.25">
      <c r="A144" s="135">
        <v>38</v>
      </c>
      <c r="B144" s="14" t="str">
        <f t="shared" si="109"/>
        <v/>
      </c>
      <c r="C144" s="82" t="str">
        <f t="shared" si="78"/>
        <v/>
      </c>
      <c r="D144" s="82" t="str">
        <f t="shared" si="79"/>
        <v/>
      </c>
      <c r="E144" s="82" t="str">
        <f t="shared" si="80"/>
        <v/>
      </c>
      <c r="F144" s="82" t="str">
        <f t="shared" si="81"/>
        <v/>
      </c>
      <c r="G144" s="82" t="str">
        <f t="shared" si="82"/>
        <v/>
      </c>
      <c r="H144" s="82" t="str">
        <f t="shared" si="83"/>
        <v/>
      </c>
      <c r="I144" s="82" t="str">
        <f t="shared" si="84"/>
        <v/>
      </c>
      <c r="J144" s="82" t="str">
        <f t="shared" si="85"/>
        <v/>
      </c>
      <c r="K144" s="82" t="str">
        <f t="shared" si="86"/>
        <v/>
      </c>
      <c r="L144" s="82" t="str">
        <f t="shared" si="87"/>
        <v/>
      </c>
      <c r="M144" s="82" t="str">
        <f t="shared" si="88"/>
        <v/>
      </c>
      <c r="N144" s="82" t="str">
        <f t="shared" si="89"/>
        <v/>
      </c>
      <c r="O144" s="82" t="str">
        <f t="shared" si="90"/>
        <v/>
      </c>
      <c r="P144" s="14" t="str">
        <f t="shared" si="110"/>
        <v/>
      </c>
      <c r="Q144" s="14" t="str">
        <f t="shared" si="111"/>
        <v/>
      </c>
      <c r="R144" s="136" t="str">
        <f t="shared" si="112"/>
        <v/>
      </c>
      <c r="S144" s="47" t="str">
        <f t="shared" si="113"/>
        <v/>
      </c>
      <c r="T144" s="14" t="str">
        <f t="shared" si="114"/>
        <v/>
      </c>
      <c r="U144" s="14" t="str">
        <f t="shared" si="115"/>
        <v/>
      </c>
      <c r="V144" s="137" t="str">
        <f t="shared" si="91"/>
        <v/>
      </c>
      <c r="W144" s="38" t="str">
        <f t="shared" si="92"/>
        <v/>
      </c>
      <c r="X144" s="38" t="str">
        <f t="shared" si="93"/>
        <v/>
      </c>
      <c r="Y144" s="38" t="str">
        <f t="shared" si="94"/>
        <v/>
      </c>
      <c r="Z144" s="38" t="str">
        <f t="shared" si="95"/>
        <v/>
      </c>
      <c r="AA144" s="38" t="str">
        <f t="shared" si="96"/>
        <v/>
      </c>
      <c r="AB144" s="38" t="str">
        <f t="shared" si="97"/>
        <v/>
      </c>
      <c r="AC144" s="38" t="str">
        <f t="shared" si="98"/>
        <v/>
      </c>
      <c r="AD144" s="38" t="str">
        <f t="shared" si="99"/>
        <v/>
      </c>
      <c r="AE144" s="38" t="str">
        <f t="shared" si="100"/>
        <v/>
      </c>
      <c r="AF144" s="38" t="str">
        <f t="shared" si="101"/>
        <v/>
      </c>
      <c r="AG144" s="38" t="str">
        <f t="shared" si="102"/>
        <v/>
      </c>
      <c r="AH144" s="38" t="str">
        <f t="shared" si="103"/>
        <v/>
      </c>
      <c r="AI144" s="137" t="str">
        <f t="shared" si="104"/>
        <v/>
      </c>
      <c r="AJ144" s="137" t="str">
        <f t="shared" si="105"/>
        <v/>
      </c>
      <c r="AK144" s="137" t="str">
        <f t="shared" si="106"/>
        <v/>
      </c>
      <c r="AL144" s="138" t="str">
        <f t="shared" si="107"/>
        <v/>
      </c>
      <c r="AM144" s="38" t="str">
        <f t="shared" si="108"/>
        <v/>
      </c>
    </row>
    <row r="145" spans="1:39" x14ac:dyDescent="0.25">
      <c r="A145" s="135">
        <v>39</v>
      </c>
      <c r="B145" s="14" t="str">
        <f t="shared" si="109"/>
        <v/>
      </c>
      <c r="C145" s="82" t="str">
        <f t="shared" si="78"/>
        <v/>
      </c>
      <c r="D145" s="82" t="str">
        <f t="shared" si="79"/>
        <v/>
      </c>
      <c r="E145" s="82" t="str">
        <f t="shared" si="80"/>
        <v/>
      </c>
      <c r="F145" s="82" t="str">
        <f t="shared" si="81"/>
        <v/>
      </c>
      <c r="G145" s="82" t="str">
        <f t="shared" si="82"/>
        <v/>
      </c>
      <c r="H145" s="82" t="str">
        <f t="shared" si="83"/>
        <v/>
      </c>
      <c r="I145" s="82" t="str">
        <f t="shared" si="84"/>
        <v/>
      </c>
      <c r="J145" s="82" t="str">
        <f t="shared" si="85"/>
        <v/>
      </c>
      <c r="K145" s="82" t="str">
        <f t="shared" si="86"/>
        <v/>
      </c>
      <c r="L145" s="82" t="str">
        <f t="shared" si="87"/>
        <v/>
      </c>
      <c r="M145" s="82" t="str">
        <f t="shared" si="88"/>
        <v/>
      </c>
      <c r="N145" s="82" t="str">
        <f t="shared" si="89"/>
        <v/>
      </c>
      <c r="O145" s="82" t="str">
        <f t="shared" si="90"/>
        <v/>
      </c>
      <c r="P145" s="14" t="str">
        <f t="shared" si="110"/>
        <v/>
      </c>
      <c r="Q145" s="14" t="str">
        <f t="shared" si="111"/>
        <v/>
      </c>
      <c r="R145" s="136" t="str">
        <f t="shared" si="112"/>
        <v/>
      </c>
      <c r="S145" s="47" t="str">
        <f t="shared" si="113"/>
        <v/>
      </c>
      <c r="T145" s="14" t="str">
        <f t="shared" si="114"/>
        <v/>
      </c>
      <c r="U145" s="14" t="str">
        <f t="shared" si="115"/>
        <v/>
      </c>
      <c r="V145" s="137" t="str">
        <f t="shared" si="91"/>
        <v/>
      </c>
      <c r="W145" s="38" t="str">
        <f t="shared" si="92"/>
        <v/>
      </c>
      <c r="X145" s="38" t="str">
        <f t="shared" si="93"/>
        <v/>
      </c>
      <c r="Y145" s="38" t="str">
        <f t="shared" si="94"/>
        <v/>
      </c>
      <c r="Z145" s="38" t="str">
        <f t="shared" si="95"/>
        <v/>
      </c>
      <c r="AA145" s="38" t="str">
        <f t="shared" si="96"/>
        <v/>
      </c>
      <c r="AB145" s="38" t="str">
        <f t="shared" si="97"/>
        <v/>
      </c>
      <c r="AC145" s="38" t="str">
        <f t="shared" si="98"/>
        <v/>
      </c>
      <c r="AD145" s="38" t="str">
        <f t="shared" si="99"/>
        <v/>
      </c>
      <c r="AE145" s="38" t="str">
        <f t="shared" si="100"/>
        <v/>
      </c>
      <c r="AF145" s="38" t="str">
        <f t="shared" si="101"/>
        <v/>
      </c>
      <c r="AG145" s="38" t="str">
        <f t="shared" si="102"/>
        <v/>
      </c>
      <c r="AH145" s="38" t="str">
        <f t="shared" si="103"/>
        <v/>
      </c>
      <c r="AI145" s="137" t="str">
        <f t="shared" si="104"/>
        <v/>
      </c>
      <c r="AJ145" s="137" t="str">
        <f t="shared" si="105"/>
        <v/>
      </c>
      <c r="AK145" s="137" t="str">
        <f t="shared" si="106"/>
        <v/>
      </c>
      <c r="AL145" s="138" t="str">
        <f t="shared" si="107"/>
        <v/>
      </c>
      <c r="AM145" s="38" t="str">
        <f t="shared" si="108"/>
        <v/>
      </c>
    </row>
    <row r="146" spans="1:39" x14ac:dyDescent="0.25">
      <c r="A146" s="135">
        <v>40</v>
      </c>
      <c r="B146" s="14" t="str">
        <f t="shared" si="109"/>
        <v/>
      </c>
      <c r="C146" s="82" t="str">
        <f t="shared" si="78"/>
        <v/>
      </c>
      <c r="D146" s="82" t="str">
        <f t="shared" si="79"/>
        <v/>
      </c>
      <c r="E146" s="82" t="str">
        <f t="shared" si="80"/>
        <v/>
      </c>
      <c r="F146" s="82" t="str">
        <f t="shared" si="81"/>
        <v/>
      </c>
      <c r="G146" s="82" t="str">
        <f t="shared" si="82"/>
        <v/>
      </c>
      <c r="H146" s="82" t="str">
        <f t="shared" si="83"/>
        <v/>
      </c>
      <c r="I146" s="82" t="str">
        <f t="shared" si="84"/>
        <v/>
      </c>
      <c r="J146" s="82" t="str">
        <f t="shared" si="85"/>
        <v/>
      </c>
      <c r="K146" s="82" t="str">
        <f t="shared" si="86"/>
        <v/>
      </c>
      <c r="L146" s="82" t="str">
        <f t="shared" si="87"/>
        <v/>
      </c>
      <c r="M146" s="82" t="str">
        <f t="shared" si="88"/>
        <v/>
      </c>
      <c r="N146" s="82" t="str">
        <f t="shared" si="89"/>
        <v/>
      </c>
      <c r="O146" s="82" t="str">
        <f t="shared" si="90"/>
        <v/>
      </c>
      <c r="P146" s="14" t="str">
        <f t="shared" si="110"/>
        <v/>
      </c>
      <c r="Q146" s="14" t="str">
        <f t="shared" si="111"/>
        <v/>
      </c>
      <c r="R146" s="136" t="str">
        <f t="shared" si="112"/>
        <v/>
      </c>
      <c r="S146" s="47" t="str">
        <f t="shared" si="113"/>
        <v/>
      </c>
      <c r="T146" s="14" t="str">
        <f t="shared" si="114"/>
        <v/>
      </c>
      <c r="U146" s="14" t="str">
        <f t="shared" si="115"/>
        <v/>
      </c>
      <c r="V146" s="137" t="str">
        <f t="shared" si="91"/>
        <v/>
      </c>
      <c r="W146" s="38" t="str">
        <f t="shared" si="92"/>
        <v/>
      </c>
      <c r="X146" s="38" t="str">
        <f t="shared" si="93"/>
        <v/>
      </c>
      <c r="Y146" s="38" t="str">
        <f t="shared" si="94"/>
        <v/>
      </c>
      <c r="Z146" s="38" t="str">
        <f t="shared" si="95"/>
        <v/>
      </c>
      <c r="AA146" s="38" t="str">
        <f t="shared" si="96"/>
        <v/>
      </c>
      <c r="AB146" s="38" t="str">
        <f t="shared" si="97"/>
        <v/>
      </c>
      <c r="AC146" s="38" t="str">
        <f t="shared" si="98"/>
        <v/>
      </c>
      <c r="AD146" s="38" t="str">
        <f t="shared" si="99"/>
        <v/>
      </c>
      <c r="AE146" s="38" t="str">
        <f t="shared" si="100"/>
        <v/>
      </c>
      <c r="AF146" s="38" t="str">
        <f t="shared" si="101"/>
        <v/>
      </c>
      <c r="AG146" s="38" t="str">
        <f t="shared" si="102"/>
        <v/>
      </c>
      <c r="AH146" s="38" t="str">
        <f t="shared" si="103"/>
        <v/>
      </c>
      <c r="AI146" s="137" t="str">
        <f t="shared" si="104"/>
        <v/>
      </c>
      <c r="AJ146" s="137" t="str">
        <f t="shared" si="105"/>
        <v/>
      </c>
      <c r="AK146" s="137" t="str">
        <f t="shared" si="106"/>
        <v/>
      </c>
      <c r="AL146" s="138" t="str">
        <f t="shared" si="107"/>
        <v/>
      </c>
      <c r="AM146" s="38" t="str">
        <f t="shared" si="108"/>
        <v/>
      </c>
    </row>
    <row r="147" spans="1:39" x14ac:dyDescent="0.25">
      <c r="A147" s="135">
        <v>41</v>
      </c>
      <c r="B147" s="14" t="str">
        <f t="shared" si="109"/>
        <v/>
      </c>
      <c r="C147" s="82" t="str">
        <f t="shared" si="78"/>
        <v/>
      </c>
      <c r="D147" s="82" t="str">
        <f t="shared" si="79"/>
        <v/>
      </c>
      <c r="E147" s="82" t="str">
        <f t="shared" si="80"/>
        <v/>
      </c>
      <c r="F147" s="82" t="str">
        <f t="shared" si="81"/>
        <v/>
      </c>
      <c r="G147" s="82" t="str">
        <f t="shared" si="82"/>
        <v/>
      </c>
      <c r="H147" s="82" t="str">
        <f t="shared" si="83"/>
        <v/>
      </c>
      <c r="I147" s="82" t="str">
        <f t="shared" si="84"/>
        <v/>
      </c>
      <c r="J147" s="82" t="str">
        <f t="shared" si="85"/>
        <v/>
      </c>
      <c r="K147" s="82" t="str">
        <f t="shared" si="86"/>
        <v/>
      </c>
      <c r="L147" s="82" t="str">
        <f t="shared" si="87"/>
        <v/>
      </c>
      <c r="M147" s="82" t="str">
        <f t="shared" si="88"/>
        <v/>
      </c>
      <c r="N147" s="82" t="str">
        <f t="shared" si="89"/>
        <v/>
      </c>
      <c r="O147" s="82" t="str">
        <f t="shared" si="90"/>
        <v/>
      </c>
      <c r="P147" s="14" t="str">
        <f t="shared" si="110"/>
        <v/>
      </c>
      <c r="Q147" s="14" t="str">
        <f t="shared" si="111"/>
        <v/>
      </c>
      <c r="R147" s="136" t="str">
        <f t="shared" si="112"/>
        <v/>
      </c>
      <c r="S147" s="47" t="str">
        <f t="shared" si="113"/>
        <v/>
      </c>
      <c r="T147" s="14" t="str">
        <f t="shared" si="114"/>
        <v/>
      </c>
      <c r="U147" s="14" t="str">
        <f t="shared" si="115"/>
        <v/>
      </c>
      <c r="V147" s="137" t="str">
        <f t="shared" si="91"/>
        <v/>
      </c>
      <c r="W147" s="38" t="str">
        <f t="shared" si="92"/>
        <v/>
      </c>
      <c r="X147" s="38" t="str">
        <f t="shared" si="93"/>
        <v/>
      </c>
      <c r="Y147" s="38" t="str">
        <f t="shared" si="94"/>
        <v/>
      </c>
      <c r="Z147" s="38" t="str">
        <f t="shared" si="95"/>
        <v/>
      </c>
      <c r="AA147" s="38" t="str">
        <f t="shared" si="96"/>
        <v/>
      </c>
      <c r="AB147" s="38" t="str">
        <f t="shared" si="97"/>
        <v/>
      </c>
      <c r="AC147" s="38" t="str">
        <f t="shared" si="98"/>
        <v/>
      </c>
      <c r="AD147" s="38" t="str">
        <f t="shared" si="99"/>
        <v/>
      </c>
      <c r="AE147" s="38" t="str">
        <f t="shared" si="100"/>
        <v/>
      </c>
      <c r="AF147" s="38" t="str">
        <f t="shared" si="101"/>
        <v/>
      </c>
      <c r="AG147" s="38" t="str">
        <f t="shared" si="102"/>
        <v/>
      </c>
      <c r="AH147" s="38" t="str">
        <f t="shared" si="103"/>
        <v/>
      </c>
      <c r="AI147" s="137" t="str">
        <f t="shared" si="104"/>
        <v/>
      </c>
      <c r="AJ147" s="137" t="str">
        <f t="shared" si="105"/>
        <v/>
      </c>
      <c r="AK147" s="137" t="str">
        <f t="shared" si="106"/>
        <v/>
      </c>
      <c r="AL147" s="138" t="str">
        <f t="shared" si="107"/>
        <v/>
      </c>
      <c r="AM147" s="38" t="str">
        <f t="shared" si="108"/>
        <v/>
      </c>
    </row>
    <row r="148" spans="1:39" x14ac:dyDescent="0.25">
      <c r="A148" s="135">
        <v>42</v>
      </c>
      <c r="B148" s="14" t="str">
        <f t="shared" si="109"/>
        <v/>
      </c>
      <c r="C148" s="82" t="str">
        <f t="shared" si="78"/>
        <v/>
      </c>
      <c r="D148" s="82" t="str">
        <f t="shared" si="79"/>
        <v/>
      </c>
      <c r="E148" s="82" t="str">
        <f t="shared" si="80"/>
        <v/>
      </c>
      <c r="F148" s="82" t="str">
        <f t="shared" si="81"/>
        <v/>
      </c>
      <c r="G148" s="82" t="str">
        <f t="shared" si="82"/>
        <v/>
      </c>
      <c r="H148" s="82" t="str">
        <f t="shared" si="83"/>
        <v/>
      </c>
      <c r="I148" s="82" t="str">
        <f t="shared" si="84"/>
        <v/>
      </c>
      <c r="J148" s="82" t="str">
        <f t="shared" si="85"/>
        <v/>
      </c>
      <c r="K148" s="82" t="str">
        <f t="shared" si="86"/>
        <v/>
      </c>
      <c r="L148" s="82" t="str">
        <f t="shared" si="87"/>
        <v/>
      </c>
      <c r="M148" s="82" t="str">
        <f t="shared" si="88"/>
        <v/>
      </c>
      <c r="N148" s="82" t="str">
        <f t="shared" si="89"/>
        <v/>
      </c>
      <c r="O148" s="82" t="str">
        <f t="shared" si="90"/>
        <v/>
      </c>
      <c r="P148" s="14" t="str">
        <f t="shared" si="110"/>
        <v/>
      </c>
      <c r="Q148" s="14" t="str">
        <f t="shared" si="111"/>
        <v/>
      </c>
      <c r="R148" s="136" t="str">
        <f t="shared" si="112"/>
        <v/>
      </c>
      <c r="S148" s="47" t="str">
        <f t="shared" si="113"/>
        <v/>
      </c>
      <c r="T148" s="14" t="str">
        <f t="shared" si="114"/>
        <v/>
      </c>
      <c r="U148" s="14" t="str">
        <f t="shared" si="115"/>
        <v/>
      </c>
      <c r="V148" s="137" t="str">
        <f t="shared" si="91"/>
        <v/>
      </c>
      <c r="W148" s="38" t="str">
        <f t="shared" si="92"/>
        <v/>
      </c>
      <c r="X148" s="38" t="str">
        <f t="shared" si="93"/>
        <v/>
      </c>
      <c r="Y148" s="38" t="str">
        <f t="shared" si="94"/>
        <v/>
      </c>
      <c r="Z148" s="38" t="str">
        <f t="shared" si="95"/>
        <v/>
      </c>
      <c r="AA148" s="38" t="str">
        <f t="shared" si="96"/>
        <v/>
      </c>
      <c r="AB148" s="38" t="str">
        <f t="shared" si="97"/>
        <v/>
      </c>
      <c r="AC148" s="38" t="str">
        <f t="shared" si="98"/>
        <v/>
      </c>
      <c r="AD148" s="38" t="str">
        <f t="shared" si="99"/>
        <v/>
      </c>
      <c r="AE148" s="38" t="str">
        <f t="shared" si="100"/>
        <v/>
      </c>
      <c r="AF148" s="38" t="str">
        <f t="shared" si="101"/>
        <v/>
      </c>
      <c r="AG148" s="38" t="str">
        <f t="shared" si="102"/>
        <v/>
      </c>
      <c r="AH148" s="38" t="str">
        <f t="shared" si="103"/>
        <v/>
      </c>
      <c r="AI148" s="137" t="str">
        <f t="shared" si="104"/>
        <v/>
      </c>
      <c r="AJ148" s="137" t="str">
        <f t="shared" si="105"/>
        <v/>
      </c>
      <c r="AK148" s="137" t="str">
        <f t="shared" si="106"/>
        <v/>
      </c>
      <c r="AL148" s="138" t="str">
        <f t="shared" si="107"/>
        <v/>
      </c>
      <c r="AM148" s="38" t="str">
        <f t="shared" si="108"/>
        <v/>
      </c>
    </row>
    <row r="149" spans="1:39" x14ac:dyDescent="0.25">
      <c r="A149" s="135">
        <v>43</v>
      </c>
      <c r="B149" s="14" t="str">
        <f t="shared" si="109"/>
        <v/>
      </c>
      <c r="C149" s="82" t="str">
        <f t="shared" si="78"/>
        <v/>
      </c>
      <c r="D149" s="82" t="str">
        <f t="shared" si="79"/>
        <v/>
      </c>
      <c r="E149" s="82" t="str">
        <f t="shared" si="80"/>
        <v/>
      </c>
      <c r="F149" s="82" t="str">
        <f t="shared" si="81"/>
        <v/>
      </c>
      <c r="G149" s="82" t="str">
        <f t="shared" si="82"/>
        <v/>
      </c>
      <c r="H149" s="82" t="str">
        <f t="shared" si="83"/>
        <v/>
      </c>
      <c r="I149" s="82" t="str">
        <f t="shared" si="84"/>
        <v/>
      </c>
      <c r="J149" s="82" t="str">
        <f t="shared" si="85"/>
        <v/>
      </c>
      <c r="K149" s="82" t="str">
        <f t="shared" si="86"/>
        <v/>
      </c>
      <c r="L149" s="82" t="str">
        <f t="shared" si="87"/>
        <v/>
      </c>
      <c r="M149" s="82" t="str">
        <f t="shared" si="88"/>
        <v/>
      </c>
      <c r="N149" s="82" t="str">
        <f t="shared" si="89"/>
        <v/>
      </c>
      <c r="O149" s="82" t="str">
        <f t="shared" si="90"/>
        <v/>
      </c>
      <c r="P149" s="14" t="str">
        <f t="shared" si="110"/>
        <v/>
      </c>
      <c r="Q149" s="14" t="str">
        <f t="shared" si="111"/>
        <v/>
      </c>
      <c r="R149" s="136" t="str">
        <f t="shared" si="112"/>
        <v/>
      </c>
      <c r="S149" s="47" t="str">
        <f t="shared" si="113"/>
        <v/>
      </c>
      <c r="T149" s="14" t="str">
        <f t="shared" si="114"/>
        <v/>
      </c>
      <c r="U149" s="14" t="str">
        <f t="shared" si="115"/>
        <v/>
      </c>
      <c r="V149" s="137" t="str">
        <f t="shared" si="91"/>
        <v/>
      </c>
      <c r="W149" s="38" t="str">
        <f t="shared" si="92"/>
        <v/>
      </c>
      <c r="X149" s="38" t="str">
        <f t="shared" si="93"/>
        <v/>
      </c>
      <c r="Y149" s="38" t="str">
        <f t="shared" si="94"/>
        <v/>
      </c>
      <c r="Z149" s="38" t="str">
        <f t="shared" si="95"/>
        <v/>
      </c>
      <c r="AA149" s="38" t="str">
        <f t="shared" si="96"/>
        <v/>
      </c>
      <c r="AB149" s="38" t="str">
        <f t="shared" si="97"/>
        <v/>
      </c>
      <c r="AC149" s="38" t="str">
        <f t="shared" si="98"/>
        <v/>
      </c>
      <c r="AD149" s="38" t="str">
        <f t="shared" si="99"/>
        <v/>
      </c>
      <c r="AE149" s="38" t="str">
        <f t="shared" si="100"/>
        <v/>
      </c>
      <c r="AF149" s="38" t="str">
        <f t="shared" si="101"/>
        <v/>
      </c>
      <c r="AG149" s="38" t="str">
        <f t="shared" si="102"/>
        <v/>
      </c>
      <c r="AH149" s="38" t="str">
        <f t="shared" si="103"/>
        <v/>
      </c>
      <c r="AI149" s="137" t="str">
        <f t="shared" si="104"/>
        <v/>
      </c>
      <c r="AJ149" s="137" t="str">
        <f t="shared" si="105"/>
        <v/>
      </c>
      <c r="AK149" s="137" t="str">
        <f t="shared" si="106"/>
        <v/>
      </c>
      <c r="AL149" s="138" t="str">
        <f t="shared" si="107"/>
        <v/>
      </c>
      <c r="AM149" s="38" t="str">
        <f t="shared" si="108"/>
        <v/>
      </c>
    </row>
    <row r="150" spans="1:39" x14ac:dyDescent="0.25">
      <c r="A150" s="135">
        <v>44</v>
      </c>
      <c r="B150" s="14" t="str">
        <f t="shared" si="109"/>
        <v/>
      </c>
      <c r="C150" s="82" t="str">
        <f t="shared" si="78"/>
        <v/>
      </c>
      <c r="D150" s="82" t="str">
        <f t="shared" si="79"/>
        <v/>
      </c>
      <c r="E150" s="82" t="str">
        <f t="shared" si="80"/>
        <v/>
      </c>
      <c r="F150" s="82" t="str">
        <f t="shared" si="81"/>
        <v/>
      </c>
      <c r="G150" s="82" t="str">
        <f t="shared" si="82"/>
        <v/>
      </c>
      <c r="H150" s="82" t="str">
        <f t="shared" si="83"/>
        <v/>
      </c>
      <c r="I150" s="82" t="str">
        <f t="shared" si="84"/>
        <v/>
      </c>
      <c r="J150" s="82" t="str">
        <f t="shared" si="85"/>
        <v/>
      </c>
      <c r="K150" s="82" t="str">
        <f t="shared" si="86"/>
        <v/>
      </c>
      <c r="L150" s="82" t="str">
        <f t="shared" si="87"/>
        <v/>
      </c>
      <c r="M150" s="82" t="str">
        <f t="shared" si="88"/>
        <v/>
      </c>
      <c r="N150" s="82" t="str">
        <f t="shared" si="89"/>
        <v/>
      </c>
      <c r="O150" s="82" t="str">
        <f t="shared" si="90"/>
        <v/>
      </c>
      <c r="P150" s="14" t="str">
        <f t="shared" si="110"/>
        <v/>
      </c>
      <c r="Q150" s="14" t="str">
        <f t="shared" si="111"/>
        <v/>
      </c>
      <c r="R150" s="136" t="str">
        <f t="shared" si="112"/>
        <v/>
      </c>
      <c r="S150" s="47" t="str">
        <f t="shared" si="113"/>
        <v/>
      </c>
      <c r="T150" s="14" t="str">
        <f t="shared" si="114"/>
        <v/>
      </c>
      <c r="U150" s="14" t="str">
        <f t="shared" si="115"/>
        <v/>
      </c>
      <c r="V150" s="137" t="str">
        <f t="shared" si="91"/>
        <v/>
      </c>
      <c r="W150" s="38" t="str">
        <f t="shared" si="92"/>
        <v/>
      </c>
      <c r="X150" s="38" t="str">
        <f t="shared" si="93"/>
        <v/>
      </c>
      <c r="Y150" s="38" t="str">
        <f t="shared" si="94"/>
        <v/>
      </c>
      <c r="Z150" s="38" t="str">
        <f t="shared" si="95"/>
        <v/>
      </c>
      <c r="AA150" s="38" t="str">
        <f t="shared" si="96"/>
        <v/>
      </c>
      <c r="AB150" s="38" t="str">
        <f t="shared" si="97"/>
        <v/>
      </c>
      <c r="AC150" s="38" t="str">
        <f t="shared" si="98"/>
        <v/>
      </c>
      <c r="AD150" s="38" t="str">
        <f t="shared" si="99"/>
        <v/>
      </c>
      <c r="AE150" s="38" t="str">
        <f t="shared" si="100"/>
        <v/>
      </c>
      <c r="AF150" s="38" t="str">
        <f t="shared" si="101"/>
        <v/>
      </c>
      <c r="AG150" s="38" t="str">
        <f t="shared" si="102"/>
        <v/>
      </c>
      <c r="AH150" s="38" t="str">
        <f t="shared" si="103"/>
        <v/>
      </c>
      <c r="AI150" s="137" t="str">
        <f t="shared" si="104"/>
        <v/>
      </c>
      <c r="AJ150" s="137" t="str">
        <f t="shared" si="105"/>
        <v/>
      </c>
      <c r="AK150" s="137" t="str">
        <f t="shared" si="106"/>
        <v/>
      </c>
      <c r="AL150" s="138" t="str">
        <f t="shared" si="107"/>
        <v/>
      </c>
      <c r="AM150" s="38" t="str">
        <f t="shared" si="108"/>
        <v/>
      </c>
    </row>
    <row r="151" spans="1:39" x14ac:dyDescent="0.25">
      <c r="A151" s="135">
        <v>45</v>
      </c>
      <c r="B151" s="14" t="str">
        <f t="shared" si="109"/>
        <v/>
      </c>
      <c r="C151" s="82" t="str">
        <f t="shared" si="78"/>
        <v/>
      </c>
      <c r="D151" s="82" t="str">
        <f t="shared" si="79"/>
        <v/>
      </c>
      <c r="E151" s="82" t="str">
        <f t="shared" si="80"/>
        <v/>
      </c>
      <c r="F151" s="82" t="str">
        <f t="shared" si="81"/>
        <v/>
      </c>
      <c r="G151" s="82" t="str">
        <f t="shared" si="82"/>
        <v/>
      </c>
      <c r="H151" s="82" t="str">
        <f t="shared" si="83"/>
        <v/>
      </c>
      <c r="I151" s="82" t="str">
        <f t="shared" si="84"/>
        <v/>
      </c>
      <c r="J151" s="82" t="str">
        <f t="shared" si="85"/>
        <v/>
      </c>
      <c r="K151" s="82" t="str">
        <f t="shared" si="86"/>
        <v/>
      </c>
      <c r="L151" s="82" t="str">
        <f t="shared" si="87"/>
        <v/>
      </c>
      <c r="M151" s="82" t="str">
        <f t="shared" si="88"/>
        <v/>
      </c>
      <c r="N151" s="82" t="str">
        <f t="shared" si="89"/>
        <v/>
      </c>
      <c r="O151" s="82" t="str">
        <f t="shared" si="90"/>
        <v/>
      </c>
      <c r="P151" s="14" t="str">
        <f t="shared" si="110"/>
        <v/>
      </c>
      <c r="Q151" s="14" t="str">
        <f t="shared" si="111"/>
        <v/>
      </c>
      <c r="R151" s="136" t="str">
        <f t="shared" si="112"/>
        <v/>
      </c>
      <c r="S151" s="47" t="str">
        <f t="shared" si="113"/>
        <v/>
      </c>
      <c r="T151" s="14" t="str">
        <f t="shared" si="114"/>
        <v/>
      </c>
      <c r="U151" s="14" t="str">
        <f t="shared" si="115"/>
        <v/>
      </c>
      <c r="V151" s="137" t="str">
        <f t="shared" si="91"/>
        <v/>
      </c>
      <c r="W151" s="38" t="str">
        <f t="shared" si="92"/>
        <v/>
      </c>
      <c r="X151" s="38" t="str">
        <f t="shared" si="93"/>
        <v/>
      </c>
      <c r="Y151" s="38" t="str">
        <f t="shared" si="94"/>
        <v/>
      </c>
      <c r="Z151" s="38" t="str">
        <f t="shared" si="95"/>
        <v/>
      </c>
      <c r="AA151" s="38" t="str">
        <f t="shared" si="96"/>
        <v/>
      </c>
      <c r="AB151" s="38" t="str">
        <f t="shared" si="97"/>
        <v/>
      </c>
      <c r="AC151" s="38" t="str">
        <f t="shared" si="98"/>
        <v/>
      </c>
      <c r="AD151" s="38" t="str">
        <f t="shared" si="99"/>
        <v/>
      </c>
      <c r="AE151" s="38" t="str">
        <f t="shared" si="100"/>
        <v/>
      </c>
      <c r="AF151" s="38" t="str">
        <f t="shared" si="101"/>
        <v/>
      </c>
      <c r="AG151" s="38" t="str">
        <f t="shared" si="102"/>
        <v/>
      </c>
      <c r="AH151" s="38" t="str">
        <f t="shared" si="103"/>
        <v/>
      </c>
      <c r="AI151" s="137" t="str">
        <f t="shared" si="104"/>
        <v/>
      </c>
      <c r="AJ151" s="137" t="str">
        <f t="shared" si="105"/>
        <v/>
      </c>
      <c r="AK151" s="137" t="str">
        <f t="shared" si="106"/>
        <v/>
      </c>
      <c r="AL151" s="138" t="str">
        <f t="shared" si="107"/>
        <v/>
      </c>
      <c r="AM151" s="38" t="str">
        <f t="shared" si="108"/>
        <v/>
      </c>
    </row>
    <row r="155" spans="1:39" ht="21" x14ac:dyDescent="0.35">
      <c r="A155" s="430" t="str">
        <f>"RANKING  "&amp;DATOS!B10&amp;DATOS!B11&amp;" -- III "&amp;DATOS!B12</f>
        <v>RANKING   -- III Trimestre</v>
      </c>
      <c r="B155" s="430"/>
      <c r="C155" s="430"/>
      <c r="D155" s="430"/>
      <c r="E155" s="430"/>
      <c r="F155" s="430"/>
      <c r="G155" s="430"/>
      <c r="H155" s="430"/>
      <c r="I155" s="430"/>
      <c r="J155" s="430"/>
      <c r="K155" s="430"/>
      <c r="L155" s="430"/>
      <c r="M155" s="430"/>
      <c r="N155" s="430"/>
      <c r="O155" s="430"/>
      <c r="P155" s="430"/>
      <c r="Q155" s="430"/>
      <c r="R155" s="430"/>
      <c r="S155" s="430"/>
      <c r="T155" s="430"/>
      <c r="U155" s="430"/>
      <c r="V155" s="430"/>
      <c r="W155" s="430"/>
      <c r="X155" s="430"/>
      <c r="Y155" s="430"/>
      <c r="Z155" s="430"/>
      <c r="AA155" s="430"/>
      <c r="AB155" s="430"/>
      <c r="AC155" s="430"/>
      <c r="AD155" s="430"/>
      <c r="AE155" s="430"/>
      <c r="AF155" s="430"/>
      <c r="AG155" s="430"/>
      <c r="AH155" s="430"/>
      <c r="AI155" s="430"/>
      <c r="AJ155" s="430"/>
      <c r="AK155" s="430"/>
      <c r="AL155" s="430"/>
      <c r="AM155" s="430"/>
    </row>
    <row r="156" spans="1:39" ht="15" customHeight="1" x14ac:dyDescent="0.25">
      <c r="A156" s="400" t="s">
        <v>19</v>
      </c>
      <c r="B156" s="424" t="s">
        <v>18</v>
      </c>
      <c r="C156" s="415" t="s">
        <v>173</v>
      </c>
      <c r="D156" s="415"/>
      <c r="E156" s="415"/>
      <c r="F156" s="415"/>
      <c r="G156" s="415"/>
      <c r="H156" s="415"/>
      <c r="I156" s="415"/>
      <c r="J156" s="415"/>
      <c r="K156" s="415"/>
      <c r="L156" s="415"/>
      <c r="M156" s="415" t="s">
        <v>174</v>
      </c>
      <c r="N156" s="415"/>
      <c r="O156" s="425" t="s">
        <v>172</v>
      </c>
      <c r="P156" s="425" t="s">
        <v>205</v>
      </c>
      <c r="Q156" s="425" t="s">
        <v>200</v>
      </c>
      <c r="R156" s="425" t="s">
        <v>201</v>
      </c>
      <c r="S156" s="425" t="s">
        <v>175</v>
      </c>
      <c r="T156" s="427" t="s">
        <v>202</v>
      </c>
      <c r="U156" s="427" t="s">
        <v>159</v>
      </c>
      <c r="V156" s="400" t="s">
        <v>18</v>
      </c>
      <c r="W156" s="429" t="s">
        <v>173</v>
      </c>
      <c r="X156" s="429"/>
      <c r="Y156" s="429"/>
      <c r="Z156" s="429"/>
      <c r="AA156" s="429"/>
      <c r="AB156" s="429"/>
      <c r="AC156" s="429"/>
      <c r="AD156" s="429"/>
      <c r="AE156" s="429"/>
      <c r="AF156" s="429"/>
      <c r="AG156" s="429" t="s">
        <v>206</v>
      </c>
      <c r="AH156" s="429"/>
      <c r="AI156" s="428" t="s">
        <v>145</v>
      </c>
      <c r="AJ156" s="428" t="s">
        <v>205</v>
      </c>
      <c r="AK156" s="428" t="s">
        <v>200</v>
      </c>
      <c r="AL156" s="428" t="s">
        <v>201</v>
      </c>
      <c r="AM156" s="428" t="s">
        <v>175</v>
      </c>
    </row>
    <row r="157" spans="1:39" ht="85.5" customHeight="1" x14ac:dyDescent="0.25">
      <c r="A157" s="400"/>
      <c r="B157" s="424"/>
      <c r="C157" s="133" t="s">
        <v>160</v>
      </c>
      <c r="D157" s="133" t="s">
        <v>161</v>
      </c>
      <c r="E157" s="133" t="s">
        <v>162</v>
      </c>
      <c r="F157" s="133" t="s">
        <v>163</v>
      </c>
      <c r="G157" s="133" t="s">
        <v>164</v>
      </c>
      <c r="H157" s="133" t="s">
        <v>165</v>
      </c>
      <c r="I157" s="133" t="s">
        <v>166</v>
      </c>
      <c r="J157" s="133" t="s">
        <v>167</v>
      </c>
      <c r="K157" s="133" t="s">
        <v>168</v>
      </c>
      <c r="L157" s="133" t="s">
        <v>169</v>
      </c>
      <c r="M157" s="133" t="s">
        <v>170</v>
      </c>
      <c r="N157" s="133" t="s">
        <v>171</v>
      </c>
      <c r="O157" s="425"/>
      <c r="P157" s="425"/>
      <c r="Q157" s="425"/>
      <c r="R157" s="425"/>
      <c r="S157" s="425"/>
      <c r="T157" s="427"/>
      <c r="U157" s="427"/>
      <c r="V157" s="400"/>
      <c r="W157" s="134" t="s">
        <v>8</v>
      </c>
      <c r="X157" s="134" t="s">
        <v>151</v>
      </c>
      <c r="Y157" s="134" t="s">
        <v>150</v>
      </c>
      <c r="Z157" s="134" t="s">
        <v>7</v>
      </c>
      <c r="AA157" s="134" t="s">
        <v>5</v>
      </c>
      <c r="AB157" s="134" t="s">
        <v>165</v>
      </c>
      <c r="AC157" s="134" t="s">
        <v>203</v>
      </c>
      <c r="AD157" s="134" t="s">
        <v>204</v>
      </c>
      <c r="AE157" s="134" t="s">
        <v>168</v>
      </c>
      <c r="AF157" s="134" t="s">
        <v>169</v>
      </c>
      <c r="AG157" s="134" t="s">
        <v>207</v>
      </c>
      <c r="AH157" s="134" t="s">
        <v>171</v>
      </c>
      <c r="AI157" s="428"/>
      <c r="AJ157" s="428"/>
      <c r="AK157" s="428"/>
      <c r="AL157" s="428"/>
      <c r="AM157" s="428"/>
    </row>
    <row r="158" spans="1:39" x14ac:dyDescent="0.25">
      <c r="A158" s="135">
        <v>1</v>
      </c>
      <c r="B158" s="14" t="str">
        <f>IF(B6="","",B6)</f>
        <v>ABOLLANEDA RIVERA, Leomar</v>
      </c>
      <c r="C158" s="82" t="str">
        <f t="shared" ref="C158:C202" si="116">IF($B158="","",IF(ISERROR(VLOOKUP($B158,matematica,19,FALSE)),"",IF(VLOOKUP($B158,matematica,19,FALSE)=0,"",VLOOKUP($B158,matematica,19,FALSE))))</f>
        <v/>
      </c>
      <c r="D158" s="82" t="str">
        <f t="shared" ref="D158:D202" si="117">IF($B158="","",IF(ISERROR(VLOOKUP($B158,comunicacion,19,FALSE)),"",IF(VLOOKUP($B158,comunicacion,19,FALSE)=0,"",VLOOKUP($B158,comunicacion,19,FALSE))))</f>
        <v/>
      </c>
      <c r="E158" s="82" t="str">
        <f t="shared" ref="E158:E202" si="118">IF($B158="","",IF(ISERROR(VLOOKUP($B158,ingles,19,FALSE)),"",IF(VLOOKUP($B158,ingles,19,FALSE)=0,"",VLOOKUP($B158,ingles,19,FALSE))))</f>
        <v/>
      </c>
      <c r="F158" s="82" t="str">
        <f t="shared" ref="F158:F202" si="119">IF($B158="","",IF(ISERROR(VLOOKUP($B158,arte,19,FALSE)),"",IF(VLOOKUP($B158,arte,19,FALSE)=0,"",VLOOKUP($B158,arte,19,FALSE))))</f>
        <v/>
      </c>
      <c r="G158" s="82" t="str">
        <f t="shared" ref="G158:G202" si="120">IF($B158="","",IF(ISERROR(VLOOKUP($B158,sociales,19,FALSE)),"",IF(VLOOKUP($B158,sociales,19,FALSE)=0,"",VLOOKUP($B158,sociales,19,FALSE))))</f>
        <v/>
      </c>
      <c r="H158" s="82" t="str">
        <f t="shared" ref="H158:H202" si="121">IF($B158="","",IF(ISERROR(VLOOKUP($B158,desarrollo,19,FALSE)),"",IF(VLOOKUP($B158,desarrollo,19,FALSE)=0,"",VLOOKUP($B158,desarrollo,19,FALSE))))</f>
        <v/>
      </c>
      <c r="I158" s="82" t="str">
        <f t="shared" ref="I158:I202" si="122">IF($B158="","",IF(ISERROR(VLOOKUP($B158,fisica,19,FALSE)),"",IF(VLOOKUP($B158,fisica,19,FALSE)=0,"",VLOOKUP($B158,fisica,19,FALSE))))</f>
        <v/>
      </c>
      <c r="J158" s="82" t="str">
        <f t="shared" ref="J158:J202" si="123">IF($B158="","",IF(ISERROR(VLOOKUP($B158,religion,19,FALSE)),"",IF(VLOOKUP($B158,religion,19,FALSE)=0,"",VLOOKUP($B158,religion,19,FALSE))))</f>
        <v/>
      </c>
      <c r="K158" s="82" t="str">
        <f t="shared" ref="K158:K202" si="124">IF($B158="","",IF(ISERROR(VLOOKUP($B158,ciencia,19,FALSE)),"",IF(VLOOKUP($B158,ciencia,19,FALSE)=0,"",VLOOKUP($B158,ciencia,19,FALSE))))</f>
        <v/>
      </c>
      <c r="L158" s="82" t="str">
        <f t="shared" ref="L158:L202" si="125">IF($B158="","",IF(ISERROR(VLOOKUP($B158,trabajo,19,FALSE)),"",IF(VLOOKUP($B158,trabajo,19,FALSE)=0,"",VLOOKUP($B158,trabajo,19,FALSE))))</f>
        <v/>
      </c>
      <c r="M158" s="82" t="str">
        <f t="shared" ref="M158:M202" si="126">IF($B158="","",IF(ISERROR(VLOOKUP($B158,autonomo,19,FALSE)),"",IF(VLOOKUP($B158,autonomo,19,FALSE)=0,"",VLOOKUP($B158,autonomo,19,FALSE))))</f>
        <v/>
      </c>
      <c r="N158" s="82" t="str">
        <f t="shared" ref="N158:N202" si="127">IF($B158="","",IF(ISERROR(VLOOKUP($B158,tic,19,FALSE)),"",IF(VLOOKUP($B158,tic,19,FALSE)=0,"",VLOOKUP($B158,tic,19,FALSE))))</f>
        <v/>
      </c>
      <c r="O158" s="82" t="str">
        <f t="shared" ref="O158:O202" si="128">IF($B158="","",IF(ISERROR(VLOOKUP($B158,comportamiento,19,FALSE)),"",IF(VLOOKUP($B158,comportamiento,19,FALSE)=0,"",VLOOKUP($B158,comportamiento,19,FALSE))))</f>
        <v/>
      </c>
      <c r="P158" s="14" t="str">
        <f>IF(B158="","",IF(SUM(C158:L158)=0,"",SUM(C158:L158)))</f>
        <v/>
      </c>
      <c r="Q158" s="14" t="str">
        <f>IF(COUNTBLANK(C158:L158)&gt;=1,"",COUNT(C158:L158))</f>
        <v/>
      </c>
      <c r="R158" s="136" t="str">
        <f>IF($B158="","",IF(ISERROR(ROUND(P158/Q158,2)),"",ROUND(P158/Q158,2)))</f>
        <v/>
      </c>
      <c r="S158" s="47">
        <f>IF($B158="","",COUNTIF(C158:L158,"&lt;11"))</f>
        <v>0</v>
      </c>
      <c r="T158" s="14" t="str">
        <f>IF($B158="","",IF(R158="","",R158+0.000001*ROW()))</f>
        <v/>
      </c>
      <c r="U158" s="14">
        <f>IF(B158="","",IF(T158="",500,_xlfn.RANK.EQ(T158,$T$158:$T$202,0)))</f>
        <v>500</v>
      </c>
      <c r="V158" s="137" t="str">
        <f t="shared" ref="V158:V202" si="129">IF(ISERROR(INDEX($B$158:$B$202,MATCH(A158,$U$158:$U$202,0))),"",INDEX($B$158:$B$202,MATCH(A158,$U$158:$U$202,0)))</f>
        <v/>
      </c>
      <c r="W158" s="38" t="str">
        <f t="shared" ref="W158:W202" si="130">IF($V158="","",IF(VLOOKUP($V158,$B$158:$S$202,2,FALSE)=0,"",VLOOKUP($V158,$B$158:$S$202,2,FALSE)))</f>
        <v/>
      </c>
      <c r="X158" s="38" t="str">
        <f t="shared" ref="X158:X202" si="131">IF($V158="","",IF(VLOOKUP($V158,$B$158:$S$202,3,FALSE)=0,"",VLOOKUP($V158,$B$158:$S$202,3,FALSE)))</f>
        <v/>
      </c>
      <c r="Y158" s="38" t="str">
        <f t="shared" ref="Y158:Y202" si="132">IF($V158="","",IF(VLOOKUP($V158,$B$158:$S$202,4,FALSE)=0,"",VLOOKUP($V158,$B$158:$S$202,4,FALSE)))</f>
        <v/>
      </c>
      <c r="Z158" s="38" t="str">
        <f t="shared" ref="Z158:Z202" si="133">IF($V158="","",IF(VLOOKUP($V158,$B$158:$S$202,5,FALSE)=0,"",VLOOKUP($V158,$B$158:$S$202,5,FALSE)))</f>
        <v/>
      </c>
      <c r="AA158" s="38" t="str">
        <f t="shared" ref="AA158:AA202" si="134">IF($V158="","",IF(VLOOKUP($V158,$B$158:$S$202,6,FALSE)=0,"",VLOOKUP($V158,$B$158:$S$202,6,FALSE)))</f>
        <v/>
      </c>
      <c r="AB158" s="38" t="str">
        <f t="shared" ref="AB158:AB202" si="135">IF($V158="","",IF(VLOOKUP($V158,$B$158:$S$202,7,FALSE)=0,"",VLOOKUP($V158,$B$158:$S$202,7,FALSE)))</f>
        <v/>
      </c>
      <c r="AC158" s="38" t="str">
        <f t="shared" ref="AC158:AC202" si="136">IF($V158="","",IF(VLOOKUP($V158,$B$158:$S$202,8,FALSE)=0,"",VLOOKUP($V158,$B$158:$S$202,8,FALSE)))</f>
        <v/>
      </c>
      <c r="AD158" s="38" t="str">
        <f t="shared" ref="AD158:AD202" si="137">IF($V158="","",IF(VLOOKUP($V158,$B$158:$S$202,9,FALSE)=0,"",VLOOKUP($V158,$B$158:$S$202,9,FALSE)))</f>
        <v/>
      </c>
      <c r="AE158" s="38" t="str">
        <f t="shared" ref="AE158:AE202" si="138">IF($V158="","",IF(VLOOKUP($V158,$B$158:$S$202,10,FALSE)=0,"",VLOOKUP($V158,$B$158:$S$202,10,FALSE)))</f>
        <v/>
      </c>
      <c r="AF158" s="38" t="str">
        <f t="shared" ref="AF158:AF202" si="139">IF($V158="","",IF(VLOOKUP($V158,$B$158:$S$202,11,FALSE)=0,"",VLOOKUP($V158,$B$158:$S$202,11,FALSE)))</f>
        <v/>
      </c>
      <c r="AG158" s="38" t="str">
        <f t="shared" ref="AG158:AG202" si="140">IF($V158="","",IF(VLOOKUP($V158,$B$158:$S$202,12,FALSE)=0,"",VLOOKUP($V158,$B$158:$S$202,12,FALSE)))</f>
        <v/>
      </c>
      <c r="AH158" s="38" t="str">
        <f t="shared" ref="AH158:AH202" si="141">IF($V158="","",IF(VLOOKUP($V158,$B$158:$S$202,13,FALSE)=0,"",VLOOKUP($V158,$B$158:$S$202,13,FALSE)))</f>
        <v/>
      </c>
      <c r="AI158" s="110" t="str">
        <f t="shared" ref="AI158:AI202" si="142">IF($V158="","",IF(VLOOKUP($V158,$B$158:$S$202,14,FALSE)=0,"",VLOOKUP($V158,$B$158:$S$202,14,FALSE)))</f>
        <v/>
      </c>
      <c r="AJ158" s="137" t="str">
        <f t="shared" ref="AJ158:AJ202" si="143">IF($V158="","",IF(VLOOKUP($V158,$B$158:$S$202,15,FALSE)=0,"",VLOOKUP($V158,$B$158:$S$202,15,FALSE)))</f>
        <v/>
      </c>
      <c r="AK158" s="137" t="str">
        <f t="shared" ref="AK158:AK202" si="144">IF($V158="","",IF(VLOOKUP($V158,$B$158:$S$202,16,FALSE)=0,"",VLOOKUP($V158,$B$158:$S$202,16,FALSE)))</f>
        <v/>
      </c>
      <c r="AL158" s="138" t="str">
        <f t="shared" ref="AL158:AL202" si="145">IF($V158="","",IF(VLOOKUP($V158,$B$158:$S$202,17,FALSE)=0,"",VLOOKUP($V158,$B$158:$S$202,17,FALSE)))</f>
        <v/>
      </c>
      <c r="AM158" s="38" t="str">
        <f t="shared" ref="AM158:AM202" si="146">IF($V158="","",VLOOKUP($V158,$B$158:$S$202,18,FALSE))</f>
        <v/>
      </c>
    </row>
    <row r="159" spans="1:39" x14ac:dyDescent="0.25">
      <c r="A159" s="135">
        <v>2</v>
      </c>
      <c r="B159" s="14" t="str">
        <f t="shared" ref="B159:B202" si="147">IF(B7="","",B7)</f>
        <v>ALCARRAZ PEREZ, Fransy Danai</v>
      </c>
      <c r="C159" s="82" t="str">
        <f t="shared" si="116"/>
        <v/>
      </c>
      <c r="D159" s="82" t="str">
        <f t="shared" si="117"/>
        <v/>
      </c>
      <c r="E159" s="82" t="str">
        <f t="shared" si="118"/>
        <v/>
      </c>
      <c r="F159" s="82" t="str">
        <f t="shared" si="119"/>
        <v/>
      </c>
      <c r="G159" s="82" t="str">
        <f t="shared" si="120"/>
        <v/>
      </c>
      <c r="H159" s="82" t="str">
        <f t="shared" si="121"/>
        <v/>
      </c>
      <c r="I159" s="82" t="str">
        <f t="shared" si="122"/>
        <v/>
      </c>
      <c r="J159" s="82" t="str">
        <f t="shared" si="123"/>
        <v/>
      </c>
      <c r="K159" s="82" t="str">
        <f t="shared" si="124"/>
        <v/>
      </c>
      <c r="L159" s="82" t="str">
        <f t="shared" si="125"/>
        <v/>
      </c>
      <c r="M159" s="82" t="str">
        <f t="shared" si="126"/>
        <v/>
      </c>
      <c r="N159" s="82" t="str">
        <f t="shared" si="127"/>
        <v/>
      </c>
      <c r="O159" s="82" t="str">
        <f t="shared" si="128"/>
        <v/>
      </c>
      <c r="P159" s="14" t="str">
        <f t="shared" ref="P159:P202" si="148">IF(B159="","",IF(SUM(C159:L159)=0,"",SUM(C159:L159)))</f>
        <v/>
      </c>
      <c r="Q159" s="14" t="str">
        <f t="shared" ref="Q159:Q202" si="149">IF(COUNTBLANK(C159:L159)&gt;=1,"",COUNT(C159:L159))</f>
        <v/>
      </c>
      <c r="R159" s="136" t="str">
        <f t="shared" ref="R159:R202" si="150">IF($B159="","",IF(ISERROR(ROUND(P159/Q159,2)),"",ROUND(P159/Q159,2)))</f>
        <v/>
      </c>
      <c r="S159" s="47">
        <f t="shared" ref="S159:S202" si="151">IF($B159="","",COUNTIF(C159:L159,"&lt;11"))</f>
        <v>0</v>
      </c>
      <c r="T159" s="14" t="str">
        <f t="shared" ref="T159:T202" si="152">IF($B159="","",IF(R159="","",R159+0.000001*ROW()))</f>
        <v/>
      </c>
      <c r="U159" s="14">
        <f t="shared" ref="U159:U202" si="153">IF(B159="","",IF(T159="",500,_xlfn.RANK.EQ(T159,$T$158:$T$202,0)))</f>
        <v>500</v>
      </c>
      <c r="V159" s="137" t="str">
        <f t="shared" si="129"/>
        <v/>
      </c>
      <c r="W159" s="38" t="str">
        <f t="shared" si="130"/>
        <v/>
      </c>
      <c r="X159" s="38" t="str">
        <f t="shared" si="131"/>
        <v/>
      </c>
      <c r="Y159" s="38" t="str">
        <f t="shared" si="132"/>
        <v/>
      </c>
      <c r="Z159" s="38" t="str">
        <f t="shared" si="133"/>
        <v/>
      </c>
      <c r="AA159" s="38" t="str">
        <f t="shared" si="134"/>
        <v/>
      </c>
      <c r="AB159" s="38" t="str">
        <f t="shared" si="135"/>
        <v/>
      </c>
      <c r="AC159" s="38" t="str">
        <f t="shared" si="136"/>
        <v/>
      </c>
      <c r="AD159" s="38" t="str">
        <f t="shared" si="137"/>
        <v/>
      </c>
      <c r="AE159" s="38" t="str">
        <f t="shared" si="138"/>
        <v/>
      </c>
      <c r="AF159" s="38" t="str">
        <f t="shared" si="139"/>
        <v/>
      </c>
      <c r="AG159" s="38" t="str">
        <f t="shared" si="140"/>
        <v/>
      </c>
      <c r="AH159" s="38" t="str">
        <f t="shared" si="141"/>
        <v/>
      </c>
      <c r="AI159" s="110" t="str">
        <f t="shared" si="142"/>
        <v/>
      </c>
      <c r="AJ159" s="137" t="str">
        <f t="shared" si="143"/>
        <v/>
      </c>
      <c r="AK159" s="137" t="str">
        <f t="shared" si="144"/>
        <v/>
      </c>
      <c r="AL159" s="138" t="str">
        <f t="shared" si="145"/>
        <v/>
      </c>
      <c r="AM159" s="38" t="str">
        <f t="shared" si="146"/>
        <v/>
      </c>
    </row>
    <row r="160" spans="1:39" x14ac:dyDescent="0.25">
      <c r="A160" s="135">
        <v>3</v>
      </c>
      <c r="B160" s="14" t="str">
        <f t="shared" si="147"/>
        <v>ANDIA NAVARRO, Angie Claribel</v>
      </c>
      <c r="C160" s="82" t="str">
        <f t="shared" si="116"/>
        <v/>
      </c>
      <c r="D160" s="82" t="str">
        <f t="shared" si="117"/>
        <v/>
      </c>
      <c r="E160" s="82" t="str">
        <f t="shared" si="118"/>
        <v/>
      </c>
      <c r="F160" s="82" t="str">
        <f t="shared" si="119"/>
        <v/>
      </c>
      <c r="G160" s="82" t="str">
        <f t="shared" si="120"/>
        <v/>
      </c>
      <c r="H160" s="82" t="str">
        <f t="shared" si="121"/>
        <v/>
      </c>
      <c r="I160" s="82" t="str">
        <f t="shared" si="122"/>
        <v/>
      </c>
      <c r="J160" s="82" t="str">
        <f t="shared" si="123"/>
        <v/>
      </c>
      <c r="K160" s="82" t="str">
        <f t="shared" si="124"/>
        <v/>
      </c>
      <c r="L160" s="82" t="str">
        <f t="shared" si="125"/>
        <v/>
      </c>
      <c r="M160" s="82" t="str">
        <f t="shared" si="126"/>
        <v/>
      </c>
      <c r="N160" s="82" t="str">
        <f t="shared" si="127"/>
        <v/>
      </c>
      <c r="O160" s="82" t="str">
        <f t="shared" si="128"/>
        <v/>
      </c>
      <c r="P160" s="14" t="str">
        <f t="shared" si="148"/>
        <v/>
      </c>
      <c r="Q160" s="14" t="str">
        <f t="shared" si="149"/>
        <v/>
      </c>
      <c r="R160" s="136" t="str">
        <f t="shared" si="150"/>
        <v/>
      </c>
      <c r="S160" s="47">
        <f t="shared" si="151"/>
        <v>0</v>
      </c>
      <c r="T160" s="14" t="str">
        <f t="shared" si="152"/>
        <v/>
      </c>
      <c r="U160" s="14">
        <f t="shared" si="153"/>
        <v>500</v>
      </c>
      <c r="V160" s="137" t="str">
        <f t="shared" si="129"/>
        <v/>
      </c>
      <c r="W160" s="38" t="str">
        <f t="shared" si="130"/>
        <v/>
      </c>
      <c r="X160" s="38" t="str">
        <f t="shared" si="131"/>
        <v/>
      </c>
      <c r="Y160" s="38" t="str">
        <f t="shared" si="132"/>
        <v/>
      </c>
      <c r="Z160" s="38" t="str">
        <f t="shared" si="133"/>
        <v/>
      </c>
      <c r="AA160" s="38" t="str">
        <f t="shared" si="134"/>
        <v/>
      </c>
      <c r="AB160" s="38" t="str">
        <f t="shared" si="135"/>
        <v/>
      </c>
      <c r="AC160" s="38" t="str">
        <f t="shared" si="136"/>
        <v/>
      </c>
      <c r="AD160" s="38" t="str">
        <f t="shared" si="137"/>
        <v/>
      </c>
      <c r="AE160" s="38" t="str">
        <f t="shared" si="138"/>
        <v/>
      </c>
      <c r="AF160" s="38" t="str">
        <f t="shared" si="139"/>
        <v/>
      </c>
      <c r="AG160" s="38" t="str">
        <f t="shared" si="140"/>
        <v/>
      </c>
      <c r="AH160" s="38" t="str">
        <f t="shared" si="141"/>
        <v/>
      </c>
      <c r="AI160" s="110" t="str">
        <f t="shared" si="142"/>
        <v/>
      </c>
      <c r="AJ160" s="137" t="str">
        <f t="shared" si="143"/>
        <v/>
      </c>
      <c r="AK160" s="137" t="str">
        <f t="shared" si="144"/>
        <v/>
      </c>
      <c r="AL160" s="138" t="str">
        <f t="shared" si="145"/>
        <v/>
      </c>
      <c r="AM160" s="38" t="str">
        <f t="shared" si="146"/>
        <v/>
      </c>
    </row>
    <row r="161" spans="1:39" x14ac:dyDescent="0.25">
      <c r="A161" s="135">
        <v>4</v>
      </c>
      <c r="B161" s="14" t="str">
        <f t="shared" si="147"/>
        <v>BENAVENTE DIAZ, Hipollytte Brandon</v>
      </c>
      <c r="C161" s="82" t="str">
        <f t="shared" si="116"/>
        <v/>
      </c>
      <c r="D161" s="82" t="str">
        <f t="shared" si="117"/>
        <v/>
      </c>
      <c r="E161" s="82" t="str">
        <f t="shared" si="118"/>
        <v/>
      </c>
      <c r="F161" s="82" t="str">
        <f t="shared" si="119"/>
        <v/>
      </c>
      <c r="G161" s="82" t="str">
        <f t="shared" si="120"/>
        <v/>
      </c>
      <c r="H161" s="82" t="str">
        <f t="shared" si="121"/>
        <v/>
      </c>
      <c r="I161" s="82" t="str">
        <f t="shared" si="122"/>
        <v/>
      </c>
      <c r="J161" s="82" t="str">
        <f t="shared" si="123"/>
        <v/>
      </c>
      <c r="K161" s="82" t="str">
        <f t="shared" si="124"/>
        <v/>
      </c>
      <c r="L161" s="82" t="str">
        <f t="shared" si="125"/>
        <v/>
      </c>
      <c r="M161" s="82" t="str">
        <f t="shared" si="126"/>
        <v/>
      </c>
      <c r="N161" s="82" t="str">
        <f t="shared" si="127"/>
        <v/>
      </c>
      <c r="O161" s="82" t="str">
        <f t="shared" si="128"/>
        <v/>
      </c>
      <c r="P161" s="14" t="str">
        <f t="shared" si="148"/>
        <v/>
      </c>
      <c r="Q161" s="14" t="str">
        <f t="shared" si="149"/>
        <v/>
      </c>
      <c r="R161" s="136" t="str">
        <f t="shared" si="150"/>
        <v/>
      </c>
      <c r="S161" s="47">
        <f t="shared" si="151"/>
        <v>0</v>
      </c>
      <c r="T161" s="14" t="str">
        <f t="shared" si="152"/>
        <v/>
      </c>
      <c r="U161" s="14">
        <f t="shared" si="153"/>
        <v>500</v>
      </c>
      <c r="V161" s="137" t="str">
        <f t="shared" si="129"/>
        <v/>
      </c>
      <c r="W161" s="38" t="str">
        <f t="shared" si="130"/>
        <v/>
      </c>
      <c r="X161" s="38" t="str">
        <f t="shared" si="131"/>
        <v/>
      </c>
      <c r="Y161" s="38" t="str">
        <f t="shared" si="132"/>
        <v/>
      </c>
      <c r="Z161" s="38" t="str">
        <f t="shared" si="133"/>
        <v/>
      </c>
      <c r="AA161" s="38" t="str">
        <f t="shared" si="134"/>
        <v/>
      </c>
      <c r="AB161" s="38" t="str">
        <f t="shared" si="135"/>
        <v/>
      </c>
      <c r="AC161" s="38" t="str">
        <f t="shared" si="136"/>
        <v/>
      </c>
      <c r="AD161" s="38" t="str">
        <f t="shared" si="137"/>
        <v/>
      </c>
      <c r="AE161" s="38" t="str">
        <f t="shared" si="138"/>
        <v/>
      </c>
      <c r="AF161" s="38" t="str">
        <f t="shared" si="139"/>
        <v/>
      </c>
      <c r="AG161" s="38" t="str">
        <f t="shared" si="140"/>
        <v/>
      </c>
      <c r="AH161" s="38" t="str">
        <f t="shared" si="141"/>
        <v/>
      </c>
      <c r="AI161" s="110" t="str">
        <f t="shared" si="142"/>
        <v/>
      </c>
      <c r="AJ161" s="137" t="str">
        <f t="shared" si="143"/>
        <v/>
      </c>
      <c r="AK161" s="137" t="str">
        <f t="shared" si="144"/>
        <v/>
      </c>
      <c r="AL161" s="138" t="str">
        <f t="shared" si="145"/>
        <v/>
      </c>
      <c r="AM161" s="38" t="str">
        <f t="shared" si="146"/>
        <v/>
      </c>
    </row>
    <row r="162" spans="1:39" x14ac:dyDescent="0.25">
      <c r="A162" s="135">
        <v>5</v>
      </c>
      <c r="B162" s="14" t="str">
        <f t="shared" si="147"/>
        <v>BORDA ROMERO, Milagros</v>
      </c>
      <c r="C162" s="82" t="str">
        <f t="shared" si="116"/>
        <v/>
      </c>
      <c r="D162" s="82" t="str">
        <f t="shared" si="117"/>
        <v/>
      </c>
      <c r="E162" s="82" t="str">
        <f t="shared" si="118"/>
        <v/>
      </c>
      <c r="F162" s="82" t="str">
        <f t="shared" si="119"/>
        <v/>
      </c>
      <c r="G162" s="82" t="str">
        <f t="shared" si="120"/>
        <v/>
      </c>
      <c r="H162" s="82" t="str">
        <f t="shared" si="121"/>
        <v/>
      </c>
      <c r="I162" s="82" t="str">
        <f t="shared" si="122"/>
        <v/>
      </c>
      <c r="J162" s="82" t="str">
        <f t="shared" si="123"/>
        <v/>
      </c>
      <c r="K162" s="82" t="str">
        <f t="shared" si="124"/>
        <v/>
      </c>
      <c r="L162" s="82" t="str">
        <f t="shared" si="125"/>
        <v/>
      </c>
      <c r="M162" s="82" t="str">
        <f t="shared" si="126"/>
        <v/>
      </c>
      <c r="N162" s="82" t="str">
        <f t="shared" si="127"/>
        <v/>
      </c>
      <c r="O162" s="82" t="str">
        <f t="shared" si="128"/>
        <v/>
      </c>
      <c r="P162" s="14" t="str">
        <f t="shared" si="148"/>
        <v/>
      </c>
      <c r="Q162" s="14" t="str">
        <f t="shared" si="149"/>
        <v/>
      </c>
      <c r="R162" s="136" t="str">
        <f t="shared" si="150"/>
        <v/>
      </c>
      <c r="S162" s="47">
        <f t="shared" si="151"/>
        <v>0</v>
      </c>
      <c r="T162" s="14" t="str">
        <f t="shared" si="152"/>
        <v/>
      </c>
      <c r="U162" s="14">
        <f t="shared" si="153"/>
        <v>500</v>
      </c>
      <c r="V162" s="139" t="str">
        <f t="shared" si="129"/>
        <v/>
      </c>
      <c r="W162" s="38" t="str">
        <f t="shared" si="130"/>
        <v/>
      </c>
      <c r="X162" s="38" t="str">
        <f t="shared" si="131"/>
        <v/>
      </c>
      <c r="Y162" s="38" t="str">
        <f t="shared" si="132"/>
        <v/>
      </c>
      <c r="Z162" s="38" t="str">
        <f t="shared" si="133"/>
        <v/>
      </c>
      <c r="AA162" s="38" t="str">
        <f t="shared" si="134"/>
        <v/>
      </c>
      <c r="AB162" s="38" t="str">
        <f t="shared" si="135"/>
        <v/>
      </c>
      <c r="AC162" s="38" t="str">
        <f t="shared" si="136"/>
        <v/>
      </c>
      <c r="AD162" s="38" t="str">
        <f t="shared" si="137"/>
        <v/>
      </c>
      <c r="AE162" s="38" t="str">
        <f t="shared" si="138"/>
        <v/>
      </c>
      <c r="AF162" s="38" t="str">
        <f t="shared" si="139"/>
        <v/>
      </c>
      <c r="AG162" s="38" t="str">
        <f t="shared" si="140"/>
        <v/>
      </c>
      <c r="AH162" s="38" t="str">
        <f t="shared" si="141"/>
        <v/>
      </c>
      <c r="AI162" s="110" t="str">
        <f t="shared" si="142"/>
        <v/>
      </c>
      <c r="AJ162" s="137" t="str">
        <f t="shared" si="143"/>
        <v/>
      </c>
      <c r="AK162" s="137" t="str">
        <f t="shared" si="144"/>
        <v/>
      </c>
      <c r="AL162" s="138" t="str">
        <f t="shared" si="145"/>
        <v/>
      </c>
      <c r="AM162" s="38" t="str">
        <f t="shared" si="146"/>
        <v/>
      </c>
    </row>
    <row r="163" spans="1:39" x14ac:dyDescent="0.25">
      <c r="A163" s="135">
        <v>6</v>
      </c>
      <c r="B163" s="14" t="str">
        <f t="shared" si="147"/>
        <v>CAÑARI CCORIMANYA, Yanell Ariana</v>
      </c>
      <c r="C163" s="82" t="str">
        <f t="shared" si="116"/>
        <v/>
      </c>
      <c r="D163" s="82" t="str">
        <f t="shared" si="117"/>
        <v/>
      </c>
      <c r="E163" s="82" t="str">
        <f t="shared" si="118"/>
        <v/>
      </c>
      <c r="F163" s="82" t="str">
        <f t="shared" si="119"/>
        <v/>
      </c>
      <c r="G163" s="82" t="str">
        <f t="shared" si="120"/>
        <v/>
      </c>
      <c r="H163" s="82" t="str">
        <f t="shared" si="121"/>
        <v/>
      </c>
      <c r="I163" s="82" t="str">
        <f t="shared" si="122"/>
        <v/>
      </c>
      <c r="J163" s="82" t="str">
        <f t="shared" si="123"/>
        <v/>
      </c>
      <c r="K163" s="82" t="str">
        <f t="shared" si="124"/>
        <v/>
      </c>
      <c r="L163" s="82" t="str">
        <f t="shared" si="125"/>
        <v/>
      </c>
      <c r="M163" s="82" t="str">
        <f t="shared" si="126"/>
        <v/>
      </c>
      <c r="N163" s="82" t="str">
        <f t="shared" si="127"/>
        <v/>
      </c>
      <c r="O163" s="82" t="str">
        <f t="shared" si="128"/>
        <v/>
      </c>
      <c r="P163" s="14" t="str">
        <f t="shared" si="148"/>
        <v/>
      </c>
      <c r="Q163" s="14" t="str">
        <f t="shared" si="149"/>
        <v/>
      </c>
      <c r="R163" s="136" t="str">
        <f t="shared" si="150"/>
        <v/>
      </c>
      <c r="S163" s="47">
        <f t="shared" si="151"/>
        <v>0</v>
      </c>
      <c r="T163" s="14" t="str">
        <f t="shared" si="152"/>
        <v/>
      </c>
      <c r="U163" s="14">
        <f t="shared" si="153"/>
        <v>500</v>
      </c>
      <c r="V163" s="137" t="str">
        <f t="shared" si="129"/>
        <v/>
      </c>
      <c r="W163" s="38" t="str">
        <f t="shared" si="130"/>
        <v/>
      </c>
      <c r="X163" s="38" t="str">
        <f t="shared" si="131"/>
        <v/>
      </c>
      <c r="Y163" s="38" t="str">
        <f t="shared" si="132"/>
        <v/>
      </c>
      <c r="Z163" s="38" t="str">
        <f t="shared" si="133"/>
        <v/>
      </c>
      <c r="AA163" s="38" t="str">
        <f t="shared" si="134"/>
        <v/>
      </c>
      <c r="AB163" s="38" t="str">
        <f t="shared" si="135"/>
        <v/>
      </c>
      <c r="AC163" s="38" t="str">
        <f t="shared" si="136"/>
        <v/>
      </c>
      <c r="AD163" s="38" t="str">
        <f t="shared" si="137"/>
        <v/>
      </c>
      <c r="AE163" s="38" t="str">
        <f t="shared" si="138"/>
        <v/>
      </c>
      <c r="AF163" s="38" t="str">
        <f t="shared" si="139"/>
        <v/>
      </c>
      <c r="AG163" s="38" t="str">
        <f t="shared" si="140"/>
        <v/>
      </c>
      <c r="AH163" s="38" t="str">
        <f t="shared" si="141"/>
        <v/>
      </c>
      <c r="AI163" s="110" t="str">
        <f t="shared" si="142"/>
        <v/>
      </c>
      <c r="AJ163" s="137" t="str">
        <f t="shared" si="143"/>
        <v/>
      </c>
      <c r="AK163" s="137" t="str">
        <f t="shared" si="144"/>
        <v/>
      </c>
      <c r="AL163" s="138" t="str">
        <f t="shared" si="145"/>
        <v/>
      </c>
      <c r="AM163" s="38" t="str">
        <f t="shared" si="146"/>
        <v/>
      </c>
    </row>
    <row r="164" spans="1:39" x14ac:dyDescent="0.25">
      <c r="A164" s="135">
        <v>7</v>
      </c>
      <c r="B164" s="14" t="str">
        <f t="shared" si="147"/>
        <v>CAÑARI HUAMAN, Illari Tuire</v>
      </c>
      <c r="C164" s="82" t="str">
        <f t="shared" si="116"/>
        <v/>
      </c>
      <c r="D164" s="82" t="str">
        <f t="shared" si="117"/>
        <v/>
      </c>
      <c r="E164" s="82" t="str">
        <f t="shared" si="118"/>
        <v/>
      </c>
      <c r="F164" s="82" t="str">
        <f t="shared" si="119"/>
        <v/>
      </c>
      <c r="G164" s="82" t="str">
        <f t="shared" si="120"/>
        <v/>
      </c>
      <c r="H164" s="82" t="str">
        <f t="shared" si="121"/>
        <v/>
      </c>
      <c r="I164" s="82" t="str">
        <f t="shared" si="122"/>
        <v/>
      </c>
      <c r="J164" s="82" t="str">
        <f t="shared" si="123"/>
        <v/>
      </c>
      <c r="K164" s="82" t="str">
        <f t="shared" si="124"/>
        <v/>
      </c>
      <c r="L164" s="82" t="str">
        <f t="shared" si="125"/>
        <v/>
      </c>
      <c r="M164" s="82" t="str">
        <f t="shared" si="126"/>
        <v/>
      </c>
      <c r="N164" s="82" t="str">
        <f t="shared" si="127"/>
        <v/>
      </c>
      <c r="O164" s="82" t="str">
        <f t="shared" si="128"/>
        <v/>
      </c>
      <c r="P164" s="14" t="str">
        <f t="shared" si="148"/>
        <v/>
      </c>
      <c r="Q164" s="14" t="str">
        <f t="shared" si="149"/>
        <v/>
      </c>
      <c r="R164" s="136" t="str">
        <f t="shared" si="150"/>
        <v/>
      </c>
      <c r="S164" s="47">
        <f t="shared" si="151"/>
        <v>0</v>
      </c>
      <c r="T164" s="14" t="str">
        <f t="shared" si="152"/>
        <v/>
      </c>
      <c r="U164" s="14">
        <f t="shared" si="153"/>
        <v>500</v>
      </c>
      <c r="V164" s="137" t="str">
        <f t="shared" si="129"/>
        <v/>
      </c>
      <c r="W164" s="38" t="str">
        <f t="shared" si="130"/>
        <v/>
      </c>
      <c r="X164" s="38" t="str">
        <f t="shared" si="131"/>
        <v/>
      </c>
      <c r="Y164" s="38" t="str">
        <f t="shared" si="132"/>
        <v/>
      </c>
      <c r="Z164" s="38" t="str">
        <f t="shared" si="133"/>
        <v/>
      </c>
      <c r="AA164" s="38" t="str">
        <f t="shared" si="134"/>
        <v/>
      </c>
      <c r="AB164" s="38" t="str">
        <f t="shared" si="135"/>
        <v/>
      </c>
      <c r="AC164" s="38" t="str">
        <f t="shared" si="136"/>
        <v/>
      </c>
      <c r="AD164" s="38" t="str">
        <f t="shared" si="137"/>
        <v/>
      </c>
      <c r="AE164" s="38" t="str">
        <f t="shared" si="138"/>
        <v/>
      </c>
      <c r="AF164" s="38" t="str">
        <f t="shared" si="139"/>
        <v/>
      </c>
      <c r="AG164" s="38" t="str">
        <f t="shared" si="140"/>
        <v/>
      </c>
      <c r="AH164" s="38" t="str">
        <f t="shared" si="141"/>
        <v/>
      </c>
      <c r="AI164" s="110" t="str">
        <f t="shared" si="142"/>
        <v/>
      </c>
      <c r="AJ164" s="137" t="str">
        <f t="shared" si="143"/>
        <v/>
      </c>
      <c r="AK164" s="137" t="str">
        <f t="shared" si="144"/>
        <v/>
      </c>
      <c r="AL164" s="138" t="str">
        <f t="shared" si="145"/>
        <v/>
      </c>
      <c r="AM164" s="38" t="str">
        <f t="shared" si="146"/>
        <v/>
      </c>
    </row>
    <row r="165" spans="1:39" x14ac:dyDescent="0.25">
      <c r="A165" s="135">
        <v>8</v>
      </c>
      <c r="B165" s="14" t="str">
        <f t="shared" si="147"/>
        <v>CARRASCO GUTIERREZ, Lukas Adriano</v>
      </c>
      <c r="C165" s="82" t="str">
        <f t="shared" si="116"/>
        <v/>
      </c>
      <c r="D165" s="82" t="str">
        <f t="shared" si="117"/>
        <v/>
      </c>
      <c r="E165" s="82" t="str">
        <f t="shared" si="118"/>
        <v/>
      </c>
      <c r="F165" s="82" t="str">
        <f t="shared" si="119"/>
        <v/>
      </c>
      <c r="G165" s="82" t="str">
        <f t="shared" si="120"/>
        <v/>
      </c>
      <c r="H165" s="82" t="str">
        <f t="shared" si="121"/>
        <v/>
      </c>
      <c r="I165" s="82" t="str">
        <f t="shared" si="122"/>
        <v/>
      </c>
      <c r="J165" s="82" t="str">
        <f t="shared" si="123"/>
        <v/>
      </c>
      <c r="K165" s="82" t="str">
        <f t="shared" si="124"/>
        <v/>
      </c>
      <c r="L165" s="82" t="str">
        <f t="shared" si="125"/>
        <v/>
      </c>
      <c r="M165" s="82" t="str">
        <f t="shared" si="126"/>
        <v/>
      </c>
      <c r="N165" s="82" t="str">
        <f t="shared" si="127"/>
        <v/>
      </c>
      <c r="O165" s="82" t="str">
        <f t="shared" si="128"/>
        <v/>
      </c>
      <c r="P165" s="14" t="str">
        <f t="shared" si="148"/>
        <v/>
      </c>
      <c r="Q165" s="14" t="str">
        <f t="shared" si="149"/>
        <v/>
      </c>
      <c r="R165" s="136" t="str">
        <f t="shared" si="150"/>
        <v/>
      </c>
      <c r="S165" s="47">
        <f t="shared" si="151"/>
        <v>0</v>
      </c>
      <c r="T165" s="14" t="str">
        <f t="shared" si="152"/>
        <v/>
      </c>
      <c r="U165" s="14">
        <f t="shared" si="153"/>
        <v>500</v>
      </c>
      <c r="V165" s="137" t="str">
        <f t="shared" si="129"/>
        <v/>
      </c>
      <c r="W165" s="38" t="str">
        <f t="shared" si="130"/>
        <v/>
      </c>
      <c r="X165" s="38" t="str">
        <f t="shared" si="131"/>
        <v/>
      </c>
      <c r="Y165" s="38" t="str">
        <f t="shared" si="132"/>
        <v/>
      </c>
      <c r="Z165" s="38" t="str">
        <f t="shared" si="133"/>
        <v/>
      </c>
      <c r="AA165" s="38" t="str">
        <f t="shared" si="134"/>
        <v/>
      </c>
      <c r="AB165" s="38" t="str">
        <f t="shared" si="135"/>
        <v/>
      </c>
      <c r="AC165" s="38" t="str">
        <f t="shared" si="136"/>
        <v/>
      </c>
      <c r="AD165" s="38" t="str">
        <f t="shared" si="137"/>
        <v/>
      </c>
      <c r="AE165" s="38" t="str">
        <f t="shared" si="138"/>
        <v/>
      </c>
      <c r="AF165" s="38" t="str">
        <f t="shared" si="139"/>
        <v/>
      </c>
      <c r="AG165" s="38" t="str">
        <f t="shared" si="140"/>
        <v/>
      </c>
      <c r="AH165" s="38" t="str">
        <f t="shared" si="141"/>
        <v/>
      </c>
      <c r="AI165" s="110" t="str">
        <f t="shared" si="142"/>
        <v/>
      </c>
      <c r="AJ165" s="137" t="str">
        <f t="shared" si="143"/>
        <v/>
      </c>
      <c r="AK165" s="137" t="str">
        <f t="shared" si="144"/>
        <v/>
      </c>
      <c r="AL165" s="138" t="str">
        <f t="shared" si="145"/>
        <v/>
      </c>
      <c r="AM165" s="38" t="str">
        <f t="shared" si="146"/>
        <v/>
      </c>
    </row>
    <row r="166" spans="1:39" x14ac:dyDescent="0.25">
      <c r="A166" s="135">
        <v>9</v>
      </c>
      <c r="B166" s="14" t="str">
        <f t="shared" si="147"/>
        <v>CCORISAPRA LOPEZ, Gabriel</v>
      </c>
      <c r="C166" s="82" t="str">
        <f t="shared" si="116"/>
        <v/>
      </c>
      <c r="D166" s="82" t="str">
        <f t="shared" si="117"/>
        <v/>
      </c>
      <c r="E166" s="82" t="str">
        <f t="shared" si="118"/>
        <v/>
      </c>
      <c r="F166" s="82" t="str">
        <f t="shared" si="119"/>
        <v/>
      </c>
      <c r="G166" s="82" t="str">
        <f t="shared" si="120"/>
        <v/>
      </c>
      <c r="H166" s="82" t="str">
        <f t="shared" si="121"/>
        <v/>
      </c>
      <c r="I166" s="82" t="str">
        <f t="shared" si="122"/>
        <v/>
      </c>
      <c r="J166" s="82" t="str">
        <f t="shared" si="123"/>
        <v/>
      </c>
      <c r="K166" s="82" t="str">
        <f t="shared" si="124"/>
        <v/>
      </c>
      <c r="L166" s="82" t="str">
        <f t="shared" si="125"/>
        <v/>
      </c>
      <c r="M166" s="82" t="str">
        <f t="shared" si="126"/>
        <v/>
      </c>
      <c r="N166" s="82" t="str">
        <f t="shared" si="127"/>
        <v/>
      </c>
      <c r="O166" s="82" t="str">
        <f t="shared" si="128"/>
        <v/>
      </c>
      <c r="P166" s="14" t="str">
        <f t="shared" si="148"/>
        <v/>
      </c>
      <c r="Q166" s="14" t="str">
        <f t="shared" si="149"/>
        <v/>
      </c>
      <c r="R166" s="136" t="str">
        <f t="shared" si="150"/>
        <v/>
      </c>
      <c r="S166" s="47">
        <f t="shared" si="151"/>
        <v>0</v>
      </c>
      <c r="T166" s="14" t="str">
        <f t="shared" si="152"/>
        <v/>
      </c>
      <c r="U166" s="14">
        <f t="shared" si="153"/>
        <v>500</v>
      </c>
      <c r="V166" s="137" t="str">
        <f t="shared" si="129"/>
        <v/>
      </c>
      <c r="W166" s="38" t="str">
        <f t="shared" si="130"/>
        <v/>
      </c>
      <c r="X166" s="38" t="str">
        <f t="shared" si="131"/>
        <v/>
      </c>
      <c r="Y166" s="38" t="str">
        <f t="shared" si="132"/>
        <v/>
      </c>
      <c r="Z166" s="38" t="str">
        <f t="shared" si="133"/>
        <v/>
      </c>
      <c r="AA166" s="38" t="str">
        <f t="shared" si="134"/>
        <v/>
      </c>
      <c r="AB166" s="38" t="str">
        <f t="shared" si="135"/>
        <v/>
      </c>
      <c r="AC166" s="38" t="str">
        <f t="shared" si="136"/>
        <v/>
      </c>
      <c r="AD166" s="38" t="str">
        <f t="shared" si="137"/>
        <v/>
      </c>
      <c r="AE166" s="38" t="str">
        <f t="shared" si="138"/>
        <v/>
      </c>
      <c r="AF166" s="38" t="str">
        <f t="shared" si="139"/>
        <v/>
      </c>
      <c r="AG166" s="38" t="str">
        <f t="shared" si="140"/>
        <v/>
      </c>
      <c r="AH166" s="38" t="str">
        <f t="shared" si="141"/>
        <v/>
      </c>
      <c r="AI166" s="110" t="str">
        <f t="shared" si="142"/>
        <v/>
      </c>
      <c r="AJ166" s="137" t="str">
        <f t="shared" si="143"/>
        <v/>
      </c>
      <c r="AK166" s="137" t="str">
        <f t="shared" si="144"/>
        <v/>
      </c>
      <c r="AL166" s="138" t="str">
        <f t="shared" si="145"/>
        <v/>
      </c>
      <c r="AM166" s="38" t="str">
        <f t="shared" si="146"/>
        <v/>
      </c>
    </row>
    <row r="167" spans="1:39" x14ac:dyDescent="0.25">
      <c r="A167" s="135">
        <v>10</v>
      </c>
      <c r="B167" s="14" t="str">
        <f t="shared" si="147"/>
        <v>CHAMPI LIZARME, Eimi</v>
      </c>
      <c r="C167" s="82" t="str">
        <f t="shared" si="116"/>
        <v/>
      </c>
      <c r="D167" s="82" t="str">
        <f t="shared" si="117"/>
        <v/>
      </c>
      <c r="E167" s="82" t="str">
        <f t="shared" si="118"/>
        <v/>
      </c>
      <c r="F167" s="82" t="str">
        <f t="shared" si="119"/>
        <v/>
      </c>
      <c r="G167" s="82" t="str">
        <f t="shared" si="120"/>
        <v/>
      </c>
      <c r="H167" s="82" t="str">
        <f t="shared" si="121"/>
        <v/>
      </c>
      <c r="I167" s="82" t="str">
        <f t="shared" si="122"/>
        <v/>
      </c>
      <c r="J167" s="82" t="str">
        <f t="shared" si="123"/>
        <v/>
      </c>
      <c r="K167" s="82" t="str">
        <f t="shared" si="124"/>
        <v/>
      </c>
      <c r="L167" s="82" t="str">
        <f t="shared" si="125"/>
        <v/>
      </c>
      <c r="M167" s="82" t="str">
        <f t="shared" si="126"/>
        <v/>
      </c>
      <c r="N167" s="82" t="str">
        <f t="shared" si="127"/>
        <v/>
      </c>
      <c r="O167" s="82" t="str">
        <f t="shared" si="128"/>
        <v/>
      </c>
      <c r="P167" s="14" t="str">
        <f t="shared" si="148"/>
        <v/>
      </c>
      <c r="Q167" s="14" t="str">
        <f t="shared" si="149"/>
        <v/>
      </c>
      <c r="R167" s="136" t="str">
        <f t="shared" si="150"/>
        <v/>
      </c>
      <c r="S167" s="47">
        <f t="shared" si="151"/>
        <v>0</v>
      </c>
      <c r="T167" s="14" t="str">
        <f t="shared" si="152"/>
        <v/>
      </c>
      <c r="U167" s="14">
        <f t="shared" si="153"/>
        <v>500</v>
      </c>
      <c r="V167" s="137" t="str">
        <f t="shared" si="129"/>
        <v/>
      </c>
      <c r="W167" s="38" t="str">
        <f t="shared" si="130"/>
        <v/>
      </c>
      <c r="X167" s="38" t="str">
        <f t="shared" si="131"/>
        <v/>
      </c>
      <c r="Y167" s="38" t="str">
        <f t="shared" si="132"/>
        <v/>
      </c>
      <c r="Z167" s="38" t="str">
        <f t="shared" si="133"/>
        <v/>
      </c>
      <c r="AA167" s="38" t="str">
        <f t="shared" si="134"/>
        <v/>
      </c>
      <c r="AB167" s="38" t="str">
        <f t="shared" si="135"/>
        <v/>
      </c>
      <c r="AC167" s="38" t="str">
        <f t="shared" si="136"/>
        <v/>
      </c>
      <c r="AD167" s="38" t="str">
        <f t="shared" si="137"/>
        <v/>
      </c>
      <c r="AE167" s="38" t="str">
        <f t="shared" si="138"/>
        <v/>
      </c>
      <c r="AF167" s="38" t="str">
        <f t="shared" si="139"/>
        <v/>
      </c>
      <c r="AG167" s="38" t="str">
        <f t="shared" si="140"/>
        <v/>
      </c>
      <c r="AH167" s="38" t="str">
        <f t="shared" si="141"/>
        <v/>
      </c>
      <c r="AI167" s="110" t="str">
        <f t="shared" si="142"/>
        <v/>
      </c>
      <c r="AJ167" s="137" t="str">
        <f t="shared" si="143"/>
        <v/>
      </c>
      <c r="AK167" s="137" t="str">
        <f t="shared" si="144"/>
        <v/>
      </c>
      <c r="AL167" s="138" t="str">
        <f t="shared" si="145"/>
        <v/>
      </c>
      <c r="AM167" s="38" t="str">
        <f t="shared" si="146"/>
        <v/>
      </c>
    </row>
    <row r="168" spans="1:39" x14ac:dyDescent="0.25">
      <c r="A168" s="135">
        <v>11</v>
      </c>
      <c r="B168" s="14" t="str">
        <f t="shared" si="147"/>
        <v>DEL POZO VILLANO, Victor Benito</v>
      </c>
      <c r="C168" s="82" t="str">
        <f t="shared" si="116"/>
        <v/>
      </c>
      <c r="D168" s="82" t="str">
        <f t="shared" si="117"/>
        <v/>
      </c>
      <c r="E168" s="82" t="str">
        <f t="shared" si="118"/>
        <v/>
      </c>
      <c r="F168" s="82" t="str">
        <f t="shared" si="119"/>
        <v/>
      </c>
      <c r="G168" s="82" t="str">
        <f t="shared" si="120"/>
        <v/>
      </c>
      <c r="H168" s="82" t="str">
        <f t="shared" si="121"/>
        <v/>
      </c>
      <c r="I168" s="82" t="str">
        <f t="shared" si="122"/>
        <v/>
      </c>
      <c r="J168" s="82" t="str">
        <f t="shared" si="123"/>
        <v/>
      </c>
      <c r="K168" s="82" t="str">
        <f t="shared" si="124"/>
        <v/>
      </c>
      <c r="L168" s="82" t="str">
        <f t="shared" si="125"/>
        <v/>
      </c>
      <c r="M168" s="82" t="str">
        <f t="shared" si="126"/>
        <v/>
      </c>
      <c r="N168" s="82" t="str">
        <f t="shared" si="127"/>
        <v/>
      </c>
      <c r="O168" s="82" t="str">
        <f t="shared" si="128"/>
        <v/>
      </c>
      <c r="P168" s="14" t="str">
        <f t="shared" si="148"/>
        <v/>
      </c>
      <c r="Q168" s="14" t="str">
        <f t="shared" si="149"/>
        <v/>
      </c>
      <c r="R168" s="136" t="str">
        <f t="shared" si="150"/>
        <v/>
      </c>
      <c r="S168" s="47">
        <f t="shared" si="151"/>
        <v>0</v>
      </c>
      <c r="T168" s="14" t="str">
        <f t="shared" si="152"/>
        <v/>
      </c>
      <c r="U168" s="14">
        <f t="shared" si="153"/>
        <v>500</v>
      </c>
      <c r="V168" s="137" t="str">
        <f t="shared" si="129"/>
        <v/>
      </c>
      <c r="W168" s="38" t="str">
        <f t="shared" si="130"/>
        <v/>
      </c>
      <c r="X168" s="38" t="str">
        <f t="shared" si="131"/>
        <v/>
      </c>
      <c r="Y168" s="38" t="str">
        <f t="shared" si="132"/>
        <v/>
      </c>
      <c r="Z168" s="38" t="str">
        <f t="shared" si="133"/>
        <v/>
      </c>
      <c r="AA168" s="38" t="str">
        <f t="shared" si="134"/>
        <v/>
      </c>
      <c r="AB168" s="38" t="str">
        <f t="shared" si="135"/>
        <v/>
      </c>
      <c r="AC168" s="38" t="str">
        <f t="shared" si="136"/>
        <v/>
      </c>
      <c r="AD168" s="38" t="str">
        <f t="shared" si="137"/>
        <v/>
      </c>
      <c r="AE168" s="38" t="str">
        <f t="shared" si="138"/>
        <v/>
      </c>
      <c r="AF168" s="38" t="str">
        <f t="shared" si="139"/>
        <v/>
      </c>
      <c r="AG168" s="38" t="str">
        <f t="shared" si="140"/>
        <v/>
      </c>
      <c r="AH168" s="38" t="str">
        <f t="shared" si="141"/>
        <v/>
      </c>
      <c r="AI168" s="110" t="str">
        <f t="shared" si="142"/>
        <v/>
      </c>
      <c r="AJ168" s="137" t="str">
        <f t="shared" si="143"/>
        <v/>
      </c>
      <c r="AK168" s="137" t="str">
        <f t="shared" si="144"/>
        <v/>
      </c>
      <c r="AL168" s="138" t="str">
        <f t="shared" si="145"/>
        <v/>
      </c>
      <c r="AM168" s="38" t="str">
        <f t="shared" si="146"/>
        <v/>
      </c>
    </row>
    <row r="169" spans="1:39" x14ac:dyDescent="0.25">
      <c r="A169" s="135">
        <v>12</v>
      </c>
      <c r="B169" s="14" t="str">
        <f t="shared" si="147"/>
        <v>DIAZ RIVAS, Andrea Paola</v>
      </c>
      <c r="C169" s="82" t="str">
        <f t="shared" si="116"/>
        <v/>
      </c>
      <c r="D169" s="82" t="str">
        <f t="shared" si="117"/>
        <v/>
      </c>
      <c r="E169" s="82" t="str">
        <f t="shared" si="118"/>
        <v/>
      </c>
      <c r="F169" s="82" t="str">
        <f t="shared" si="119"/>
        <v/>
      </c>
      <c r="G169" s="82" t="str">
        <f t="shared" si="120"/>
        <v/>
      </c>
      <c r="H169" s="82" t="str">
        <f t="shared" si="121"/>
        <v/>
      </c>
      <c r="I169" s="82" t="str">
        <f t="shared" si="122"/>
        <v/>
      </c>
      <c r="J169" s="82" t="str">
        <f t="shared" si="123"/>
        <v/>
      </c>
      <c r="K169" s="82" t="str">
        <f t="shared" si="124"/>
        <v/>
      </c>
      <c r="L169" s="82" t="str">
        <f t="shared" si="125"/>
        <v/>
      </c>
      <c r="M169" s="82" t="str">
        <f t="shared" si="126"/>
        <v/>
      </c>
      <c r="N169" s="82" t="str">
        <f t="shared" si="127"/>
        <v/>
      </c>
      <c r="O169" s="82" t="str">
        <f t="shared" si="128"/>
        <v/>
      </c>
      <c r="P169" s="14" t="str">
        <f t="shared" si="148"/>
        <v/>
      </c>
      <c r="Q169" s="14" t="str">
        <f t="shared" si="149"/>
        <v/>
      </c>
      <c r="R169" s="136" t="str">
        <f t="shared" si="150"/>
        <v/>
      </c>
      <c r="S169" s="47">
        <f t="shared" si="151"/>
        <v>0</v>
      </c>
      <c r="T169" s="14" t="str">
        <f t="shared" si="152"/>
        <v/>
      </c>
      <c r="U169" s="14">
        <f t="shared" si="153"/>
        <v>500</v>
      </c>
      <c r="V169" s="137" t="str">
        <f t="shared" si="129"/>
        <v/>
      </c>
      <c r="W169" s="38" t="str">
        <f t="shared" si="130"/>
        <v/>
      </c>
      <c r="X169" s="38" t="str">
        <f t="shared" si="131"/>
        <v/>
      </c>
      <c r="Y169" s="38" t="str">
        <f t="shared" si="132"/>
        <v/>
      </c>
      <c r="Z169" s="38" t="str">
        <f t="shared" si="133"/>
        <v/>
      </c>
      <c r="AA169" s="38" t="str">
        <f t="shared" si="134"/>
        <v/>
      </c>
      <c r="AB169" s="38" t="str">
        <f t="shared" si="135"/>
        <v/>
      </c>
      <c r="AC169" s="38" t="str">
        <f t="shared" si="136"/>
        <v/>
      </c>
      <c r="AD169" s="38" t="str">
        <f t="shared" si="137"/>
        <v/>
      </c>
      <c r="AE169" s="38" t="str">
        <f t="shared" si="138"/>
        <v/>
      </c>
      <c r="AF169" s="38" t="str">
        <f t="shared" si="139"/>
        <v/>
      </c>
      <c r="AG169" s="38" t="str">
        <f t="shared" si="140"/>
        <v/>
      </c>
      <c r="AH169" s="38" t="str">
        <f t="shared" si="141"/>
        <v/>
      </c>
      <c r="AI169" s="110" t="str">
        <f t="shared" si="142"/>
        <v/>
      </c>
      <c r="AJ169" s="137" t="str">
        <f t="shared" si="143"/>
        <v/>
      </c>
      <c r="AK169" s="137" t="str">
        <f t="shared" si="144"/>
        <v/>
      </c>
      <c r="AL169" s="138" t="str">
        <f t="shared" si="145"/>
        <v/>
      </c>
      <c r="AM169" s="38" t="str">
        <f t="shared" si="146"/>
        <v/>
      </c>
    </row>
    <row r="170" spans="1:39" x14ac:dyDescent="0.25">
      <c r="A170" s="135">
        <v>13</v>
      </c>
      <c r="B170" s="14" t="str">
        <f t="shared" si="147"/>
        <v>ESPINOZA FRANCO, Flor Thalia</v>
      </c>
      <c r="C170" s="82" t="str">
        <f t="shared" si="116"/>
        <v/>
      </c>
      <c r="D170" s="82" t="str">
        <f t="shared" si="117"/>
        <v/>
      </c>
      <c r="E170" s="82" t="str">
        <f t="shared" si="118"/>
        <v/>
      </c>
      <c r="F170" s="82" t="str">
        <f t="shared" si="119"/>
        <v/>
      </c>
      <c r="G170" s="82" t="str">
        <f t="shared" si="120"/>
        <v/>
      </c>
      <c r="H170" s="82" t="str">
        <f t="shared" si="121"/>
        <v/>
      </c>
      <c r="I170" s="82" t="str">
        <f t="shared" si="122"/>
        <v/>
      </c>
      <c r="J170" s="82" t="str">
        <f t="shared" si="123"/>
        <v/>
      </c>
      <c r="K170" s="82" t="str">
        <f t="shared" si="124"/>
        <v/>
      </c>
      <c r="L170" s="82" t="str">
        <f t="shared" si="125"/>
        <v/>
      </c>
      <c r="M170" s="82" t="str">
        <f t="shared" si="126"/>
        <v/>
      </c>
      <c r="N170" s="82" t="str">
        <f t="shared" si="127"/>
        <v/>
      </c>
      <c r="O170" s="82" t="str">
        <f t="shared" si="128"/>
        <v/>
      </c>
      <c r="P170" s="14" t="str">
        <f t="shared" si="148"/>
        <v/>
      </c>
      <c r="Q170" s="14" t="str">
        <f t="shared" si="149"/>
        <v/>
      </c>
      <c r="R170" s="136" t="str">
        <f t="shared" si="150"/>
        <v/>
      </c>
      <c r="S170" s="47">
        <f t="shared" si="151"/>
        <v>0</v>
      </c>
      <c r="T170" s="14" t="str">
        <f t="shared" si="152"/>
        <v/>
      </c>
      <c r="U170" s="14">
        <f t="shared" si="153"/>
        <v>500</v>
      </c>
      <c r="V170" s="137" t="str">
        <f t="shared" si="129"/>
        <v/>
      </c>
      <c r="W170" s="38" t="str">
        <f t="shared" si="130"/>
        <v/>
      </c>
      <c r="X170" s="38" t="str">
        <f t="shared" si="131"/>
        <v/>
      </c>
      <c r="Y170" s="38" t="str">
        <f t="shared" si="132"/>
        <v/>
      </c>
      <c r="Z170" s="38" t="str">
        <f t="shared" si="133"/>
        <v/>
      </c>
      <c r="AA170" s="38" t="str">
        <f t="shared" si="134"/>
        <v/>
      </c>
      <c r="AB170" s="38" t="str">
        <f t="shared" si="135"/>
        <v/>
      </c>
      <c r="AC170" s="38" t="str">
        <f t="shared" si="136"/>
        <v/>
      </c>
      <c r="AD170" s="38" t="str">
        <f t="shared" si="137"/>
        <v/>
      </c>
      <c r="AE170" s="38" t="str">
        <f t="shared" si="138"/>
        <v/>
      </c>
      <c r="AF170" s="38" t="str">
        <f t="shared" si="139"/>
        <v/>
      </c>
      <c r="AG170" s="38" t="str">
        <f t="shared" si="140"/>
        <v/>
      </c>
      <c r="AH170" s="38" t="str">
        <f t="shared" si="141"/>
        <v/>
      </c>
      <c r="AI170" s="110" t="str">
        <f t="shared" si="142"/>
        <v/>
      </c>
      <c r="AJ170" s="137" t="str">
        <f t="shared" si="143"/>
        <v/>
      </c>
      <c r="AK170" s="137" t="str">
        <f t="shared" si="144"/>
        <v/>
      </c>
      <c r="AL170" s="138" t="str">
        <f t="shared" si="145"/>
        <v/>
      </c>
      <c r="AM170" s="38" t="str">
        <f t="shared" si="146"/>
        <v/>
      </c>
    </row>
    <row r="171" spans="1:39" x14ac:dyDescent="0.25">
      <c r="A171" s="135">
        <v>14</v>
      </c>
      <c r="B171" s="14" t="str">
        <f t="shared" si="147"/>
        <v>FRANCO MITMA, Mayte Araceli</v>
      </c>
      <c r="C171" s="82" t="str">
        <f t="shared" si="116"/>
        <v/>
      </c>
      <c r="D171" s="82" t="str">
        <f t="shared" si="117"/>
        <v/>
      </c>
      <c r="E171" s="82" t="str">
        <f t="shared" si="118"/>
        <v/>
      </c>
      <c r="F171" s="82" t="str">
        <f t="shared" si="119"/>
        <v/>
      </c>
      <c r="G171" s="82" t="str">
        <f t="shared" si="120"/>
        <v/>
      </c>
      <c r="H171" s="82" t="str">
        <f t="shared" si="121"/>
        <v/>
      </c>
      <c r="I171" s="82" t="str">
        <f t="shared" si="122"/>
        <v/>
      </c>
      <c r="J171" s="82" t="str">
        <f t="shared" si="123"/>
        <v/>
      </c>
      <c r="K171" s="82" t="str">
        <f t="shared" si="124"/>
        <v/>
      </c>
      <c r="L171" s="82" t="str">
        <f t="shared" si="125"/>
        <v/>
      </c>
      <c r="M171" s="82" t="str">
        <f t="shared" si="126"/>
        <v/>
      </c>
      <c r="N171" s="82" t="str">
        <f t="shared" si="127"/>
        <v/>
      </c>
      <c r="O171" s="82" t="str">
        <f t="shared" si="128"/>
        <v/>
      </c>
      <c r="P171" s="14" t="str">
        <f t="shared" si="148"/>
        <v/>
      </c>
      <c r="Q171" s="14" t="str">
        <f t="shared" si="149"/>
        <v/>
      </c>
      <c r="R171" s="136" t="str">
        <f t="shared" si="150"/>
        <v/>
      </c>
      <c r="S171" s="47">
        <f t="shared" si="151"/>
        <v>0</v>
      </c>
      <c r="T171" s="14" t="str">
        <f t="shared" si="152"/>
        <v/>
      </c>
      <c r="U171" s="14">
        <f t="shared" si="153"/>
        <v>500</v>
      </c>
      <c r="V171" s="137" t="str">
        <f t="shared" si="129"/>
        <v/>
      </c>
      <c r="W171" s="38" t="str">
        <f t="shared" si="130"/>
        <v/>
      </c>
      <c r="X171" s="38" t="str">
        <f t="shared" si="131"/>
        <v/>
      </c>
      <c r="Y171" s="38" t="str">
        <f t="shared" si="132"/>
        <v/>
      </c>
      <c r="Z171" s="38" t="str">
        <f t="shared" si="133"/>
        <v/>
      </c>
      <c r="AA171" s="38" t="str">
        <f t="shared" si="134"/>
        <v/>
      </c>
      <c r="AB171" s="38" t="str">
        <f t="shared" si="135"/>
        <v/>
      </c>
      <c r="AC171" s="38" t="str">
        <f t="shared" si="136"/>
        <v/>
      </c>
      <c r="AD171" s="38" t="str">
        <f t="shared" si="137"/>
        <v/>
      </c>
      <c r="AE171" s="38" t="str">
        <f t="shared" si="138"/>
        <v/>
      </c>
      <c r="AF171" s="38" t="str">
        <f t="shared" si="139"/>
        <v/>
      </c>
      <c r="AG171" s="38" t="str">
        <f t="shared" si="140"/>
        <v/>
      </c>
      <c r="AH171" s="38" t="str">
        <f t="shared" si="141"/>
        <v/>
      </c>
      <c r="AI171" s="110" t="str">
        <f t="shared" si="142"/>
        <v/>
      </c>
      <c r="AJ171" s="137" t="str">
        <f t="shared" si="143"/>
        <v/>
      </c>
      <c r="AK171" s="137" t="str">
        <f t="shared" si="144"/>
        <v/>
      </c>
      <c r="AL171" s="138" t="str">
        <f t="shared" si="145"/>
        <v/>
      </c>
      <c r="AM171" s="38" t="str">
        <f t="shared" si="146"/>
        <v/>
      </c>
    </row>
    <row r="172" spans="1:39" x14ac:dyDescent="0.25">
      <c r="A172" s="135">
        <v>15</v>
      </c>
      <c r="B172" s="14" t="str">
        <f t="shared" si="147"/>
        <v>GALINDO SANCHEZ, Jose Luis</v>
      </c>
      <c r="C172" s="82" t="str">
        <f t="shared" si="116"/>
        <v/>
      </c>
      <c r="D172" s="82" t="str">
        <f t="shared" si="117"/>
        <v/>
      </c>
      <c r="E172" s="82" t="str">
        <f t="shared" si="118"/>
        <v/>
      </c>
      <c r="F172" s="82" t="str">
        <f t="shared" si="119"/>
        <v/>
      </c>
      <c r="G172" s="82" t="str">
        <f t="shared" si="120"/>
        <v/>
      </c>
      <c r="H172" s="82" t="str">
        <f t="shared" si="121"/>
        <v/>
      </c>
      <c r="I172" s="82" t="str">
        <f t="shared" si="122"/>
        <v/>
      </c>
      <c r="J172" s="82" t="str">
        <f t="shared" si="123"/>
        <v/>
      </c>
      <c r="K172" s="82" t="str">
        <f t="shared" si="124"/>
        <v/>
      </c>
      <c r="L172" s="82" t="str">
        <f t="shared" si="125"/>
        <v/>
      </c>
      <c r="M172" s="82" t="str">
        <f t="shared" si="126"/>
        <v/>
      </c>
      <c r="N172" s="82" t="str">
        <f t="shared" si="127"/>
        <v/>
      </c>
      <c r="O172" s="82" t="str">
        <f t="shared" si="128"/>
        <v/>
      </c>
      <c r="P172" s="14" t="str">
        <f t="shared" si="148"/>
        <v/>
      </c>
      <c r="Q172" s="14" t="str">
        <f t="shared" si="149"/>
        <v/>
      </c>
      <c r="R172" s="136" t="str">
        <f t="shared" si="150"/>
        <v/>
      </c>
      <c r="S172" s="47">
        <f t="shared" si="151"/>
        <v>0</v>
      </c>
      <c r="T172" s="14" t="str">
        <f t="shared" si="152"/>
        <v/>
      </c>
      <c r="U172" s="14">
        <f t="shared" si="153"/>
        <v>500</v>
      </c>
      <c r="V172" s="137" t="str">
        <f t="shared" si="129"/>
        <v/>
      </c>
      <c r="W172" s="38" t="str">
        <f t="shared" si="130"/>
        <v/>
      </c>
      <c r="X172" s="38" t="str">
        <f t="shared" si="131"/>
        <v/>
      </c>
      <c r="Y172" s="38" t="str">
        <f t="shared" si="132"/>
        <v/>
      </c>
      <c r="Z172" s="38" t="str">
        <f t="shared" si="133"/>
        <v/>
      </c>
      <c r="AA172" s="38" t="str">
        <f t="shared" si="134"/>
        <v/>
      </c>
      <c r="AB172" s="38" t="str">
        <f t="shared" si="135"/>
        <v/>
      </c>
      <c r="AC172" s="38" t="str">
        <f t="shared" si="136"/>
        <v/>
      </c>
      <c r="AD172" s="38" t="str">
        <f t="shared" si="137"/>
        <v/>
      </c>
      <c r="AE172" s="38" t="str">
        <f t="shared" si="138"/>
        <v/>
      </c>
      <c r="AF172" s="38" t="str">
        <f t="shared" si="139"/>
        <v/>
      </c>
      <c r="AG172" s="38" t="str">
        <f t="shared" si="140"/>
        <v/>
      </c>
      <c r="AH172" s="38" t="str">
        <f t="shared" si="141"/>
        <v/>
      </c>
      <c r="AI172" s="110" t="str">
        <f t="shared" si="142"/>
        <v/>
      </c>
      <c r="AJ172" s="137" t="str">
        <f t="shared" si="143"/>
        <v/>
      </c>
      <c r="AK172" s="137" t="str">
        <f t="shared" si="144"/>
        <v/>
      </c>
      <c r="AL172" s="138" t="str">
        <f t="shared" si="145"/>
        <v/>
      </c>
      <c r="AM172" s="38" t="str">
        <f t="shared" si="146"/>
        <v/>
      </c>
    </row>
    <row r="173" spans="1:39" x14ac:dyDescent="0.25">
      <c r="A173" s="135">
        <v>16</v>
      </c>
      <c r="B173" s="14" t="str">
        <f t="shared" si="147"/>
        <v>GODOY ORTEGA, Isaac Alain</v>
      </c>
      <c r="C173" s="82" t="str">
        <f t="shared" si="116"/>
        <v/>
      </c>
      <c r="D173" s="82" t="str">
        <f t="shared" si="117"/>
        <v/>
      </c>
      <c r="E173" s="82" t="str">
        <f t="shared" si="118"/>
        <v/>
      </c>
      <c r="F173" s="82" t="str">
        <f t="shared" si="119"/>
        <v/>
      </c>
      <c r="G173" s="82" t="str">
        <f t="shared" si="120"/>
        <v/>
      </c>
      <c r="H173" s="82" t="str">
        <f t="shared" si="121"/>
        <v/>
      </c>
      <c r="I173" s="82" t="str">
        <f t="shared" si="122"/>
        <v/>
      </c>
      <c r="J173" s="82" t="str">
        <f t="shared" si="123"/>
        <v/>
      </c>
      <c r="K173" s="82" t="str">
        <f t="shared" si="124"/>
        <v/>
      </c>
      <c r="L173" s="82" t="str">
        <f t="shared" si="125"/>
        <v/>
      </c>
      <c r="M173" s="82" t="str">
        <f t="shared" si="126"/>
        <v/>
      </c>
      <c r="N173" s="82" t="str">
        <f t="shared" si="127"/>
        <v/>
      </c>
      <c r="O173" s="82" t="str">
        <f t="shared" si="128"/>
        <v/>
      </c>
      <c r="P173" s="14" t="str">
        <f t="shared" si="148"/>
        <v/>
      </c>
      <c r="Q173" s="14" t="str">
        <f t="shared" si="149"/>
        <v/>
      </c>
      <c r="R173" s="136" t="str">
        <f t="shared" si="150"/>
        <v/>
      </c>
      <c r="S173" s="47">
        <f t="shared" si="151"/>
        <v>0</v>
      </c>
      <c r="T173" s="14" t="str">
        <f t="shared" si="152"/>
        <v/>
      </c>
      <c r="U173" s="14">
        <f t="shared" si="153"/>
        <v>500</v>
      </c>
      <c r="V173" s="137" t="str">
        <f t="shared" si="129"/>
        <v/>
      </c>
      <c r="W173" s="38" t="str">
        <f t="shared" si="130"/>
        <v/>
      </c>
      <c r="X173" s="38" t="str">
        <f t="shared" si="131"/>
        <v/>
      </c>
      <c r="Y173" s="38" t="str">
        <f t="shared" si="132"/>
        <v/>
      </c>
      <c r="Z173" s="38" t="str">
        <f t="shared" si="133"/>
        <v/>
      </c>
      <c r="AA173" s="38" t="str">
        <f t="shared" si="134"/>
        <v/>
      </c>
      <c r="AB173" s="38" t="str">
        <f t="shared" si="135"/>
        <v/>
      </c>
      <c r="AC173" s="38" t="str">
        <f t="shared" si="136"/>
        <v/>
      </c>
      <c r="AD173" s="38" t="str">
        <f t="shared" si="137"/>
        <v/>
      </c>
      <c r="AE173" s="38" t="str">
        <f t="shared" si="138"/>
        <v/>
      </c>
      <c r="AF173" s="38" t="str">
        <f t="shared" si="139"/>
        <v/>
      </c>
      <c r="AG173" s="38" t="str">
        <f t="shared" si="140"/>
        <v/>
      </c>
      <c r="AH173" s="38" t="str">
        <f t="shared" si="141"/>
        <v/>
      </c>
      <c r="AI173" s="110" t="str">
        <f t="shared" si="142"/>
        <v/>
      </c>
      <c r="AJ173" s="137" t="str">
        <f t="shared" si="143"/>
        <v/>
      </c>
      <c r="AK173" s="137" t="str">
        <f t="shared" si="144"/>
        <v/>
      </c>
      <c r="AL173" s="138" t="str">
        <f t="shared" si="145"/>
        <v/>
      </c>
      <c r="AM173" s="38" t="str">
        <f t="shared" si="146"/>
        <v/>
      </c>
    </row>
    <row r="174" spans="1:39" x14ac:dyDescent="0.25">
      <c r="A174" s="135">
        <v>17</v>
      </c>
      <c r="B174" s="14" t="str">
        <f t="shared" si="147"/>
        <v>GONZALES CAMPOS, Adriano Elliam</v>
      </c>
      <c r="C174" s="82" t="str">
        <f t="shared" si="116"/>
        <v/>
      </c>
      <c r="D174" s="82" t="str">
        <f t="shared" si="117"/>
        <v/>
      </c>
      <c r="E174" s="82" t="str">
        <f t="shared" si="118"/>
        <v/>
      </c>
      <c r="F174" s="82" t="str">
        <f t="shared" si="119"/>
        <v/>
      </c>
      <c r="G174" s="82" t="str">
        <f t="shared" si="120"/>
        <v/>
      </c>
      <c r="H174" s="82" t="str">
        <f t="shared" si="121"/>
        <v/>
      </c>
      <c r="I174" s="82" t="str">
        <f t="shared" si="122"/>
        <v/>
      </c>
      <c r="J174" s="82" t="str">
        <f t="shared" si="123"/>
        <v/>
      </c>
      <c r="K174" s="82" t="str">
        <f t="shared" si="124"/>
        <v/>
      </c>
      <c r="L174" s="82" t="str">
        <f t="shared" si="125"/>
        <v/>
      </c>
      <c r="M174" s="82" t="str">
        <f t="shared" si="126"/>
        <v/>
      </c>
      <c r="N174" s="82" t="str">
        <f t="shared" si="127"/>
        <v/>
      </c>
      <c r="O174" s="82" t="str">
        <f t="shared" si="128"/>
        <v/>
      </c>
      <c r="P174" s="14" t="str">
        <f t="shared" si="148"/>
        <v/>
      </c>
      <c r="Q174" s="14" t="str">
        <f t="shared" si="149"/>
        <v/>
      </c>
      <c r="R174" s="136" t="str">
        <f t="shared" si="150"/>
        <v/>
      </c>
      <c r="S174" s="47">
        <f t="shared" si="151"/>
        <v>0</v>
      </c>
      <c r="T174" s="14" t="str">
        <f t="shared" si="152"/>
        <v/>
      </c>
      <c r="U174" s="14">
        <f t="shared" si="153"/>
        <v>500</v>
      </c>
      <c r="V174" s="137" t="str">
        <f t="shared" si="129"/>
        <v/>
      </c>
      <c r="W174" s="38" t="str">
        <f t="shared" si="130"/>
        <v/>
      </c>
      <c r="X174" s="38" t="str">
        <f t="shared" si="131"/>
        <v/>
      </c>
      <c r="Y174" s="38" t="str">
        <f t="shared" si="132"/>
        <v/>
      </c>
      <c r="Z174" s="38" t="str">
        <f t="shared" si="133"/>
        <v/>
      </c>
      <c r="AA174" s="38" t="str">
        <f t="shared" si="134"/>
        <v/>
      </c>
      <c r="AB174" s="38" t="str">
        <f t="shared" si="135"/>
        <v/>
      </c>
      <c r="AC174" s="38" t="str">
        <f t="shared" si="136"/>
        <v/>
      </c>
      <c r="AD174" s="38" t="str">
        <f t="shared" si="137"/>
        <v/>
      </c>
      <c r="AE174" s="38" t="str">
        <f t="shared" si="138"/>
        <v/>
      </c>
      <c r="AF174" s="38" t="str">
        <f t="shared" si="139"/>
        <v/>
      </c>
      <c r="AG174" s="38" t="str">
        <f t="shared" si="140"/>
        <v/>
      </c>
      <c r="AH174" s="38" t="str">
        <f t="shared" si="141"/>
        <v/>
      </c>
      <c r="AI174" s="110" t="str">
        <f t="shared" si="142"/>
        <v/>
      </c>
      <c r="AJ174" s="137" t="str">
        <f t="shared" si="143"/>
        <v/>
      </c>
      <c r="AK174" s="137" t="str">
        <f t="shared" si="144"/>
        <v/>
      </c>
      <c r="AL174" s="138" t="str">
        <f t="shared" si="145"/>
        <v/>
      </c>
      <c r="AM174" s="38" t="str">
        <f t="shared" si="146"/>
        <v/>
      </c>
    </row>
    <row r="175" spans="1:39" x14ac:dyDescent="0.25">
      <c r="A175" s="135">
        <v>18</v>
      </c>
      <c r="B175" s="14" t="str">
        <f t="shared" si="147"/>
        <v>GUTIERREZ AYVAR, Jorge Alex</v>
      </c>
      <c r="C175" s="82" t="str">
        <f t="shared" si="116"/>
        <v/>
      </c>
      <c r="D175" s="82" t="str">
        <f t="shared" si="117"/>
        <v/>
      </c>
      <c r="E175" s="82" t="str">
        <f t="shared" si="118"/>
        <v/>
      </c>
      <c r="F175" s="82" t="str">
        <f t="shared" si="119"/>
        <v/>
      </c>
      <c r="G175" s="82" t="str">
        <f t="shared" si="120"/>
        <v/>
      </c>
      <c r="H175" s="82" t="str">
        <f t="shared" si="121"/>
        <v/>
      </c>
      <c r="I175" s="82" t="str">
        <f t="shared" si="122"/>
        <v/>
      </c>
      <c r="J175" s="82" t="str">
        <f t="shared" si="123"/>
        <v/>
      </c>
      <c r="K175" s="82" t="str">
        <f t="shared" si="124"/>
        <v/>
      </c>
      <c r="L175" s="82" t="str">
        <f t="shared" si="125"/>
        <v/>
      </c>
      <c r="M175" s="82" t="str">
        <f t="shared" si="126"/>
        <v/>
      </c>
      <c r="N175" s="82" t="str">
        <f t="shared" si="127"/>
        <v/>
      </c>
      <c r="O175" s="82" t="str">
        <f t="shared" si="128"/>
        <v/>
      </c>
      <c r="P175" s="14" t="str">
        <f t="shared" si="148"/>
        <v/>
      </c>
      <c r="Q175" s="14" t="str">
        <f t="shared" si="149"/>
        <v/>
      </c>
      <c r="R175" s="136" t="str">
        <f t="shared" si="150"/>
        <v/>
      </c>
      <c r="S175" s="47">
        <f t="shared" si="151"/>
        <v>0</v>
      </c>
      <c r="T175" s="14" t="str">
        <f t="shared" si="152"/>
        <v/>
      </c>
      <c r="U175" s="14">
        <f t="shared" si="153"/>
        <v>500</v>
      </c>
      <c r="V175" s="137" t="str">
        <f t="shared" si="129"/>
        <v/>
      </c>
      <c r="W175" s="38" t="str">
        <f t="shared" si="130"/>
        <v/>
      </c>
      <c r="X175" s="38" t="str">
        <f t="shared" si="131"/>
        <v/>
      </c>
      <c r="Y175" s="38" t="str">
        <f t="shared" si="132"/>
        <v/>
      </c>
      <c r="Z175" s="38" t="str">
        <f t="shared" si="133"/>
        <v/>
      </c>
      <c r="AA175" s="38" t="str">
        <f t="shared" si="134"/>
        <v/>
      </c>
      <c r="AB175" s="38" t="str">
        <f t="shared" si="135"/>
        <v/>
      </c>
      <c r="AC175" s="38" t="str">
        <f t="shared" si="136"/>
        <v/>
      </c>
      <c r="AD175" s="38" t="str">
        <f t="shared" si="137"/>
        <v/>
      </c>
      <c r="AE175" s="38" t="str">
        <f t="shared" si="138"/>
        <v/>
      </c>
      <c r="AF175" s="38" t="str">
        <f t="shared" si="139"/>
        <v/>
      </c>
      <c r="AG175" s="38" t="str">
        <f t="shared" si="140"/>
        <v/>
      </c>
      <c r="AH175" s="38" t="str">
        <f t="shared" si="141"/>
        <v/>
      </c>
      <c r="AI175" s="110" t="str">
        <f t="shared" si="142"/>
        <v/>
      </c>
      <c r="AJ175" s="137" t="str">
        <f t="shared" si="143"/>
        <v/>
      </c>
      <c r="AK175" s="137" t="str">
        <f t="shared" si="144"/>
        <v/>
      </c>
      <c r="AL175" s="138" t="str">
        <f t="shared" si="145"/>
        <v/>
      </c>
      <c r="AM175" s="38" t="str">
        <f t="shared" si="146"/>
        <v/>
      </c>
    </row>
    <row r="176" spans="1:39" x14ac:dyDescent="0.25">
      <c r="A176" s="135">
        <v>19</v>
      </c>
      <c r="B176" s="14" t="str">
        <f t="shared" si="147"/>
        <v>LLOCCLLA QUISPE, Jimena Margoth</v>
      </c>
      <c r="C176" s="82" t="str">
        <f t="shared" si="116"/>
        <v/>
      </c>
      <c r="D176" s="82" t="str">
        <f t="shared" si="117"/>
        <v/>
      </c>
      <c r="E176" s="82" t="str">
        <f t="shared" si="118"/>
        <v/>
      </c>
      <c r="F176" s="82" t="str">
        <f t="shared" si="119"/>
        <v/>
      </c>
      <c r="G176" s="82" t="str">
        <f t="shared" si="120"/>
        <v/>
      </c>
      <c r="H176" s="82" t="str">
        <f t="shared" si="121"/>
        <v/>
      </c>
      <c r="I176" s="82" t="str">
        <f t="shared" si="122"/>
        <v/>
      </c>
      <c r="J176" s="82" t="str">
        <f t="shared" si="123"/>
        <v/>
      </c>
      <c r="K176" s="82" t="str">
        <f t="shared" si="124"/>
        <v/>
      </c>
      <c r="L176" s="82" t="str">
        <f t="shared" si="125"/>
        <v/>
      </c>
      <c r="M176" s="82" t="str">
        <f t="shared" si="126"/>
        <v/>
      </c>
      <c r="N176" s="82" t="str">
        <f t="shared" si="127"/>
        <v/>
      </c>
      <c r="O176" s="82" t="str">
        <f t="shared" si="128"/>
        <v/>
      </c>
      <c r="P176" s="14" t="str">
        <f t="shared" si="148"/>
        <v/>
      </c>
      <c r="Q176" s="14" t="str">
        <f t="shared" si="149"/>
        <v/>
      </c>
      <c r="R176" s="136" t="str">
        <f t="shared" si="150"/>
        <v/>
      </c>
      <c r="S176" s="47">
        <f t="shared" si="151"/>
        <v>0</v>
      </c>
      <c r="T176" s="14" t="str">
        <f t="shared" si="152"/>
        <v/>
      </c>
      <c r="U176" s="14">
        <f t="shared" si="153"/>
        <v>500</v>
      </c>
      <c r="V176" s="137" t="str">
        <f t="shared" si="129"/>
        <v/>
      </c>
      <c r="W176" s="38" t="str">
        <f t="shared" si="130"/>
        <v/>
      </c>
      <c r="X176" s="38" t="str">
        <f t="shared" si="131"/>
        <v/>
      </c>
      <c r="Y176" s="38" t="str">
        <f t="shared" si="132"/>
        <v/>
      </c>
      <c r="Z176" s="38" t="str">
        <f t="shared" si="133"/>
        <v/>
      </c>
      <c r="AA176" s="38" t="str">
        <f t="shared" si="134"/>
        <v/>
      </c>
      <c r="AB176" s="38" t="str">
        <f t="shared" si="135"/>
        <v/>
      </c>
      <c r="AC176" s="38" t="str">
        <f t="shared" si="136"/>
        <v/>
      </c>
      <c r="AD176" s="38" t="str">
        <f t="shared" si="137"/>
        <v/>
      </c>
      <c r="AE176" s="38" t="str">
        <f t="shared" si="138"/>
        <v/>
      </c>
      <c r="AF176" s="38" t="str">
        <f t="shared" si="139"/>
        <v/>
      </c>
      <c r="AG176" s="38" t="str">
        <f t="shared" si="140"/>
        <v/>
      </c>
      <c r="AH176" s="38" t="str">
        <f t="shared" si="141"/>
        <v/>
      </c>
      <c r="AI176" s="110" t="str">
        <f t="shared" si="142"/>
        <v/>
      </c>
      <c r="AJ176" s="137" t="str">
        <f t="shared" si="143"/>
        <v/>
      </c>
      <c r="AK176" s="137" t="str">
        <f t="shared" si="144"/>
        <v/>
      </c>
      <c r="AL176" s="138" t="str">
        <f t="shared" si="145"/>
        <v/>
      </c>
      <c r="AM176" s="38" t="str">
        <f t="shared" si="146"/>
        <v/>
      </c>
    </row>
    <row r="177" spans="1:39" x14ac:dyDescent="0.25">
      <c r="A177" s="135">
        <v>20</v>
      </c>
      <c r="B177" s="14" t="str">
        <f t="shared" si="147"/>
        <v>MEDINA CAMPOS, Sumaizhi Libertad</v>
      </c>
      <c r="C177" s="82" t="str">
        <f t="shared" si="116"/>
        <v/>
      </c>
      <c r="D177" s="82" t="str">
        <f t="shared" si="117"/>
        <v/>
      </c>
      <c r="E177" s="82" t="str">
        <f t="shared" si="118"/>
        <v/>
      </c>
      <c r="F177" s="82" t="str">
        <f t="shared" si="119"/>
        <v/>
      </c>
      <c r="G177" s="82" t="str">
        <f t="shared" si="120"/>
        <v/>
      </c>
      <c r="H177" s="82" t="str">
        <f t="shared" si="121"/>
        <v/>
      </c>
      <c r="I177" s="82" t="str">
        <f t="shared" si="122"/>
        <v/>
      </c>
      <c r="J177" s="82" t="str">
        <f t="shared" si="123"/>
        <v/>
      </c>
      <c r="K177" s="82" t="str">
        <f t="shared" si="124"/>
        <v/>
      </c>
      <c r="L177" s="82" t="str">
        <f t="shared" si="125"/>
        <v/>
      </c>
      <c r="M177" s="82" t="str">
        <f t="shared" si="126"/>
        <v/>
      </c>
      <c r="N177" s="82" t="str">
        <f t="shared" si="127"/>
        <v/>
      </c>
      <c r="O177" s="82" t="str">
        <f t="shared" si="128"/>
        <v/>
      </c>
      <c r="P177" s="14" t="str">
        <f t="shared" si="148"/>
        <v/>
      </c>
      <c r="Q177" s="14" t="str">
        <f t="shared" si="149"/>
        <v/>
      </c>
      <c r="R177" s="136" t="str">
        <f t="shared" si="150"/>
        <v/>
      </c>
      <c r="S177" s="47">
        <f t="shared" si="151"/>
        <v>0</v>
      </c>
      <c r="T177" s="14" t="str">
        <f t="shared" si="152"/>
        <v/>
      </c>
      <c r="U177" s="14">
        <f t="shared" si="153"/>
        <v>500</v>
      </c>
      <c r="V177" s="137" t="str">
        <f t="shared" si="129"/>
        <v/>
      </c>
      <c r="W177" s="38" t="str">
        <f t="shared" si="130"/>
        <v/>
      </c>
      <c r="X177" s="38" t="str">
        <f t="shared" si="131"/>
        <v/>
      </c>
      <c r="Y177" s="38" t="str">
        <f t="shared" si="132"/>
        <v/>
      </c>
      <c r="Z177" s="38" t="str">
        <f t="shared" si="133"/>
        <v/>
      </c>
      <c r="AA177" s="38" t="str">
        <f t="shared" si="134"/>
        <v/>
      </c>
      <c r="AB177" s="38" t="str">
        <f t="shared" si="135"/>
        <v/>
      </c>
      <c r="AC177" s="38" t="str">
        <f t="shared" si="136"/>
        <v/>
      </c>
      <c r="AD177" s="38" t="str">
        <f t="shared" si="137"/>
        <v/>
      </c>
      <c r="AE177" s="38" t="str">
        <f t="shared" si="138"/>
        <v/>
      </c>
      <c r="AF177" s="38" t="str">
        <f t="shared" si="139"/>
        <v/>
      </c>
      <c r="AG177" s="38" t="str">
        <f t="shared" si="140"/>
        <v/>
      </c>
      <c r="AH177" s="38" t="str">
        <f t="shared" si="141"/>
        <v/>
      </c>
      <c r="AI177" s="110" t="str">
        <f t="shared" si="142"/>
        <v/>
      </c>
      <c r="AJ177" s="137" t="str">
        <f t="shared" si="143"/>
        <v/>
      </c>
      <c r="AK177" s="137" t="str">
        <f t="shared" si="144"/>
        <v/>
      </c>
      <c r="AL177" s="138" t="str">
        <f t="shared" si="145"/>
        <v/>
      </c>
      <c r="AM177" s="38" t="str">
        <f t="shared" si="146"/>
        <v/>
      </c>
    </row>
    <row r="178" spans="1:39" x14ac:dyDescent="0.25">
      <c r="A178" s="135">
        <v>21</v>
      </c>
      <c r="B178" s="14" t="str">
        <f t="shared" si="147"/>
        <v>MITMA AREVALO, Mildred Esli</v>
      </c>
      <c r="C178" s="82" t="str">
        <f t="shared" si="116"/>
        <v/>
      </c>
      <c r="D178" s="82" t="str">
        <f t="shared" si="117"/>
        <v/>
      </c>
      <c r="E178" s="82" t="str">
        <f t="shared" si="118"/>
        <v/>
      </c>
      <c r="F178" s="82" t="str">
        <f t="shared" si="119"/>
        <v/>
      </c>
      <c r="G178" s="82" t="str">
        <f t="shared" si="120"/>
        <v/>
      </c>
      <c r="H178" s="82" t="str">
        <f t="shared" si="121"/>
        <v/>
      </c>
      <c r="I178" s="82" t="str">
        <f t="shared" si="122"/>
        <v/>
      </c>
      <c r="J178" s="82" t="str">
        <f t="shared" si="123"/>
        <v/>
      </c>
      <c r="K178" s="82" t="str">
        <f t="shared" si="124"/>
        <v/>
      </c>
      <c r="L178" s="82" t="str">
        <f t="shared" si="125"/>
        <v/>
      </c>
      <c r="M178" s="82" t="str">
        <f t="shared" si="126"/>
        <v/>
      </c>
      <c r="N178" s="82" t="str">
        <f t="shared" si="127"/>
        <v/>
      </c>
      <c r="O178" s="82" t="str">
        <f t="shared" si="128"/>
        <v/>
      </c>
      <c r="P178" s="14" t="str">
        <f t="shared" si="148"/>
        <v/>
      </c>
      <c r="Q178" s="14" t="str">
        <f t="shared" si="149"/>
        <v/>
      </c>
      <c r="R178" s="136" t="str">
        <f t="shared" si="150"/>
        <v/>
      </c>
      <c r="S178" s="47">
        <f t="shared" si="151"/>
        <v>0</v>
      </c>
      <c r="T178" s="14" t="str">
        <f t="shared" si="152"/>
        <v/>
      </c>
      <c r="U178" s="14">
        <f t="shared" si="153"/>
        <v>500</v>
      </c>
      <c r="V178" s="137" t="str">
        <f t="shared" si="129"/>
        <v/>
      </c>
      <c r="W178" s="38" t="str">
        <f t="shared" si="130"/>
        <v/>
      </c>
      <c r="X178" s="38" t="str">
        <f t="shared" si="131"/>
        <v/>
      </c>
      <c r="Y178" s="38" t="str">
        <f t="shared" si="132"/>
        <v/>
      </c>
      <c r="Z178" s="38" t="str">
        <f t="shared" si="133"/>
        <v/>
      </c>
      <c r="AA178" s="38" t="str">
        <f t="shared" si="134"/>
        <v/>
      </c>
      <c r="AB178" s="38" t="str">
        <f t="shared" si="135"/>
        <v/>
      </c>
      <c r="AC178" s="38" t="str">
        <f t="shared" si="136"/>
        <v/>
      </c>
      <c r="AD178" s="38" t="str">
        <f t="shared" si="137"/>
        <v/>
      </c>
      <c r="AE178" s="38" t="str">
        <f t="shared" si="138"/>
        <v/>
      </c>
      <c r="AF178" s="38" t="str">
        <f t="shared" si="139"/>
        <v/>
      </c>
      <c r="AG178" s="38" t="str">
        <f t="shared" si="140"/>
        <v/>
      </c>
      <c r="AH178" s="38" t="str">
        <f t="shared" si="141"/>
        <v/>
      </c>
      <c r="AI178" s="110" t="str">
        <f t="shared" si="142"/>
        <v/>
      </c>
      <c r="AJ178" s="137" t="str">
        <f t="shared" si="143"/>
        <v/>
      </c>
      <c r="AK178" s="137" t="str">
        <f t="shared" si="144"/>
        <v/>
      </c>
      <c r="AL178" s="138" t="str">
        <f t="shared" si="145"/>
        <v/>
      </c>
      <c r="AM178" s="38" t="str">
        <f t="shared" si="146"/>
        <v/>
      </c>
    </row>
    <row r="179" spans="1:39" x14ac:dyDescent="0.25">
      <c r="A179" s="135">
        <v>22</v>
      </c>
      <c r="B179" s="14" t="str">
        <f t="shared" si="147"/>
        <v>NOLASCO SANCHEZ, Rogelio</v>
      </c>
      <c r="C179" s="82" t="str">
        <f t="shared" si="116"/>
        <v/>
      </c>
      <c r="D179" s="82" t="str">
        <f t="shared" si="117"/>
        <v/>
      </c>
      <c r="E179" s="82" t="str">
        <f t="shared" si="118"/>
        <v/>
      </c>
      <c r="F179" s="82" t="str">
        <f t="shared" si="119"/>
        <v/>
      </c>
      <c r="G179" s="82" t="str">
        <f t="shared" si="120"/>
        <v/>
      </c>
      <c r="H179" s="82" t="str">
        <f t="shared" si="121"/>
        <v/>
      </c>
      <c r="I179" s="82" t="str">
        <f t="shared" si="122"/>
        <v/>
      </c>
      <c r="J179" s="82" t="str">
        <f t="shared" si="123"/>
        <v/>
      </c>
      <c r="K179" s="82" t="str">
        <f t="shared" si="124"/>
        <v/>
      </c>
      <c r="L179" s="82" t="str">
        <f t="shared" si="125"/>
        <v/>
      </c>
      <c r="M179" s="82" t="str">
        <f t="shared" si="126"/>
        <v/>
      </c>
      <c r="N179" s="82" t="str">
        <f t="shared" si="127"/>
        <v/>
      </c>
      <c r="O179" s="82" t="str">
        <f t="shared" si="128"/>
        <v/>
      </c>
      <c r="P179" s="14" t="str">
        <f t="shared" si="148"/>
        <v/>
      </c>
      <c r="Q179" s="14" t="str">
        <f t="shared" si="149"/>
        <v/>
      </c>
      <c r="R179" s="136" t="str">
        <f t="shared" si="150"/>
        <v/>
      </c>
      <c r="S179" s="47">
        <f t="shared" si="151"/>
        <v>0</v>
      </c>
      <c r="T179" s="14" t="str">
        <f t="shared" si="152"/>
        <v/>
      </c>
      <c r="U179" s="14">
        <f t="shared" si="153"/>
        <v>500</v>
      </c>
      <c r="V179" s="137" t="str">
        <f t="shared" si="129"/>
        <v/>
      </c>
      <c r="W179" s="38" t="str">
        <f t="shared" si="130"/>
        <v/>
      </c>
      <c r="X179" s="38" t="str">
        <f t="shared" si="131"/>
        <v/>
      </c>
      <c r="Y179" s="38" t="str">
        <f t="shared" si="132"/>
        <v/>
      </c>
      <c r="Z179" s="38" t="str">
        <f t="shared" si="133"/>
        <v/>
      </c>
      <c r="AA179" s="38" t="str">
        <f t="shared" si="134"/>
        <v/>
      </c>
      <c r="AB179" s="38" t="str">
        <f t="shared" si="135"/>
        <v/>
      </c>
      <c r="AC179" s="38" t="str">
        <f t="shared" si="136"/>
        <v/>
      </c>
      <c r="AD179" s="38" t="str">
        <f t="shared" si="137"/>
        <v/>
      </c>
      <c r="AE179" s="38" t="str">
        <f t="shared" si="138"/>
        <v/>
      </c>
      <c r="AF179" s="38" t="str">
        <f t="shared" si="139"/>
        <v/>
      </c>
      <c r="AG179" s="38" t="str">
        <f t="shared" si="140"/>
        <v/>
      </c>
      <c r="AH179" s="38" t="str">
        <f t="shared" si="141"/>
        <v/>
      </c>
      <c r="AI179" s="110" t="str">
        <f t="shared" si="142"/>
        <v/>
      </c>
      <c r="AJ179" s="137" t="str">
        <f t="shared" si="143"/>
        <v/>
      </c>
      <c r="AK179" s="137" t="str">
        <f t="shared" si="144"/>
        <v/>
      </c>
      <c r="AL179" s="138" t="str">
        <f t="shared" si="145"/>
        <v/>
      </c>
      <c r="AM179" s="38" t="str">
        <f t="shared" si="146"/>
        <v/>
      </c>
    </row>
    <row r="180" spans="1:39" x14ac:dyDescent="0.25">
      <c r="A180" s="135">
        <v>23</v>
      </c>
      <c r="B180" s="14" t="str">
        <f t="shared" si="147"/>
        <v>ORTIZ PEÑALOZA, Anghelina Brigitte</v>
      </c>
      <c r="C180" s="82" t="str">
        <f t="shared" si="116"/>
        <v/>
      </c>
      <c r="D180" s="82" t="str">
        <f t="shared" si="117"/>
        <v/>
      </c>
      <c r="E180" s="82" t="str">
        <f t="shared" si="118"/>
        <v/>
      </c>
      <c r="F180" s="82" t="str">
        <f t="shared" si="119"/>
        <v/>
      </c>
      <c r="G180" s="82" t="str">
        <f t="shared" si="120"/>
        <v/>
      </c>
      <c r="H180" s="82" t="str">
        <f t="shared" si="121"/>
        <v/>
      </c>
      <c r="I180" s="82" t="str">
        <f t="shared" si="122"/>
        <v/>
      </c>
      <c r="J180" s="82" t="str">
        <f t="shared" si="123"/>
        <v/>
      </c>
      <c r="K180" s="82" t="str">
        <f t="shared" si="124"/>
        <v/>
      </c>
      <c r="L180" s="82" t="str">
        <f t="shared" si="125"/>
        <v/>
      </c>
      <c r="M180" s="82" t="str">
        <f t="shared" si="126"/>
        <v/>
      </c>
      <c r="N180" s="82" t="str">
        <f t="shared" si="127"/>
        <v/>
      </c>
      <c r="O180" s="82" t="str">
        <f t="shared" si="128"/>
        <v/>
      </c>
      <c r="P180" s="14" t="str">
        <f t="shared" si="148"/>
        <v/>
      </c>
      <c r="Q180" s="14" t="str">
        <f t="shared" si="149"/>
        <v/>
      </c>
      <c r="R180" s="136" t="str">
        <f t="shared" si="150"/>
        <v/>
      </c>
      <c r="S180" s="47">
        <f t="shared" si="151"/>
        <v>0</v>
      </c>
      <c r="T180" s="14" t="str">
        <f t="shared" si="152"/>
        <v/>
      </c>
      <c r="U180" s="14">
        <f t="shared" si="153"/>
        <v>500</v>
      </c>
      <c r="V180" s="137" t="str">
        <f t="shared" si="129"/>
        <v/>
      </c>
      <c r="W180" s="38" t="str">
        <f t="shared" si="130"/>
        <v/>
      </c>
      <c r="X180" s="38" t="str">
        <f t="shared" si="131"/>
        <v/>
      </c>
      <c r="Y180" s="38" t="str">
        <f t="shared" si="132"/>
        <v/>
      </c>
      <c r="Z180" s="38" t="str">
        <f t="shared" si="133"/>
        <v/>
      </c>
      <c r="AA180" s="38" t="str">
        <f t="shared" si="134"/>
        <v/>
      </c>
      <c r="AB180" s="38" t="str">
        <f t="shared" si="135"/>
        <v/>
      </c>
      <c r="AC180" s="38" t="str">
        <f t="shared" si="136"/>
        <v/>
      </c>
      <c r="AD180" s="38" t="str">
        <f t="shared" si="137"/>
        <v/>
      </c>
      <c r="AE180" s="38" t="str">
        <f t="shared" si="138"/>
        <v/>
      </c>
      <c r="AF180" s="38" t="str">
        <f t="shared" si="139"/>
        <v/>
      </c>
      <c r="AG180" s="38" t="str">
        <f t="shared" si="140"/>
        <v/>
      </c>
      <c r="AH180" s="38" t="str">
        <f t="shared" si="141"/>
        <v/>
      </c>
      <c r="AI180" s="110" t="str">
        <f t="shared" si="142"/>
        <v/>
      </c>
      <c r="AJ180" s="137" t="str">
        <f t="shared" si="143"/>
        <v/>
      </c>
      <c r="AK180" s="137" t="str">
        <f t="shared" si="144"/>
        <v/>
      </c>
      <c r="AL180" s="138" t="str">
        <f t="shared" si="145"/>
        <v/>
      </c>
      <c r="AM180" s="38" t="str">
        <f t="shared" si="146"/>
        <v/>
      </c>
    </row>
    <row r="181" spans="1:39" x14ac:dyDescent="0.25">
      <c r="A181" s="135">
        <v>24</v>
      </c>
      <c r="B181" s="14" t="str">
        <f t="shared" si="147"/>
        <v>OSCCO ATAO, Antony</v>
      </c>
      <c r="C181" s="82" t="str">
        <f t="shared" si="116"/>
        <v/>
      </c>
      <c r="D181" s="82" t="str">
        <f t="shared" si="117"/>
        <v/>
      </c>
      <c r="E181" s="82" t="str">
        <f t="shared" si="118"/>
        <v/>
      </c>
      <c r="F181" s="82" t="str">
        <f t="shared" si="119"/>
        <v/>
      </c>
      <c r="G181" s="82" t="str">
        <f t="shared" si="120"/>
        <v/>
      </c>
      <c r="H181" s="82" t="str">
        <f t="shared" si="121"/>
        <v/>
      </c>
      <c r="I181" s="82" t="str">
        <f t="shared" si="122"/>
        <v/>
      </c>
      <c r="J181" s="82" t="str">
        <f t="shared" si="123"/>
        <v/>
      </c>
      <c r="K181" s="82" t="str">
        <f t="shared" si="124"/>
        <v/>
      </c>
      <c r="L181" s="82" t="str">
        <f t="shared" si="125"/>
        <v/>
      </c>
      <c r="M181" s="82" t="str">
        <f t="shared" si="126"/>
        <v/>
      </c>
      <c r="N181" s="82" t="str">
        <f t="shared" si="127"/>
        <v/>
      </c>
      <c r="O181" s="82" t="str">
        <f t="shared" si="128"/>
        <v/>
      </c>
      <c r="P181" s="14" t="str">
        <f t="shared" si="148"/>
        <v/>
      </c>
      <c r="Q181" s="14" t="str">
        <f t="shared" si="149"/>
        <v/>
      </c>
      <c r="R181" s="136" t="str">
        <f t="shared" si="150"/>
        <v/>
      </c>
      <c r="S181" s="47">
        <f t="shared" si="151"/>
        <v>0</v>
      </c>
      <c r="T181" s="14" t="str">
        <f t="shared" si="152"/>
        <v/>
      </c>
      <c r="U181" s="14">
        <f t="shared" si="153"/>
        <v>500</v>
      </c>
      <c r="V181" s="137" t="str">
        <f t="shared" si="129"/>
        <v/>
      </c>
      <c r="W181" s="38" t="str">
        <f t="shared" si="130"/>
        <v/>
      </c>
      <c r="X181" s="38" t="str">
        <f t="shared" si="131"/>
        <v/>
      </c>
      <c r="Y181" s="38" t="str">
        <f t="shared" si="132"/>
        <v/>
      </c>
      <c r="Z181" s="38" t="str">
        <f t="shared" si="133"/>
        <v/>
      </c>
      <c r="AA181" s="38" t="str">
        <f t="shared" si="134"/>
        <v/>
      </c>
      <c r="AB181" s="38" t="str">
        <f t="shared" si="135"/>
        <v/>
      </c>
      <c r="AC181" s="38" t="str">
        <f t="shared" si="136"/>
        <v/>
      </c>
      <c r="AD181" s="38" t="str">
        <f t="shared" si="137"/>
        <v/>
      </c>
      <c r="AE181" s="38" t="str">
        <f t="shared" si="138"/>
        <v/>
      </c>
      <c r="AF181" s="38" t="str">
        <f t="shared" si="139"/>
        <v/>
      </c>
      <c r="AG181" s="38" t="str">
        <f t="shared" si="140"/>
        <v/>
      </c>
      <c r="AH181" s="38" t="str">
        <f t="shared" si="141"/>
        <v/>
      </c>
      <c r="AI181" s="110" t="str">
        <f t="shared" si="142"/>
        <v/>
      </c>
      <c r="AJ181" s="137" t="str">
        <f t="shared" si="143"/>
        <v/>
      </c>
      <c r="AK181" s="137" t="str">
        <f t="shared" si="144"/>
        <v/>
      </c>
      <c r="AL181" s="138" t="str">
        <f t="shared" si="145"/>
        <v/>
      </c>
      <c r="AM181" s="38" t="str">
        <f t="shared" si="146"/>
        <v/>
      </c>
    </row>
    <row r="182" spans="1:39" x14ac:dyDescent="0.25">
      <c r="A182" s="135">
        <v>25</v>
      </c>
      <c r="B182" s="14" t="str">
        <f t="shared" si="147"/>
        <v>PAREDES VELASQUE, Angel Andre</v>
      </c>
      <c r="C182" s="82" t="str">
        <f t="shared" si="116"/>
        <v/>
      </c>
      <c r="D182" s="82" t="str">
        <f t="shared" si="117"/>
        <v/>
      </c>
      <c r="E182" s="82" t="str">
        <f t="shared" si="118"/>
        <v/>
      </c>
      <c r="F182" s="82" t="str">
        <f t="shared" si="119"/>
        <v/>
      </c>
      <c r="G182" s="82" t="str">
        <f t="shared" si="120"/>
        <v/>
      </c>
      <c r="H182" s="82" t="str">
        <f t="shared" si="121"/>
        <v/>
      </c>
      <c r="I182" s="82" t="str">
        <f t="shared" si="122"/>
        <v/>
      </c>
      <c r="J182" s="82" t="str">
        <f t="shared" si="123"/>
        <v/>
      </c>
      <c r="K182" s="82" t="str">
        <f t="shared" si="124"/>
        <v/>
      </c>
      <c r="L182" s="82" t="str">
        <f t="shared" si="125"/>
        <v/>
      </c>
      <c r="M182" s="82" t="str">
        <f t="shared" si="126"/>
        <v/>
      </c>
      <c r="N182" s="82" t="str">
        <f t="shared" si="127"/>
        <v/>
      </c>
      <c r="O182" s="82" t="str">
        <f t="shared" si="128"/>
        <v/>
      </c>
      <c r="P182" s="14" t="str">
        <f t="shared" si="148"/>
        <v/>
      </c>
      <c r="Q182" s="14" t="str">
        <f t="shared" si="149"/>
        <v/>
      </c>
      <c r="R182" s="136" t="str">
        <f t="shared" si="150"/>
        <v/>
      </c>
      <c r="S182" s="47">
        <f t="shared" si="151"/>
        <v>0</v>
      </c>
      <c r="T182" s="14" t="str">
        <f t="shared" si="152"/>
        <v/>
      </c>
      <c r="U182" s="14">
        <f t="shared" si="153"/>
        <v>500</v>
      </c>
      <c r="V182" s="137" t="str">
        <f t="shared" si="129"/>
        <v/>
      </c>
      <c r="W182" s="38" t="str">
        <f t="shared" si="130"/>
        <v/>
      </c>
      <c r="X182" s="38" t="str">
        <f t="shared" si="131"/>
        <v/>
      </c>
      <c r="Y182" s="38" t="str">
        <f t="shared" si="132"/>
        <v/>
      </c>
      <c r="Z182" s="38" t="str">
        <f t="shared" si="133"/>
        <v/>
      </c>
      <c r="AA182" s="38" t="str">
        <f t="shared" si="134"/>
        <v/>
      </c>
      <c r="AB182" s="38" t="str">
        <f t="shared" si="135"/>
        <v/>
      </c>
      <c r="AC182" s="38" t="str">
        <f t="shared" si="136"/>
        <v/>
      </c>
      <c r="AD182" s="38" t="str">
        <f t="shared" si="137"/>
        <v/>
      </c>
      <c r="AE182" s="38" t="str">
        <f t="shared" si="138"/>
        <v/>
      </c>
      <c r="AF182" s="38" t="str">
        <f t="shared" si="139"/>
        <v/>
      </c>
      <c r="AG182" s="38" t="str">
        <f t="shared" si="140"/>
        <v/>
      </c>
      <c r="AH182" s="38" t="str">
        <f t="shared" si="141"/>
        <v/>
      </c>
      <c r="AI182" s="110" t="str">
        <f t="shared" si="142"/>
        <v/>
      </c>
      <c r="AJ182" s="137" t="str">
        <f t="shared" si="143"/>
        <v/>
      </c>
      <c r="AK182" s="137" t="str">
        <f t="shared" si="144"/>
        <v/>
      </c>
      <c r="AL182" s="138" t="str">
        <f t="shared" si="145"/>
        <v/>
      </c>
      <c r="AM182" s="38" t="str">
        <f t="shared" si="146"/>
        <v/>
      </c>
    </row>
    <row r="183" spans="1:39" x14ac:dyDescent="0.25">
      <c r="A183" s="135">
        <v>26</v>
      </c>
      <c r="B183" s="14" t="str">
        <f t="shared" si="147"/>
        <v>PAREDES YACO, Jhael Alejandro</v>
      </c>
      <c r="C183" s="82" t="str">
        <f t="shared" si="116"/>
        <v/>
      </c>
      <c r="D183" s="82" t="str">
        <f t="shared" si="117"/>
        <v/>
      </c>
      <c r="E183" s="82" t="str">
        <f t="shared" si="118"/>
        <v/>
      </c>
      <c r="F183" s="82" t="str">
        <f t="shared" si="119"/>
        <v/>
      </c>
      <c r="G183" s="82" t="str">
        <f t="shared" si="120"/>
        <v/>
      </c>
      <c r="H183" s="82" t="str">
        <f t="shared" si="121"/>
        <v/>
      </c>
      <c r="I183" s="82" t="str">
        <f t="shared" si="122"/>
        <v/>
      </c>
      <c r="J183" s="82" t="str">
        <f t="shared" si="123"/>
        <v/>
      </c>
      <c r="K183" s="82" t="str">
        <f t="shared" si="124"/>
        <v/>
      </c>
      <c r="L183" s="82" t="str">
        <f t="shared" si="125"/>
        <v/>
      </c>
      <c r="M183" s="82" t="str">
        <f t="shared" si="126"/>
        <v/>
      </c>
      <c r="N183" s="82" t="str">
        <f t="shared" si="127"/>
        <v/>
      </c>
      <c r="O183" s="82" t="str">
        <f t="shared" si="128"/>
        <v/>
      </c>
      <c r="P183" s="14" t="str">
        <f t="shared" si="148"/>
        <v/>
      </c>
      <c r="Q183" s="14" t="str">
        <f t="shared" si="149"/>
        <v/>
      </c>
      <c r="R183" s="136" t="str">
        <f t="shared" si="150"/>
        <v/>
      </c>
      <c r="S183" s="47">
        <f t="shared" si="151"/>
        <v>0</v>
      </c>
      <c r="T183" s="14" t="str">
        <f t="shared" si="152"/>
        <v/>
      </c>
      <c r="U183" s="14">
        <f t="shared" si="153"/>
        <v>500</v>
      </c>
      <c r="V183" s="137" t="str">
        <f t="shared" si="129"/>
        <v/>
      </c>
      <c r="W183" s="38" t="str">
        <f t="shared" si="130"/>
        <v/>
      </c>
      <c r="X183" s="38" t="str">
        <f t="shared" si="131"/>
        <v/>
      </c>
      <c r="Y183" s="38" t="str">
        <f t="shared" si="132"/>
        <v/>
      </c>
      <c r="Z183" s="38" t="str">
        <f t="shared" si="133"/>
        <v/>
      </c>
      <c r="AA183" s="38" t="str">
        <f t="shared" si="134"/>
        <v/>
      </c>
      <c r="AB183" s="38" t="str">
        <f t="shared" si="135"/>
        <v/>
      </c>
      <c r="AC183" s="38" t="str">
        <f t="shared" si="136"/>
        <v/>
      </c>
      <c r="AD183" s="38" t="str">
        <f t="shared" si="137"/>
        <v/>
      </c>
      <c r="AE183" s="38" t="str">
        <f t="shared" si="138"/>
        <v/>
      </c>
      <c r="AF183" s="38" t="str">
        <f t="shared" si="139"/>
        <v/>
      </c>
      <c r="AG183" s="38" t="str">
        <f t="shared" si="140"/>
        <v/>
      </c>
      <c r="AH183" s="38" t="str">
        <f t="shared" si="141"/>
        <v/>
      </c>
      <c r="AI183" s="110" t="str">
        <f t="shared" si="142"/>
        <v/>
      </c>
      <c r="AJ183" s="137" t="str">
        <f t="shared" si="143"/>
        <v/>
      </c>
      <c r="AK183" s="137" t="str">
        <f t="shared" si="144"/>
        <v/>
      </c>
      <c r="AL183" s="138" t="str">
        <f t="shared" si="145"/>
        <v/>
      </c>
      <c r="AM183" s="38" t="str">
        <f t="shared" si="146"/>
        <v/>
      </c>
    </row>
    <row r="184" spans="1:39" x14ac:dyDescent="0.25">
      <c r="A184" s="135">
        <v>27</v>
      </c>
      <c r="B184" s="14" t="str">
        <f t="shared" si="147"/>
        <v>PEDRAZA PORRAS, Milagros</v>
      </c>
      <c r="C184" s="82" t="str">
        <f t="shared" si="116"/>
        <v/>
      </c>
      <c r="D184" s="82" t="str">
        <f t="shared" si="117"/>
        <v/>
      </c>
      <c r="E184" s="82" t="str">
        <f t="shared" si="118"/>
        <v/>
      </c>
      <c r="F184" s="82" t="str">
        <f t="shared" si="119"/>
        <v/>
      </c>
      <c r="G184" s="82" t="str">
        <f t="shared" si="120"/>
        <v/>
      </c>
      <c r="H184" s="82" t="str">
        <f t="shared" si="121"/>
        <v/>
      </c>
      <c r="I184" s="82" t="str">
        <f t="shared" si="122"/>
        <v/>
      </c>
      <c r="J184" s="82" t="str">
        <f t="shared" si="123"/>
        <v/>
      </c>
      <c r="K184" s="82" t="str">
        <f t="shared" si="124"/>
        <v/>
      </c>
      <c r="L184" s="82" t="str">
        <f t="shared" si="125"/>
        <v/>
      </c>
      <c r="M184" s="82" t="str">
        <f t="shared" si="126"/>
        <v/>
      </c>
      <c r="N184" s="82" t="str">
        <f t="shared" si="127"/>
        <v/>
      </c>
      <c r="O184" s="82" t="str">
        <f t="shared" si="128"/>
        <v/>
      </c>
      <c r="P184" s="14" t="str">
        <f t="shared" si="148"/>
        <v/>
      </c>
      <c r="Q184" s="14" t="str">
        <f t="shared" si="149"/>
        <v/>
      </c>
      <c r="R184" s="136" t="str">
        <f t="shared" si="150"/>
        <v/>
      </c>
      <c r="S184" s="47">
        <f t="shared" si="151"/>
        <v>0</v>
      </c>
      <c r="T184" s="14" t="str">
        <f t="shared" si="152"/>
        <v/>
      </c>
      <c r="U184" s="14">
        <f t="shared" si="153"/>
        <v>500</v>
      </c>
      <c r="V184" s="137" t="str">
        <f t="shared" si="129"/>
        <v/>
      </c>
      <c r="W184" s="38" t="str">
        <f t="shared" si="130"/>
        <v/>
      </c>
      <c r="X184" s="38" t="str">
        <f t="shared" si="131"/>
        <v/>
      </c>
      <c r="Y184" s="38" t="str">
        <f t="shared" si="132"/>
        <v/>
      </c>
      <c r="Z184" s="38" t="str">
        <f t="shared" si="133"/>
        <v/>
      </c>
      <c r="AA184" s="38" t="str">
        <f t="shared" si="134"/>
        <v/>
      </c>
      <c r="AB184" s="38" t="str">
        <f t="shared" si="135"/>
        <v/>
      </c>
      <c r="AC184" s="38" t="str">
        <f t="shared" si="136"/>
        <v/>
      </c>
      <c r="AD184" s="38" t="str">
        <f t="shared" si="137"/>
        <v/>
      </c>
      <c r="AE184" s="38" t="str">
        <f t="shared" si="138"/>
        <v/>
      </c>
      <c r="AF184" s="38" t="str">
        <f t="shared" si="139"/>
        <v/>
      </c>
      <c r="AG184" s="38" t="str">
        <f t="shared" si="140"/>
        <v/>
      </c>
      <c r="AH184" s="38" t="str">
        <f t="shared" si="141"/>
        <v/>
      </c>
      <c r="AI184" s="110" t="str">
        <f t="shared" si="142"/>
        <v/>
      </c>
      <c r="AJ184" s="137" t="str">
        <f t="shared" si="143"/>
        <v/>
      </c>
      <c r="AK184" s="137" t="str">
        <f t="shared" si="144"/>
        <v/>
      </c>
      <c r="AL184" s="138" t="str">
        <f t="shared" si="145"/>
        <v/>
      </c>
      <c r="AM184" s="38" t="str">
        <f t="shared" si="146"/>
        <v/>
      </c>
    </row>
    <row r="185" spans="1:39" x14ac:dyDescent="0.25">
      <c r="A185" s="135">
        <v>28</v>
      </c>
      <c r="B185" s="14" t="str">
        <f t="shared" si="147"/>
        <v>RIVERA PACHECO, Milene Octalis</v>
      </c>
      <c r="C185" s="82" t="str">
        <f t="shared" si="116"/>
        <v/>
      </c>
      <c r="D185" s="82" t="str">
        <f t="shared" si="117"/>
        <v/>
      </c>
      <c r="E185" s="82" t="str">
        <f t="shared" si="118"/>
        <v/>
      </c>
      <c r="F185" s="82" t="str">
        <f t="shared" si="119"/>
        <v/>
      </c>
      <c r="G185" s="82" t="str">
        <f t="shared" si="120"/>
        <v/>
      </c>
      <c r="H185" s="82" t="str">
        <f t="shared" si="121"/>
        <v/>
      </c>
      <c r="I185" s="82" t="str">
        <f t="shared" si="122"/>
        <v/>
      </c>
      <c r="J185" s="82" t="str">
        <f t="shared" si="123"/>
        <v/>
      </c>
      <c r="K185" s="82" t="str">
        <f t="shared" si="124"/>
        <v/>
      </c>
      <c r="L185" s="82" t="str">
        <f t="shared" si="125"/>
        <v/>
      </c>
      <c r="M185" s="82" t="str">
        <f t="shared" si="126"/>
        <v/>
      </c>
      <c r="N185" s="82" t="str">
        <f t="shared" si="127"/>
        <v/>
      </c>
      <c r="O185" s="82" t="str">
        <f t="shared" si="128"/>
        <v/>
      </c>
      <c r="P185" s="14" t="str">
        <f t="shared" si="148"/>
        <v/>
      </c>
      <c r="Q185" s="14" t="str">
        <f t="shared" si="149"/>
        <v/>
      </c>
      <c r="R185" s="136" t="str">
        <f t="shared" si="150"/>
        <v/>
      </c>
      <c r="S185" s="47">
        <f t="shared" si="151"/>
        <v>0</v>
      </c>
      <c r="T185" s="14" t="str">
        <f t="shared" si="152"/>
        <v/>
      </c>
      <c r="U185" s="14">
        <f t="shared" si="153"/>
        <v>500</v>
      </c>
      <c r="V185" s="137" t="str">
        <f t="shared" si="129"/>
        <v/>
      </c>
      <c r="W185" s="38" t="str">
        <f t="shared" si="130"/>
        <v/>
      </c>
      <c r="X185" s="38" t="str">
        <f t="shared" si="131"/>
        <v/>
      </c>
      <c r="Y185" s="38" t="str">
        <f t="shared" si="132"/>
        <v/>
      </c>
      <c r="Z185" s="38" t="str">
        <f t="shared" si="133"/>
        <v/>
      </c>
      <c r="AA185" s="38" t="str">
        <f t="shared" si="134"/>
        <v/>
      </c>
      <c r="AB185" s="38" t="str">
        <f t="shared" si="135"/>
        <v/>
      </c>
      <c r="AC185" s="38" t="str">
        <f t="shared" si="136"/>
        <v/>
      </c>
      <c r="AD185" s="38" t="str">
        <f t="shared" si="137"/>
        <v/>
      </c>
      <c r="AE185" s="38" t="str">
        <f t="shared" si="138"/>
        <v/>
      </c>
      <c r="AF185" s="38" t="str">
        <f t="shared" si="139"/>
        <v/>
      </c>
      <c r="AG185" s="38" t="str">
        <f t="shared" si="140"/>
        <v/>
      </c>
      <c r="AH185" s="38" t="str">
        <f t="shared" si="141"/>
        <v/>
      </c>
      <c r="AI185" s="110" t="str">
        <f t="shared" si="142"/>
        <v/>
      </c>
      <c r="AJ185" s="137" t="str">
        <f t="shared" si="143"/>
        <v/>
      </c>
      <c r="AK185" s="137" t="str">
        <f t="shared" si="144"/>
        <v/>
      </c>
      <c r="AL185" s="138" t="str">
        <f t="shared" si="145"/>
        <v/>
      </c>
      <c r="AM185" s="38" t="str">
        <f t="shared" si="146"/>
        <v/>
      </c>
    </row>
    <row r="186" spans="1:39" x14ac:dyDescent="0.25">
      <c r="A186" s="135">
        <v>29</v>
      </c>
      <c r="B186" s="14" t="str">
        <f t="shared" si="147"/>
        <v>ROJAS CARRILLO, Jhon Marcelino</v>
      </c>
      <c r="C186" s="82" t="str">
        <f t="shared" si="116"/>
        <v/>
      </c>
      <c r="D186" s="82" t="str">
        <f t="shared" si="117"/>
        <v/>
      </c>
      <c r="E186" s="82" t="str">
        <f t="shared" si="118"/>
        <v/>
      </c>
      <c r="F186" s="82" t="str">
        <f t="shared" si="119"/>
        <v/>
      </c>
      <c r="G186" s="82" t="str">
        <f t="shared" si="120"/>
        <v/>
      </c>
      <c r="H186" s="82" t="str">
        <f t="shared" si="121"/>
        <v/>
      </c>
      <c r="I186" s="82" t="str">
        <f t="shared" si="122"/>
        <v/>
      </c>
      <c r="J186" s="82" t="str">
        <f t="shared" si="123"/>
        <v/>
      </c>
      <c r="K186" s="82" t="str">
        <f t="shared" si="124"/>
        <v/>
      </c>
      <c r="L186" s="82" t="str">
        <f t="shared" si="125"/>
        <v/>
      </c>
      <c r="M186" s="82" t="str">
        <f t="shared" si="126"/>
        <v/>
      </c>
      <c r="N186" s="82" t="str">
        <f t="shared" si="127"/>
        <v/>
      </c>
      <c r="O186" s="82" t="str">
        <f t="shared" si="128"/>
        <v/>
      </c>
      <c r="P186" s="14" t="str">
        <f t="shared" si="148"/>
        <v/>
      </c>
      <c r="Q186" s="14" t="str">
        <f t="shared" si="149"/>
        <v/>
      </c>
      <c r="R186" s="136" t="str">
        <f t="shared" si="150"/>
        <v/>
      </c>
      <c r="S186" s="47">
        <f t="shared" si="151"/>
        <v>0</v>
      </c>
      <c r="T186" s="14" t="str">
        <f t="shared" si="152"/>
        <v/>
      </c>
      <c r="U186" s="14">
        <f t="shared" si="153"/>
        <v>500</v>
      </c>
      <c r="V186" s="137" t="str">
        <f t="shared" si="129"/>
        <v/>
      </c>
      <c r="W186" s="38" t="str">
        <f t="shared" si="130"/>
        <v/>
      </c>
      <c r="X186" s="38" t="str">
        <f t="shared" si="131"/>
        <v/>
      </c>
      <c r="Y186" s="38" t="str">
        <f t="shared" si="132"/>
        <v/>
      </c>
      <c r="Z186" s="38" t="str">
        <f t="shared" si="133"/>
        <v/>
      </c>
      <c r="AA186" s="38" t="str">
        <f t="shared" si="134"/>
        <v/>
      </c>
      <c r="AB186" s="38" t="str">
        <f t="shared" si="135"/>
        <v/>
      </c>
      <c r="AC186" s="38" t="str">
        <f t="shared" si="136"/>
        <v/>
      </c>
      <c r="AD186" s="38" t="str">
        <f t="shared" si="137"/>
        <v/>
      </c>
      <c r="AE186" s="38" t="str">
        <f t="shared" si="138"/>
        <v/>
      </c>
      <c r="AF186" s="38" t="str">
        <f t="shared" si="139"/>
        <v/>
      </c>
      <c r="AG186" s="38" t="str">
        <f t="shared" si="140"/>
        <v/>
      </c>
      <c r="AH186" s="38" t="str">
        <f t="shared" si="141"/>
        <v/>
      </c>
      <c r="AI186" s="110" t="str">
        <f t="shared" si="142"/>
        <v/>
      </c>
      <c r="AJ186" s="137" t="str">
        <f t="shared" si="143"/>
        <v/>
      </c>
      <c r="AK186" s="137" t="str">
        <f t="shared" si="144"/>
        <v/>
      </c>
      <c r="AL186" s="138" t="str">
        <f t="shared" si="145"/>
        <v/>
      </c>
      <c r="AM186" s="38" t="str">
        <f t="shared" si="146"/>
        <v/>
      </c>
    </row>
    <row r="187" spans="1:39" x14ac:dyDescent="0.25">
      <c r="A187" s="135">
        <v>30</v>
      </c>
      <c r="B187" s="14" t="str">
        <f t="shared" si="147"/>
        <v>ROSALES PUMAPILLO, Harasely Milagros</v>
      </c>
      <c r="C187" s="82" t="str">
        <f t="shared" si="116"/>
        <v/>
      </c>
      <c r="D187" s="82" t="str">
        <f t="shared" si="117"/>
        <v/>
      </c>
      <c r="E187" s="82" t="str">
        <f t="shared" si="118"/>
        <v/>
      </c>
      <c r="F187" s="82" t="str">
        <f t="shared" si="119"/>
        <v/>
      </c>
      <c r="G187" s="82" t="str">
        <f t="shared" si="120"/>
        <v/>
      </c>
      <c r="H187" s="82" t="str">
        <f t="shared" si="121"/>
        <v/>
      </c>
      <c r="I187" s="82" t="str">
        <f t="shared" si="122"/>
        <v/>
      </c>
      <c r="J187" s="82" t="str">
        <f t="shared" si="123"/>
        <v/>
      </c>
      <c r="K187" s="82" t="str">
        <f t="shared" si="124"/>
        <v/>
      </c>
      <c r="L187" s="82" t="str">
        <f t="shared" si="125"/>
        <v/>
      </c>
      <c r="M187" s="82" t="str">
        <f t="shared" si="126"/>
        <v/>
      </c>
      <c r="N187" s="82" t="str">
        <f t="shared" si="127"/>
        <v/>
      </c>
      <c r="O187" s="82" t="str">
        <f t="shared" si="128"/>
        <v/>
      </c>
      <c r="P187" s="14" t="str">
        <f t="shared" si="148"/>
        <v/>
      </c>
      <c r="Q187" s="14" t="str">
        <f t="shared" si="149"/>
        <v/>
      </c>
      <c r="R187" s="136" t="str">
        <f t="shared" si="150"/>
        <v/>
      </c>
      <c r="S187" s="47">
        <f t="shared" si="151"/>
        <v>0</v>
      </c>
      <c r="T187" s="14" t="str">
        <f t="shared" si="152"/>
        <v/>
      </c>
      <c r="U187" s="14">
        <f t="shared" si="153"/>
        <v>500</v>
      </c>
      <c r="V187" s="137" t="str">
        <f t="shared" si="129"/>
        <v/>
      </c>
      <c r="W187" s="38" t="str">
        <f t="shared" si="130"/>
        <v/>
      </c>
      <c r="X187" s="38" t="str">
        <f t="shared" si="131"/>
        <v/>
      </c>
      <c r="Y187" s="38" t="str">
        <f t="shared" si="132"/>
        <v/>
      </c>
      <c r="Z187" s="38" t="str">
        <f t="shared" si="133"/>
        <v/>
      </c>
      <c r="AA187" s="38" t="str">
        <f t="shared" si="134"/>
        <v/>
      </c>
      <c r="AB187" s="38" t="str">
        <f t="shared" si="135"/>
        <v/>
      </c>
      <c r="AC187" s="38" t="str">
        <f t="shared" si="136"/>
        <v/>
      </c>
      <c r="AD187" s="38" t="str">
        <f t="shared" si="137"/>
        <v/>
      </c>
      <c r="AE187" s="38" t="str">
        <f t="shared" si="138"/>
        <v/>
      </c>
      <c r="AF187" s="38" t="str">
        <f t="shared" si="139"/>
        <v/>
      </c>
      <c r="AG187" s="38" t="str">
        <f t="shared" si="140"/>
        <v/>
      </c>
      <c r="AH187" s="38" t="str">
        <f t="shared" si="141"/>
        <v/>
      </c>
      <c r="AI187" s="110" t="str">
        <f t="shared" si="142"/>
        <v/>
      </c>
      <c r="AJ187" s="137" t="str">
        <f t="shared" si="143"/>
        <v/>
      </c>
      <c r="AK187" s="137" t="str">
        <f t="shared" si="144"/>
        <v/>
      </c>
      <c r="AL187" s="138" t="str">
        <f t="shared" si="145"/>
        <v/>
      </c>
      <c r="AM187" s="38" t="str">
        <f t="shared" si="146"/>
        <v/>
      </c>
    </row>
    <row r="188" spans="1:39" x14ac:dyDescent="0.25">
      <c r="A188" s="135">
        <v>31</v>
      </c>
      <c r="B188" s="14" t="str">
        <f t="shared" si="147"/>
        <v>TAIRO TAPIA, Erwin Amstron</v>
      </c>
      <c r="C188" s="82" t="str">
        <f t="shared" si="116"/>
        <v/>
      </c>
      <c r="D188" s="82" t="str">
        <f t="shared" si="117"/>
        <v/>
      </c>
      <c r="E188" s="82" t="str">
        <f t="shared" si="118"/>
        <v/>
      </c>
      <c r="F188" s="82" t="str">
        <f t="shared" si="119"/>
        <v/>
      </c>
      <c r="G188" s="82" t="str">
        <f t="shared" si="120"/>
        <v/>
      </c>
      <c r="H188" s="82" t="str">
        <f t="shared" si="121"/>
        <v/>
      </c>
      <c r="I188" s="82" t="str">
        <f t="shared" si="122"/>
        <v/>
      </c>
      <c r="J188" s="82" t="str">
        <f t="shared" si="123"/>
        <v/>
      </c>
      <c r="K188" s="82" t="str">
        <f t="shared" si="124"/>
        <v/>
      </c>
      <c r="L188" s="82" t="str">
        <f t="shared" si="125"/>
        <v/>
      </c>
      <c r="M188" s="82" t="str">
        <f t="shared" si="126"/>
        <v/>
      </c>
      <c r="N188" s="82" t="str">
        <f t="shared" si="127"/>
        <v/>
      </c>
      <c r="O188" s="82" t="str">
        <f t="shared" si="128"/>
        <v/>
      </c>
      <c r="P188" s="14" t="str">
        <f t="shared" si="148"/>
        <v/>
      </c>
      <c r="Q188" s="14" t="str">
        <f t="shared" si="149"/>
        <v/>
      </c>
      <c r="R188" s="136" t="str">
        <f t="shared" si="150"/>
        <v/>
      </c>
      <c r="S188" s="47">
        <f t="shared" si="151"/>
        <v>0</v>
      </c>
      <c r="T188" s="14" t="str">
        <f t="shared" si="152"/>
        <v/>
      </c>
      <c r="U188" s="14">
        <f t="shared" si="153"/>
        <v>500</v>
      </c>
      <c r="V188" s="137" t="str">
        <f t="shared" si="129"/>
        <v/>
      </c>
      <c r="W188" s="38" t="str">
        <f t="shared" si="130"/>
        <v/>
      </c>
      <c r="X188" s="38" t="str">
        <f t="shared" si="131"/>
        <v/>
      </c>
      <c r="Y188" s="38" t="str">
        <f t="shared" si="132"/>
        <v/>
      </c>
      <c r="Z188" s="38" t="str">
        <f t="shared" si="133"/>
        <v/>
      </c>
      <c r="AA188" s="38" t="str">
        <f t="shared" si="134"/>
        <v/>
      </c>
      <c r="AB188" s="38" t="str">
        <f t="shared" si="135"/>
        <v/>
      </c>
      <c r="AC188" s="38" t="str">
        <f t="shared" si="136"/>
        <v/>
      </c>
      <c r="AD188" s="38" t="str">
        <f t="shared" si="137"/>
        <v/>
      </c>
      <c r="AE188" s="38" t="str">
        <f t="shared" si="138"/>
        <v/>
      </c>
      <c r="AF188" s="38" t="str">
        <f t="shared" si="139"/>
        <v/>
      </c>
      <c r="AG188" s="38" t="str">
        <f t="shared" si="140"/>
        <v/>
      </c>
      <c r="AH188" s="38" t="str">
        <f t="shared" si="141"/>
        <v/>
      </c>
      <c r="AI188" s="110" t="str">
        <f t="shared" si="142"/>
        <v/>
      </c>
      <c r="AJ188" s="137" t="str">
        <f t="shared" si="143"/>
        <v/>
      </c>
      <c r="AK188" s="137" t="str">
        <f t="shared" si="144"/>
        <v/>
      </c>
      <c r="AL188" s="138" t="str">
        <f t="shared" si="145"/>
        <v/>
      </c>
      <c r="AM188" s="38" t="str">
        <f t="shared" si="146"/>
        <v/>
      </c>
    </row>
    <row r="189" spans="1:39" x14ac:dyDescent="0.25">
      <c r="A189" s="135">
        <v>32</v>
      </c>
      <c r="B189" s="14" t="str">
        <f t="shared" si="147"/>
        <v>VERA VIGURIA, Sebastian Adriano</v>
      </c>
      <c r="C189" s="82" t="str">
        <f t="shared" si="116"/>
        <v/>
      </c>
      <c r="D189" s="82" t="str">
        <f t="shared" si="117"/>
        <v/>
      </c>
      <c r="E189" s="82" t="str">
        <f t="shared" si="118"/>
        <v/>
      </c>
      <c r="F189" s="82" t="str">
        <f t="shared" si="119"/>
        <v/>
      </c>
      <c r="G189" s="82" t="str">
        <f t="shared" si="120"/>
        <v/>
      </c>
      <c r="H189" s="82" t="str">
        <f t="shared" si="121"/>
        <v/>
      </c>
      <c r="I189" s="82" t="str">
        <f t="shared" si="122"/>
        <v/>
      </c>
      <c r="J189" s="82" t="str">
        <f t="shared" si="123"/>
        <v/>
      </c>
      <c r="K189" s="82" t="str">
        <f t="shared" si="124"/>
        <v/>
      </c>
      <c r="L189" s="82" t="str">
        <f t="shared" si="125"/>
        <v/>
      </c>
      <c r="M189" s="82" t="str">
        <f t="shared" si="126"/>
        <v/>
      </c>
      <c r="N189" s="82" t="str">
        <f t="shared" si="127"/>
        <v/>
      </c>
      <c r="O189" s="82" t="str">
        <f t="shared" si="128"/>
        <v/>
      </c>
      <c r="P189" s="14" t="str">
        <f t="shared" si="148"/>
        <v/>
      </c>
      <c r="Q189" s="14" t="str">
        <f t="shared" si="149"/>
        <v/>
      </c>
      <c r="R189" s="136" t="str">
        <f t="shared" si="150"/>
        <v/>
      </c>
      <c r="S189" s="47">
        <f t="shared" si="151"/>
        <v>0</v>
      </c>
      <c r="T189" s="14" t="str">
        <f t="shared" si="152"/>
        <v/>
      </c>
      <c r="U189" s="14">
        <f t="shared" si="153"/>
        <v>500</v>
      </c>
      <c r="V189" s="137" t="str">
        <f t="shared" si="129"/>
        <v/>
      </c>
      <c r="W189" s="38" t="str">
        <f t="shared" si="130"/>
        <v/>
      </c>
      <c r="X189" s="38" t="str">
        <f t="shared" si="131"/>
        <v/>
      </c>
      <c r="Y189" s="38" t="str">
        <f t="shared" si="132"/>
        <v/>
      </c>
      <c r="Z189" s="38" t="str">
        <f t="shared" si="133"/>
        <v/>
      </c>
      <c r="AA189" s="38" t="str">
        <f t="shared" si="134"/>
        <v/>
      </c>
      <c r="AB189" s="38" t="str">
        <f t="shared" si="135"/>
        <v/>
      </c>
      <c r="AC189" s="38" t="str">
        <f t="shared" si="136"/>
        <v/>
      </c>
      <c r="AD189" s="38" t="str">
        <f t="shared" si="137"/>
        <v/>
      </c>
      <c r="AE189" s="38" t="str">
        <f t="shared" si="138"/>
        <v/>
      </c>
      <c r="AF189" s="38" t="str">
        <f t="shared" si="139"/>
        <v/>
      </c>
      <c r="AG189" s="38" t="str">
        <f t="shared" si="140"/>
        <v/>
      </c>
      <c r="AH189" s="38" t="str">
        <f t="shared" si="141"/>
        <v/>
      </c>
      <c r="AI189" s="110" t="str">
        <f t="shared" si="142"/>
        <v/>
      </c>
      <c r="AJ189" s="137" t="str">
        <f t="shared" si="143"/>
        <v/>
      </c>
      <c r="AK189" s="137" t="str">
        <f t="shared" si="144"/>
        <v/>
      </c>
      <c r="AL189" s="138" t="str">
        <f t="shared" si="145"/>
        <v/>
      </c>
      <c r="AM189" s="38" t="str">
        <f t="shared" si="146"/>
        <v/>
      </c>
    </row>
    <row r="190" spans="1:39" x14ac:dyDescent="0.25">
      <c r="A190" s="135">
        <v>33</v>
      </c>
      <c r="B190" s="14" t="str">
        <f t="shared" si="147"/>
        <v>ZUÑIGA CCORISAPRA, Milagros</v>
      </c>
      <c r="C190" s="82" t="str">
        <f t="shared" si="116"/>
        <v/>
      </c>
      <c r="D190" s="82" t="str">
        <f t="shared" si="117"/>
        <v/>
      </c>
      <c r="E190" s="82" t="str">
        <f t="shared" si="118"/>
        <v/>
      </c>
      <c r="F190" s="82" t="str">
        <f t="shared" si="119"/>
        <v/>
      </c>
      <c r="G190" s="82" t="str">
        <f t="shared" si="120"/>
        <v/>
      </c>
      <c r="H190" s="82" t="str">
        <f t="shared" si="121"/>
        <v/>
      </c>
      <c r="I190" s="82" t="str">
        <f t="shared" si="122"/>
        <v/>
      </c>
      <c r="J190" s="82" t="str">
        <f t="shared" si="123"/>
        <v/>
      </c>
      <c r="K190" s="82" t="str">
        <f t="shared" si="124"/>
        <v/>
      </c>
      <c r="L190" s="82" t="str">
        <f t="shared" si="125"/>
        <v/>
      </c>
      <c r="M190" s="82" t="str">
        <f t="shared" si="126"/>
        <v/>
      </c>
      <c r="N190" s="82" t="str">
        <f t="shared" si="127"/>
        <v/>
      </c>
      <c r="O190" s="82" t="str">
        <f t="shared" si="128"/>
        <v/>
      </c>
      <c r="P190" s="14" t="str">
        <f t="shared" si="148"/>
        <v/>
      </c>
      <c r="Q190" s="14" t="str">
        <f t="shared" si="149"/>
        <v/>
      </c>
      <c r="R190" s="136" t="str">
        <f t="shared" si="150"/>
        <v/>
      </c>
      <c r="S190" s="47">
        <f t="shared" si="151"/>
        <v>0</v>
      </c>
      <c r="T190" s="14" t="str">
        <f t="shared" si="152"/>
        <v/>
      </c>
      <c r="U190" s="14">
        <f t="shared" si="153"/>
        <v>500</v>
      </c>
      <c r="V190" s="137" t="str">
        <f t="shared" si="129"/>
        <v/>
      </c>
      <c r="W190" s="38" t="str">
        <f t="shared" si="130"/>
        <v/>
      </c>
      <c r="X190" s="38" t="str">
        <f t="shared" si="131"/>
        <v/>
      </c>
      <c r="Y190" s="38" t="str">
        <f t="shared" si="132"/>
        <v/>
      </c>
      <c r="Z190" s="38" t="str">
        <f t="shared" si="133"/>
        <v/>
      </c>
      <c r="AA190" s="38" t="str">
        <f t="shared" si="134"/>
        <v/>
      </c>
      <c r="AB190" s="38" t="str">
        <f t="shared" si="135"/>
        <v/>
      </c>
      <c r="AC190" s="38" t="str">
        <f t="shared" si="136"/>
        <v/>
      </c>
      <c r="AD190" s="38" t="str">
        <f t="shared" si="137"/>
        <v/>
      </c>
      <c r="AE190" s="38" t="str">
        <f t="shared" si="138"/>
        <v/>
      </c>
      <c r="AF190" s="38" t="str">
        <f t="shared" si="139"/>
        <v/>
      </c>
      <c r="AG190" s="38" t="str">
        <f t="shared" si="140"/>
        <v/>
      </c>
      <c r="AH190" s="38" t="str">
        <f t="shared" si="141"/>
        <v/>
      </c>
      <c r="AI190" s="110" t="str">
        <f t="shared" si="142"/>
        <v/>
      </c>
      <c r="AJ190" s="137" t="str">
        <f t="shared" si="143"/>
        <v/>
      </c>
      <c r="AK190" s="137" t="str">
        <f t="shared" si="144"/>
        <v/>
      </c>
      <c r="AL190" s="138" t="str">
        <f t="shared" si="145"/>
        <v/>
      </c>
      <c r="AM190" s="38" t="str">
        <f t="shared" si="146"/>
        <v/>
      </c>
    </row>
    <row r="191" spans="1:39" x14ac:dyDescent="0.25">
      <c r="A191" s="135">
        <v>34</v>
      </c>
      <c r="B191" s="14" t="str">
        <f t="shared" si="147"/>
        <v/>
      </c>
      <c r="C191" s="82" t="str">
        <f t="shared" si="116"/>
        <v/>
      </c>
      <c r="D191" s="82" t="str">
        <f t="shared" si="117"/>
        <v/>
      </c>
      <c r="E191" s="82" t="str">
        <f t="shared" si="118"/>
        <v/>
      </c>
      <c r="F191" s="82" t="str">
        <f t="shared" si="119"/>
        <v/>
      </c>
      <c r="G191" s="82" t="str">
        <f t="shared" si="120"/>
        <v/>
      </c>
      <c r="H191" s="82" t="str">
        <f t="shared" si="121"/>
        <v/>
      </c>
      <c r="I191" s="82" t="str">
        <f t="shared" si="122"/>
        <v/>
      </c>
      <c r="J191" s="82" t="str">
        <f t="shared" si="123"/>
        <v/>
      </c>
      <c r="K191" s="82" t="str">
        <f t="shared" si="124"/>
        <v/>
      </c>
      <c r="L191" s="82" t="str">
        <f t="shared" si="125"/>
        <v/>
      </c>
      <c r="M191" s="82" t="str">
        <f t="shared" si="126"/>
        <v/>
      </c>
      <c r="N191" s="82" t="str">
        <f t="shared" si="127"/>
        <v/>
      </c>
      <c r="O191" s="82" t="str">
        <f t="shared" si="128"/>
        <v/>
      </c>
      <c r="P191" s="14" t="str">
        <f t="shared" si="148"/>
        <v/>
      </c>
      <c r="Q191" s="14" t="str">
        <f t="shared" si="149"/>
        <v/>
      </c>
      <c r="R191" s="136" t="str">
        <f t="shared" si="150"/>
        <v/>
      </c>
      <c r="S191" s="47" t="str">
        <f t="shared" si="151"/>
        <v/>
      </c>
      <c r="T191" s="14" t="str">
        <f t="shared" si="152"/>
        <v/>
      </c>
      <c r="U191" s="14" t="str">
        <f t="shared" si="153"/>
        <v/>
      </c>
      <c r="V191" s="137" t="str">
        <f t="shared" si="129"/>
        <v/>
      </c>
      <c r="W191" s="38" t="str">
        <f t="shared" si="130"/>
        <v/>
      </c>
      <c r="X191" s="38" t="str">
        <f t="shared" si="131"/>
        <v/>
      </c>
      <c r="Y191" s="38" t="str">
        <f t="shared" si="132"/>
        <v/>
      </c>
      <c r="Z191" s="38" t="str">
        <f t="shared" si="133"/>
        <v/>
      </c>
      <c r="AA191" s="38" t="str">
        <f t="shared" si="134"/>
        <v/>
      </c>
      <c r="AB191" s="38" t="str">
        <f t="shared" si="135"/>
        <v/>
      </c>
      <c r="AC191" s="38" t="str">
        <f t="shared" si="136"/>
        <v/>
      </c>
      <c r="AD191" s="38" t="str">
        <f t="shared" si="137"/>
        <v/>
      </c>
      <c r="AE191" s="38" t="str">
        <f t="shared" si="138"/>
        <v/>
      </c>
      <c r="AF191" s="38" t="str">
        <f t="shared" si="139"/>
        <v/>
      </c>
      <c r="AG191" s="38" t="str">
        <f t="shared" si="140"/>
        <v/>
      </c>
      <c r="AH191" s="38" t="str">
        <f t="shared" si="141"/>
        <v/>
      </c>
      <c r="AI191" s="137" t="str">
        <f t="shared" si="142"/>
        <v/>
      </c>
      <c r="AJ191" s="137" t="str">
        <f t="shared" si="143"/>
        <v/>
      </c>
      <c r="AK191" s="137" t="str">
        <f t="shared" si="144"/>
        <v/>
      </c>
      <c r="AL191" s="138" t="str">
        <f t="shared" si="145"/>
        <v/>
      </c>
      <c r="AM191" s="38" t="str">
        <f t="shared" si="146"/>
        <v/>
      </c>
    </row>
    <row r="192" spans="1:39" x14ac:dyDescent="0.25">
      <c r="A192" s="135">
        <v>35</v>
      </c>
      <c r="B192" s="14" t="str">
        <f t="shared" si="147"/>
        <v/>
      </c>
      <c r="C192" s="82" t="str">
        <f t="shared" si="116"/>
        <v/>
      </c>
      <c r="D192" s="82" t="str">
        <f t="shared" si="117"/>
        <v/>
      </c>
      <c r="E192" s="82" t="str">
        <f t="shared" si="118"/>
        <v/>
      </c>
      <c r="F192" s="82" t="str">
        <f t="shared" si="119"/>
        <v/>
      </c>
      <c r="G192" s="82" t="str">
        <f t="shared" si="120"/>
        <v/>
      </c>
      <c r="H192" s="82" t="str">
        <f t="shared" si="121"/>
        <v/>
      </c>
      <c r="I192" s="82" t="str">
        <f t="shared" si="122"/>
        <v/>
      </c>
      <c r="J192" s="82" t="str">
        <f t="shared" si="123"/>
        <v/>
      </c>
      <c r="K192" s="82" t="str">
        <f t="shared" si="124"/>
        <v/>
      </c>
      <c r="L192" s="82" t="str">
        <f t="shared" si="125"/>
        <v/>
      </c>
      <c r="M192" s="82" t="str">
        <f t="shared" si="126"/>
        <v/>
      </c>
      <c r="N192" s="82" t="str">
        <f t="shared" si="127"/>
        <v/>
      </c>
      <c r="O192" s="82" t="str">
        <f t="shared" si="128"/>
        <v/>
      </c>
      <c r="P192" s="14" t="str">
        <f t="shared" si="148"/>
        <v/>
      </c>
      <c r="Q192" s="14" t="str">
        <f t="shared" si="149"/>
        <v/>
      </c>
      <c r="R192" s="136" t="str">
        <f t="shared" si="150"/>
        <v/>
      </c>
      <c r="S192" s="47" t="str">
        <f t="shared" si="151"/>
        <v/>
      </c>
      <c r="T192" s="14" t="str">
        <f t="shared" si="152"/>
        <v/>
      </c>
      <c r="U192" s="14" t="str">
        <f t="shared" si="153"/>
        <v/>
      </c>
      <c r="V192" s="137" t="str">
        <f t="shared" si="129"/>
        <v/>
      </c>
      <c r="W192" s="38" t="str">
        <f t="shared" si="130"/>
        <v/>
      </c>
      <c r="X192" s="38" t="str">
        <f t="shared" si="131"/>
        <v/>
      </c>
      <c r="Y192" s="38" t="str">
        <f t="shared" si="132"/>
        <v/>
      </c>
      <c r="Z192" s="38" t="str">
        <f t="shared" si="133"/>
        <v/>
      </c>
      <c r="AA192" s="38" t="str">
        <f t="shared" si="134"/>
        <v/>
      </c>
      <c r="AB192" s="38" t="str">
        <f t="shared" si="135"/>
        <v/>
      </c>
      <c r="AC192" s="38" t="str">
        <f t="shared" si="136"/>
        <v/>
      </c>
      <c r="AD192" s="38" t="str">
        <f t="shared" si="137"/>
        <v/>
      </c>
      <c r="AE192" s="38" t="str">
        <f t="shared" si="138"/>
        <v/>
      </c>
      <c r="AF192" s="38" t="str">
        <f t="shared" si="139"/>
        <v/>
      </c>
      <c r="AG192" s="38" t="str">
        <f t="shared" si="140"/>
        <v/>
      </c>
      <c r="AH192" s="38" t="str">
        <f t="shared" si="141"/>
        <v/>
      </c>
      <c r="AI192" s="137" t="str">
        <f t="shared" si="142"/>
        <v/>
      </c>
      <c r="AJ192" s="137" t="str">
        <f t="shared" si="143"/>
        <v/>
      </c>
      <c r="AK192" s="137" t="str">
        <f t="shared" si="144"/>
        <v/>
      </c>
      <c r="AL192" s="138" t="str">
        <f t="shared" si="145"/>
        <v/>
      </c>
      <c r="AM192" s="38" t="str">
        <f t="shared" si="146"/>
        <v/>
      </c>
    </row>
    <row r="193" spans="1:39" x14ac:dyDescent="0.25">
      <c r="A193" s="135">
        <v>36</v>
      </c>
      <c r="B193" s="14" t="str">
        <f t="shared" si="147"/>
        <v/>
      </c>
      <c r="C193" s="82" t="str">
        <f t="shared" si="116"/>
        <v/>
      </c>
      <c r="D193" s="82" t="str">
        <f t="shared" si="117"/>
        <v/>
      </c>
      <c r="E193" s="82" t="str">
        <f t="shared" si="118"/>
        <v/>
      </c>
      <c r="F193" s="82" t="str">
        <f t="shared" si="119"/>
        <v/>
      </c>
      <c r="G193" s="82" t="str">
        <f t="shared" si="120"/>
        <v/>
      </c>
      <c r="H193" s="82" t="str">
        <f t="shared" si="121"/>
        <v/>
      </c>
      <c r="I193" s="82" t="str">
        <f t="shared" si="122"/>
        <v/>
      </c>
      <c r="J193" s="82" t="str">
        <f t="shared" si="123"/>
        <v/>
      </c>
      <c r="K193" s="82" t="str">
        <f t="shared" si="124"/>
        <v/>
      </c>
      <c r="L193" s="82" t="str">
        <f t="shared" si="125"/>
        <v/>
      </c>
      <c r="M193" s="82" t="str">
        <f t="shared" si="126"/>
        <v/>
      </c>
      <c r="N193" s="82" t="str">
        <f t="shared" si="127"/>
        <v/>
      </c>
      <c r="O193" s="82" t="str">
        <f t="shared" si="128"/>
        <v/>
      </c>
      <c r="P193" s="14" t="str">
        <f t="shared" si="148"/>
        <v/>
      </c>
      <c r="Q193" s="14" t="str">
        <f t="shared" si="149"/>
        <v/>
      </c>
      <c r="R193" s="136" t="str">
        <f t="shared" si="150"/>
        <v/>
      </c>
      <c r="S193" s="47" t="str">
        <f t="shared" si="151"/>
        <v/>
      </c>
      <c r="T193" s="14" t="str">
        <f t="shared" si="152"/>
        <v/>
      </c>
      <c r="U193" s="14" t="str">
        <f t="shared" si="153"/>
        <v/>
      </c>
      <c r="V193" s="137" t="str">
        <f t="shared" si="129"/>
        <v/>
      </c>
      <c r="W193" s="38" t="str">
        <f t="shared" si="130"/>
        <v/>
      </c>
      <c r="X193" s="38" t="str">
        <f t="shared" si="131"/>
        <v/>
      </c>
      <c r="Y193" s="38" t="str">
        <f t="shared" si="132"/>
        <v/>
      </c>
      <c r="Z193" s="38" t="str">
        <f t="shared" si="133"/>
        <v/>
      </c>
      <c r="AA193" s="38" t="str">
        <f t="shared" si="134"/>
        <v/>
      </c>
      <c r="AB193" s="38" t="str">
        <f t="shared" si="135"/>
        <v/>
      </c>
      <c r="AC193" s="38" t="str">
        <f t="shared" si="136"/>
        <v/>
      </c>
      <c r="AD193" s="38" t="str">
        <f t="shared" si="137"/>
        <v/>
      </c>
      <c r="AE193" s="38" t="str">
        <f t="shared" si="138"/>
        <v/>
      </c>
      <c r="AF193" s="38" t="str">
        <f t="shared" si="139"/>
        <v/>
      </c>
      <c r="AG193" s="38" t="str">
        <f t="shared" si="140"/>
        <v/>
      </c>
      <c r="AH193" s="38" t="str">
        <f t="shared" si="141"/>
        <v/>
      </c>
      <c r="AI193" s="137" t="str">
        <f t="shared" si="142"/>
        <v/>
      </c>
      <c r="AJ193" s="137" t="str">
        <f t="shared" si="143"/>
        <v/>
      </c>
      <c r="AK193" s="137" t="str">
        <f t="shared" si="144"/>
        <v/>
      </c>
      <c r="AL193" s="138" t="str">
        <f t="shared" si="145"/>
        <v/>
      </c>
      <c r="AM193" s="38" t="str">
        <f t="shared" si="146"/>
        <v/>
      </c>
    </row>
    <row r="194" spans="1:39" x14ac:dyDescent="0.25">
      <c r="A194" s="135">
        <v>37</v>
      </c>
      <c r="B194" s="14" t="str">
        <f t="shared" si="147"/>
        <v/>
      </c>
      <c r="C194" s="82" t="str">
        <f t="shared" si="116"/>
        <v/>
      </c>
      <c r="D194" s="82" t="str">
        <f t="shared" si="117"/>
        <v/>
      </c>
      <c r="E194" s="82" t="str">
        <f t="shared" si="118"/>
        <v/>
      </c>
      <c r="F194" s="82" t="str">
        <f t="shared" si="119"/>
        <v/>
      </c>
      <c r="G194" s="82" t="str">
        <f t="shared" si="120"/>
        <v/>
      </c>
      <c r="H194" s="82" t="str">
        <f t="shared" si="121"/>
        <v/>
      </c>
      <c r="I194" s="82" t="str">
        <f t="shared" si="122"/>
        <v/>
      </c>
      <c r="J194" s="82" t="str">
        <f t="shared" si="123"/>
        <v/>
      </c>
      <c r="K194" s="82" t="str">
        <f t="shared" si="124"/>
        <v/>
      </c>
      <c r="L194" s="82" t="str">
        <f t="shared" si="125"/>
        <v/>
      </c>
      <c r="M194" s="82" t="str">
        <f t="shared" si="126"/>
        <v/>
      </c>
      <c r="N194" s="82" t="str">
        <f t="shared" si="127"/>
        <v/>
      </c>
      <c r="O194" s="82" t="str">
        <f t="shared" si="128"/>
        <v/>
      </c>
      <c r="P194" s="14" t="str">
        <f t="shared" si="148"/>
        <v/>
      </c>
      <c r="Q194" s="14" t="str">
        <f t="shared" si="149"/>
        <v/>
      </c>
      <c r="R194" s="136" t="str">
        <f t="shared" si="150"/>
        <v/>
      </c>
      <c r="S194" s="47" t="str">
        <f t="shared" si="151"/>
        <v/>
      </c>
      <c r="T194" s="14" t="str">
        <f t="shared" si="152"/>
        <v/>
      </c>
      <c r="U194" s="14" t="str">
        <f t="shared" si="153"/>
        <v/>
      </c>
      <c r="V194" s="137" t="str">
        <f t="shared" si="129"/>
        <v/>
      </c>
      <c r="W194" s="38" t="str">
        <f t="shared" si="130"/>
        <v/>
      </c>
      <c r="X194" s="38" t="str">
        <f t="shared" si="131"/>
        <v/>
      </c>
      <c r="Y194" s="38" t="str">
        <f t="shared" si="132"/>
        <v/>
      </c>
      <c r="Z194" s="38" t="str">
        <f t="shared" si="133"/>
        <v/>
      </c>
      <c r="AA194" s="38" t="str">
        <f t="shared" si="134"/>
        <v/>
      </c>
      <c r="AB194" s="38" t="str">
        <f t="shared" si="135"/>
        <v/>
      </c>
      <c r="AC194" s="38" t="str">
        <f t="shared" si="136"/>
        <v/>
      </c>
      <c r="AD194" s="38" t="str">
        <f t="shared" si="137"/>
        <v/>
      </c>
      <c r="AE194" s="38" t="str">
        <f t="shared" si="138"/>
        <v/>
      </c>
      <c r="AF194" s="38" t="str">
        <f t="shared" si="139"/>
        <v/>
      </c>
      <c r="AG194" s="38" t="str">
        <f t="shared" si="140"/>
        <v/>
      </c>
      <c r="AH194" s="38" t="str">
        <f t="shared" si="141"/>
        <v/>
      </c>
      <c r="AI194" s="137" t="str">
        <f t="shared" si="142"/>
        <v/>
      </c>
      <c r="AJ194" s="137" t="str">
        <f t="shared" si="143"/>
        <v/>
      </c>
      <c r="AK194" s="137" t="str">
        <f t="shared" si="144"/>
        <v/>
      </c>
      <c r="AL194" s="138" t="str">
        <f t="shared" si="145"/>
        <v/>
      </c>
      <c r="AM194" s="38" t="str">
        <f t="shared" si="146"/>
        <v/>
      </c>
    </row>
    <row r="195" spans="1:39" x14ac:dyDescent="0.25">
      <c r="A195" s="135">
        <v>38</v>
      </c>
      <c r="B195" s="14" t="str">
        <f t="shared" si="147"/>
        <v/>
      </c>
      <c r="C195" s="82" t="str">
        <f t="shared" si="116"/>
        <v/>
      </c>
      <c r="D195" s="82" t="str">
        <f t="shared" si="117"/>
        <v/>
      </c>
      <c r="E195" s="82" t="str">
        <f t="shared" si="118"/>
        <v/>
      </c>
      <c r="F195" s="82" t="str">
        <f t="shared" si="119"/>
        <v/>
      </c>
      <c r="G195" s="82" t="str">
        <f t="shared" si="120"/>
        <v/>
      </c>
      <c r="H195" s="82" t="str">
        <f t="shared" si="121"/>
        <v/>
      </c>
      <c r="I195" s="82" t="str">
        <f t="shared" si="122"/>
        <v/>
      </c>
      <c r="J195" s="82" t="str">
        <f t="shared" si="123"/>
        <v/>
      </c>
      <c r="K195" s="82" t="str">
        <f t="shared" si="124"/>
        <v/>
      </c>
      <c r="L195" s="82" t="str">
        <f t="shared" si="125"/>
        <v/>
      </c>
      <c r="M195" s="82" t="str">
        <f t="shared" si="126"/>
        <v/>
      </c>
      <c r="N195" s="82" t="str">
        <f t="shared" si="127"/>
        <v/>
      </c>
      <c r="O195" s="82" t="str">
        <f t="shared" si="128"/>
        <v/>
      </c>
      <c r="P195" s="14" t="str">
        <f t="shared" si="148"/>
        <v/>
      </c>
      <c r="Q195" s="14" t="str">
        <f t="shared" si="149"/>
        <v/>
      </c>
      <c r="R195" s="136" t="str">
        <f t="shared" si="150"/>
        <v/>
      </c>
      <c r="S195" s="47" t="str">
        <f t="shared" si="151"/>
        <v/>
      </c>
      <c r="T195" s="14" t="str">
        <f t="shared" si="152"/>
        <v/>
      </c>
      <c r="U195" s="14" t="str">
        <f t="shared" si="153"/>
        <v/>
      </c>
      <c r="V195" s="137" t="str">
        <f t="shared" si="129"/>
        <v/>
      </c>
      <c r="W195" s="38" t="str">
        <f t="shared" si="130"/>
        <v/>
      </c>
      <c r="X195" s="38" t="str">
        <f t="shared" si="131"/>
        <v/>
      </c>
      <c r="Y195" s="38" t="str">
        <f t="shared" si="132"/>
        <v/>
      </c>
      <c r="Z195" s="38" t="str">
        <f t="shared" si="133"/>
        <v/>
      </c>
      <c r="AA195" s="38" t="str">
        <f t="shared" si="134"/>
        <v/>
      </c>
      <c r="AB195" s="38" t="str">
        <f t="shared" si="135"/>
        <v/>
      </c>
      <c r="AC195" s="38" t="str">
        <f t="shared" si="136"/>
        <v/>
      </c>
      <c r="AD195" s="38" t="str">
        <f t="shared" si="137"/>
        <v/>
      </c>
      <c r="AE195" s="38" t="str">
        <f t="shared" si="138"/>
        <v/>
      </c>
      <c r="AF195" s="38" t="str">
        <f t="shared" si="139"/>
        <v/>
      </c>
      <c r="AG195" s="38" t="str">
        <f t="shared" si="140"/>
        <v/>
      </c>
      <c r="AH195" s="38" t="str">
        <f t="shared" si="141"/>
        <v/>
      </c>
      <c r="AI195" s="137" t="str">
        <f t="shared" si="142"/>
        <v/>
      </c>
      <c r="AJ195" s="137" t="str">
        <f t="shared" si="143"/>
        <v/>
      </c>
      <c r="AK195" s="137" t="str">
        <f t="shared" si="144"/>
        <v/>
      </c>
      <c r="AL195" s="138" t="str">
        <f t="shared" si="145"/>
        <v/>
      </c>
      <c r="AM195" s="38" t="str">
        <f t="shared" si="146"/>
        <v/>
      </c>
    </row>
    <row r="196" spans="1:39" x14ac:dyDescent="0.25">
      <c r="A196" s="135">
        <v>39</v>
      </c>
      <c r="B196" s="14" t="str">
        <f t="shared" si="147"/>
        <v/>
      </c>
      <c r="C196" s="82" t="str">
        <f t="shared" si="116"/>
        <v/>
      </c>
      <c r="D196" s="82" t="str">
        <f t="shared" si="117"/>
        <v/>
      </c>
      <c r="E196" s="82" t="str">
        <f t="shared" si="118"/>
        <v/>
      </c>
      <c r="F196" s="82" t="str">
        <f t="shared" si="119"/>
        <v/>
      </c>
      <c r="G196" s="82" t="str">
        <f t="shared" si="120"/>
        <v/>
      </c>
      <c r="H196" s="82" t="str">
        <f t="shared" si="121"/>
        <v/>
      </c>
      <c r="I196" s="82" t="str">
        <f t="shared" si="122"/>
        <v/>
      </c>
      <c r="J196" s="82" t="str">
        <f t="shared" si="123"/>
        <v/>
      </c>
      <c r="K196" s="82" t="str">
        <f t="shared" si="124"/>
        <v/>
      </c>
      <c r="L196" s="82" t="str">
        <f t="shared" si="125"/>
        <v/>
      </c>
      <c r="M196" s="82" t="str">
        <f t="shared" si="126"/>
        <v/>
      </c>
      <c r="N196" s="82" t="str">
        <f t="shared" si="127"/>
        <v/>
      </c>
      <c r="O196" s="82" t="str">
        <f t="shared" si="128"/>
        <v/>
      </c>
      <c r="P196" s="14" t="str">
        <f t="shared" si="148"/>
        <v/>
      </c>
      <c r="Q196" s="14" t="str">
        <f t="shared" si="149"/>
        <v/>
      </c>
      <c r="R196" s="136" t="str">
        <f t="shared" si="150"/>
        <v/>
      </c>
      <c r="S196" s="47" t="str">
        <f t="shared" si="151"/>
        <v/>
      </c>
      <c r="T196" s="14" t="str">
        <f t="shared" si="152"/>
        <v/>
      </c>
      <c r="U196" s="14" t="str">
        <f t="shared" si="153"/>
        <v/>
      </c>
      <c r="V196" s="137" t="str">
        <f t="shared" si="129"/>
        <v/>
      </c>
      <c r="W196" s="38" t="str">
        <f t="shared" si="130"/>
        <v/>
      </c>
      <c r="X196" s="38" t="str">
        <f t="shared" si="131"/>
        <v/>
      </c>
      <c r="Y196" s="38" t="str">
        <f t="shared" si="132"/>
        <v/>
      </c>
      <c r="Z196" s="38" t="str">
        <f t="shared" si="133"/>
        <v/>
      </c>
      <c r="AA196" s="38" t="str">
        <f t="shared" si="134"/>
        <v/>
      </c>
      <c r="AB196" s="38" t="str">
        <f t="shared" si="135"/>
        <v/>
      </c>
      <c r="AC196" s="38" t="str">
        <f t="shared" si="136"/>
        <v/>
      </c>
      <c r="AD196" s="38" t="str">
        <f t="shared" si="137"/>
        <v/>
      </c>
      <c r="AE196" s="38" t="str">
        <f t="shared" si="138"/>
        <v/>
      </c>
      <c r="AF196" s="38" t="str">
        <f t="shared" si="139"/>
        <v/>
      </c>
      <c r="AG196" s="38" t="str">
        <f t="shared" si="140"/>
        <v/>
      </c>
      <c r="AH196" s="38" t="str">
        <f t="shared" si="141"/>
        <v/>
      </c>
      <c r="AI196" s="137" t="str">
        <f t="shared" si="142"/>
        <v/>
      </c>
      <c r="AJ196" s="137" t="str">
        <f t="shared" si="143"/>
        <v/>
      </c>
      <c r="AK196" s="137" t="str">
        <f t="shared" si="144"/>
        <v/>
      </c>
      <c r="AL196" s="138" t="str">
        <f t="shared" si="145"/>
        <v/>
      </c>
      <c r="AM196" s="38" t="str">
        <f t="shared" si="146"/>
        <v/>
      </c>
    </row>
    <row r="197" spans="1:39" x14ac:dyDescent="0.25">
      <c r="A197" s="135">
        <v>40</v>
      </c>
      <c r="B197" s="14" t="str">
        <f t="shared" si="147"/>
        <v/>
      </c>
      <c r="C197" s="82" t="str">
        <f t="shared" si="116"/>
        <v/>
      </c>
      <c r="D197" s="82" t="str">
        <f t="shared" si="117"/>
        <v/>
      </c>
      <c r="E197" s="82" t="str">
        <f t="shared" si="118"/>
        <v/>
      </c>
      <c r="F197" s="82" t="str">
        <f t="shared" si="119"/>
        <v/>
      </c>
      <c r="G197" s="82" t="str">
        <f t="shared" si="120"/>
        <v/>
      </c>
      <c r="H197" s="82" t="str">
        <f t="shared" si="121"/>
        <v/>
      </c>
      <c r="I197" s="82" t="str">
        <f t="shared" si="122"/>
        <v/>
      </c>
      <c r="J197" s="82" t="str">
        <f t="shared" si="123"/>
        <v/>
      </c>
      <c r="K197" s="82" t="str">
        <f t="shared" si="124"/>
        <v/>
      </c>
      <c r="L197" s="82" t="str">
        <f t="shared" si="125"/>
        <v/>
      </c>
      <c r="M197" s="82" t="str">
        <f t="shared" si="126"/>
        <v/>
      </c>
      <c r="N197" s="82" t="str">
        <f t="shared" si="127"/>
        <v/>
      </c>
      <c r="O197" s="82" t="str">
        <f t="shared" si="128"/>
        <v/>
      </c>
      <c r="P197" s="14" t="str">
        <f t="shared" si="148"/>
        <v/>
      </c>
      <c r="Q197" s="14" t="str">
        <f t="shared" si="149"/>
        <v/>
      </c>
      <c r="R197" s="136" t="str">
        <f t="shared" si="150"/>
        <v/>
      </c>
      <c r="S197" s="47" t="str">
        <f t="shared" si="151"/>
        <v/>
      </c>
      <c r="T197" s="14" t="str">
        <f t="shared" si="152"/>
        <v/>
      </c>
      <c r="U197" s="14" t="str">
        <f t="shared" si="153"/>
        <v/>
      </c>
      <c r="V197" s="137" t="str">
        <f t="shared" si="129"/>
        <v/>
      </c>
      <c r="W197" s="38" t="str">
        <f t="shared" si="130"/>
        <v/>
      </c>
      <c r="X197" s="38" t="str">
        <f t="shared" si="131"/>
        <v/>
      </c>
      <c r="Y197" s="38" t="str">
        <f t="shared" si="132"/>
        <v/>
      </c>
      <c r="Z197" s="38" t="str">
        <f t="shared" si="133"/>
        <v/>
      </c>
      <c r="AA197" s="38" t="str">
        <f t="shared" si="134"/>
        <v/>
      </c>
      <c r="AB197" s="38" t="str">
        <f t="shared" si="135"/>
        <v/>
      </c>
      <c r="AC197" s="38" t="str">
        <f t="shared" si="136"/>
        <v/>
      </c>
      <c r="AD197" s="38" t="str">
        <f t="shared" si="137"/>
        <v/>
      </c>
      <c r="AE197" s="38" t="str">
        <f t="shared" si="138"/>
        <v/>
      </c>
      <c r="AF197" s="38" t="str">
        <f t="shared" si="139"/>
        <v/>
      </c>
      <c r="AG197" s="38" t="str">
        <f t="shared" si="140"/>
        <v/>
      </c>
      <c r="AH197" s="38" t="str">
        <f t="shared" si="141"/>
        <v/>
      </c>
      <c r="AI197" s="137" t="str">
        <f t="shared" si="142"/>
        <v/>
      </c>
      <c r="AJ197" s="137" t="str">
        <f t="shared" si="143"/>
        <v/>
      </c>
      <c r="AK197" s="137" t="str">
        <f t="shared" si="144"/>
        <v/>
      </c>
      <c r="AL197" s="138" t="str">
        <f t="shared" si="145"/>
        <v/>
      </c>
      <c r="AM197" s="38" t="str">
        <f t="shared" si="146"/>
        <v/>
      </c>
    </row>
    <row r="198" spans="1:39" x14ac:dyDescent="0.25">
      <c r="A198" s="135">
        <v>41</v>
      </c>
      <c r="B198" s="14" t="str">
        <f t="shared" si="147"/>
        <v/>
      </c>
      <c r="C198" s="82" t="str">
        <f t="shared" si="116"/>
        <v/>
      </c>
      <c r="D198" s="82" t="str">
        <f t="shared" si="117"/>
        <v/>
      </c>
      <c r="E198" s="82" t="str">
        <f t="shared" si="118"/>
        <v/>
      </c>
      <c r="F198" s="82" t="str">
        <f t="shared" si="119"/>
        <v/>
      </c>
      <c r="G198" s="82" t="str">
        <f t="shared" si="120"/>
        <v/>
      </c>
      <c r="H198" s="82" t="str">
        <f t="shared" si="121"/>
        <v/>
      </c>
      <c r="I198" s="82" t="str">
        <f t="shared" si="122"/>
        <v/>
      </c>
      <c r="J198" s="82" t="str">
        <f t="shared" si="123"/>
        <v/>
      </c>
      <c r="K198" s="82" t="str">
        <f t="shared" si="124"/>
        <v/>
      </c>
      <c r="L198" s="82" t="str">
        <f t="shared" si="125"/>
        <v/>
      </c>
      <c r="M198" s="82" t="str">
        <f t="shared" si="126"/>
        <v/>
      </c>
      <c r="N198" s="82" t="str">
        <f t="shared" si="127"/>
        <v/>
      </c>
      <c r="O198" s="82" t="str">
        <f t="shared" si="128"/>
        <v/>
      </c>
      <c r="P198" s="14" t="str">
        <f t="shared" si="148"/>
        <v/>
      </c>
      <c r="Q198" s="14" t="str">
        <f t="shared" si="149"/>
        <v/>
      </c>
      <c r="R198" s="136" t="str">
        <f t="shared" si="150"/>
        <v/>
      </c>
      <c r="S198" s="47" t="str">
        <f t="shared" si="151"/>
        <v/>
      </c>
      <c r="T198" s="14" t="str">
        <f t="shared" si="152"/>
        <v/>
      </c>
      <c r="U198" s="14" t="str">
        <f t="shared" si="153"/>
        <v/>
      </c>
      <c r="V198" s="137" t="str">
        <f t="shared" si="129"/>
        <v/>
      </c>
      <c r="W198" s="38" t="str">
        <f t="shared" si="130"/>
        <v/>
      </c>
      <c r="X198" s="38" t="str">
        <f t="shared" si="131"/>
        <v/>
      </c>
      <c r="Y198" s="38" t="str">
        <f t="shared" si="132"/>
        <v/>
      </c>
      <c r="Z198" s="38" t="str">
        <f t="shared" si="133"/>
        <v/>
      </c>
      <c r="AA198" s="38" t="str">
        <f t="shared" si="134"/>
        <v/>
      </c>
      <c r="AB198" s="38" t="str">
        <f t="shared" si="135"/>
        <v/>
      </c>
      <c r="AC198" s="38" t="str">
        <f t="shared" si="136"/>
        <v/>
      </c>
      <c r="AD198" s="38" t="str">
        <f t="shared" si="137"/>
        <v/>
      </c>
      <c r="AE198" s="38" t="str">
        <f t="shared" si="138"/>
        <v/>
      </c>
      <c r="AF198" s="38" t="str">
        <f t="shared" si="139"/>
        <v/>
      </c>
      <c r="AG198" s="38" t="str">
        <f t="shared" si="140"/>
        <v/>
      </c>
      <c r="AH198" s="38" t="str">
        <f t="shared" si="141"/>
        <v/>
      </c>
      <c r="AI198" s="137" t="str">
        <f t="shared" si="142"/>
        <v/>
      </c>
      <c r="AJ198" s="137" t="str">
        <f t="shared" si="143"/>
        <v/>
      </c>
      <c r="AK198" s="137" t="str">
        <f t="shared" si="144"/>
        <v/>
      </c>
      <c r="AL198" s="138" t="str">
        <f t="shared" si="145"/>
        <v/>
      </c>
      <c r="AM198" s="38" t="str">
        <f t="shared" si="146"/>
        <v/>
      </c>
    </row>
    <row r="199" spans="1:39" x14ac:dyDescent="0.25">
      <c r="A199" s="135">
        <v>42</v>
      </c>
      <c r="B199" s="14" t="str">
        <f t="shared" si="147"/>
        <v/>
      </c>
      <c r="C199" s="82" t="str">
        <f t="shared" si="116"/>
        <v/>
      </c>
      <c r="D199" s="82" t="str">
        <f t="shared" si="117"/>
        <v/>
      </c>
      <c r="E199" s="82" t="str">
        <f t="shared" si="118"/>
        <v/>
      </c>
      <c r="F199" s="82" t="str">
        <f t="shared" si="119"/>
        <v/>
      </c>
      <c r="G199" s="82" t="str">
        <f t="shared" si="120"/>
        <v/>
      </c>
      <c r="H199" s="82" t="str">
        <f t="shared" si="121"/>
        <v/>
      </c>
      <c r="I199" s="82" t="str">
        <f t="shared" si="122"/>
        <v/>
      </c>
      <c r="J199" s="82" t="str">
        <f t="shared" si="123"/>
        <v/>
      </c>
      <c r="K199" s="82" t="str">
        <f t="shared" si="124"/>
        <v/>
      </c>
      <c r="L199" s="82" t="str">
        <f t="shared" si="125"/>
        <v/>
      </c>
      <c r="M199" s="82" t="str">
        <f t="shared" si="126"/>
        <v/>
      </c>
      <c r="N199" s="82" t="str">
        <f t="shared" si="127"/>
        <v/>
      </c>
      <c r="O199" s="82" t="str">
        <f t="shared" si="128"/>
        <v/>
      </c>
      <c r="P199" s="14" t="str">
        <f t="shared" si="148"/>
        <v/>
      </c>
      <c r="Q199" s="14" t="str">
        <f t="shared" si="149"/>
        <v/>
      </c>
      <c r="R199" s="136" t="str">
        <f t="shared" si="150"/>
        <v/>
      </c>
      <c r="S199" s="47" t="str">
        <f t="shared" si="151"/>
        <v/>
      </c>
      <c r="T199" s="14" t="str">
        <f t="shared" si="152"/>
        <v/>
      </c>
      <c r="U199" s="14" t="str">
        <f t="shared" si="153"/>
        <v/>
      </c>
      <c r="V199" s="137" t="str">
        <f t="shared" si="129"/>
        <v/>
      </c>
      <c r="W199" s="38" t="str">
        <f t="shared" si="130"/>
        <v/>
      </c>
      <c r="X199" s="38" t="str">
        <f t="shared" si="131"/>
        <v/>
      </c>
      <c r="Y199" s="38" t="str">
        <f t="shared" si="132"/>
        <v/>
      </c>
      <c r="Z199" s="38" t="str">
        <f t="shared" si="133"/>
        <v/>
      </c>
      <c r="AA199" s="38" t="str">
        <f t="shared" si="134"/>
        <v/>
      </c>
      <c r="AB199" s="38" t="str">
        <f t="shared" si="135"/>
        <v/>
      </c>
      <c r="AC199" s="38" t="str">
        <f t="shared" si="136"/>
        <v/>
      </c>
      <c r="AD199" s="38" t="str">
        <f t="shared" si="137"/>
        <v/>
      </c>
      <c r="AE199" s="38" t="str">
        <f t="shared" si="138"/>
        <v/>
      </c>
      <c r="AF199" s="38" t="str">
        <f t="shared" si="139"/>
        <v/>
      </c>
      <c r="AG199" s="38" t="str">
        <f t="shared" si="140"/>
        <v/>
      </c>
      <c r="AH199" s="38" t="str">
        <f t="shared" si="141"/>
        <v/>
      </c>
      <c r="AI199" s="137" t="str">
        <f t="shared" si="142"/>
        <v/>
      </c>
      <c r="AJ199" s="137" t="str">
        <f t="shared" si="143"/>
        <v/>
      </c>
      <c r="AK199" s="137" t="str">
        <f t="shared" si="144"/>
        <v/>
      </c>
      <c r="AL199" s="138" t="str">
        <f t="shared" si="145"/>
        <v/>
      </c>
      <c r="AM199" s="38" t="str">
        <f t="shared" si="146"/>
        <v/>
      </c>
    </row>
    <row r="200" spans="1:39" x14ac:dyDescent="0.25">
      <c r="A200" s="135">
        <v>43</v>
      </c>
      <c r="B200" s="14" t="str">
        <f t="shared" si="147"/>
        <v/>
      </c>
      <c r="C200" s="82" t="str">
        <f t="shared" si="116"/>
        <v/>
      </c>
      <c r="D200" s="82" t="str">
        <f t="shared" si="117"/>
        <v/>
      </c>
      <c r="E200" s="82" t="str">
        <f t="shared" si="118"/>
        <v/>
      </c>
      <c r="F200" s="82" t="str">
        <f t="shared" si="119"/>
        <v/>
      </c>
      <c r="G200" s="82" t="str">
        <f t="shared" si="120"/>
        <v/>
      </c>
      <c r="H200" s="82" t="str">
        <f t="shared" si="121"/>
        <v/>
      </c>
      <c r="I200" s="82" t="str">
        <f t="shared" si="122"/>
        <v/>
      </c>
      <c r="J200" s="82" t="str">
        <f t="shared" si="123"/>
        <v/>
      </c>
      <c r="K200" s="82" t="str">
        <f t="shared" si="124"/>
        <v/>
      </c>
      <c r="L200" s="82" t="str">
        <f t="shared" si="125"/>
        <v/>
      </c>
      <c r="M200" s="82" t="str">
        <f t="shared" si="126"/>
        <v/>
      </c>
      <c r="N200" s="82" t="str">
        <f t="shared" si="127"/>
        <v/>
      </c>
      <c r="O200" s="82" t="str">
        <f t="shared" si="128"/>
        <v/>
      </c>
      <c r="P200" s="14" t="str">
        <f t="shared" si="148"/>
        <v/>
      </c>
      <c r="Q200" s="14" t="str">
        <f t="shared" si="149"/>
        <v/>
      </c>
      <c r="R200" s="136" t="str">
        <f t="shared" si="150"/>
        <v/>
      </c>
      <c r="S200" s="47" t="str">
        <f t="shared" si="151"/>
        <v/>
      </c>
      <c r="T200" s="14" t="str">
        <f t="shared" si="152"/>
        <v/>
      </c>
      <c r="U200" s="14" t="str">
        <f t="shared" si="153"/>
        <v/>
      </c>
      <c r="V200" s="137" t="str">
        <f t="shared" si="129"/>
        <v/>
      </c>
      <c r="W200" s="38" t="str">
        <f t="shared" si="130"/>
        <v/>
      </c>
      <c r="X200" s="38" t="str">
        <f t="shared" si="131"/>
        <v/>
      </c>
      <c r="Y200" s="38" t="str">
        <f t="shared" si="132"/>
        <v/>
      </c>
      <c r="Z200" s="38" t="str">
        <f t="shared" si="133"/>
        <v/>
      </c>
      <c r="AA200" s="38" t="str">
        <f t="shared" si="134"/>
        <v/>
      </c>
      <c r="AB200" s="38" t="str">
        <f t="shared" si="135"/>
        <v/>
      </c>
      <c r="AC200" s="38" t="str">
        <f t="shared" si="136"/>
        <v/>
      </c>
      <c r="AD200" s="38" t="str">
        <f t="shared" si="137"/>
        <v/>
      </c>
      <c r="AE200" s="38" t="str">
        <f t="shared" si="138"/>
        <v/>
      </c>
      <c r="AF200" s="38" t="str">
        <f t="shared" si="139"/>
        <v/>
      </c>
      <c r="AG200" s="38" t="str">
        <f t="shared" si="140"/>
        <v/>
      </c>
      <c r="AH200" s="38" t="str">
        <f t="shared" si="141"/>
        <v/>
      </c>
      <c r="AI200" s="137" t="str">
        <f t="shared" si="142"/>
        <v/>
      </c>
      <c r="AJ200" s="137" t="str">
        <f t="shared" si="143"/>
        <v/>
      </c>
      <c r="AK200" s="137" t="str">
        <f t="shared" si="144"/>
        <v/>
      </c>
      <c r="AL200" s="138" t="str">
        <f t="shared" si="145"/>
        <v/>
      </c>
      <c r="AM200" s="38" t="str">
        <f t="shared" si="146"/>
        <v/>
      </c>
    </row>
    <row r="201" spans="1:39" x14ac:dyDescent="0.25">
      <c r="A201" s="135">
        <v>44</v>
      </c>
      <c r="B201" s="14" t="str">
        <f t="shared" si="147"/>
        <v/>
      </c>
      <c r="C201" s="82" t="str">
        <f t="shared" si="116"/>
        <v/>
      </c>
      <c r="D201" s="82" t="str">
        <f t="shared" si="117"/>
        <v/>
      </c>
      <c r="E201" s="82" t="str">
        <f t="shared" si="118"/>
        <v/>
      </c>
      <c r="F201" s="82" t="str">
        <f t="shared" si="119"/>
        <v/>
      </c>
      <c r="G201" s="82" t="str">
        <f t="shared" si="120"/>
        <v/>
      </c>
      <c r="H201" s="82" t="str">
        <f t="shared" si="121"/>
        <v/>
      </c>
      <c r="I201" s="82" t="str">
        <f t="shared" si="122"/>
        <v/>
      </c>
      <c r="J201" s="82" t="str">
        <f t="shared" si="123"/>
        <v/>
      </c>
      <c r="K201" s="82" t="str">
        <f t="shared" si="124"/>
        <v/>
      </c>
      <c r="L201" s="82" t="str">
        <f t="shared" si="125"/>
        <v/>
      </c>
      <c r="M201" s="82" t="str">
        <f t="shared" si="126"/>
        <v/>
      </c>
      <c r="N201" s="82" t="str">
        <f t="shared" si="127"/>
        <v/>
      </c>
      <c r="O201" s="82" t="str">
        <f t="shared" si="128"/>
        <v/>
      </c>
      <c r="P201" s="14" t="str">
        <f t="shared" si="148"/>
        <v/>
      </c>
      <c r="Q201" s="14" t="str">
        <f t="shared" si="149"/>
        <v/>
      </c>
      <c r="R201" s="136" t="str">
        <f t="shared" si="150"/>
        <v/>
      </c>
      <c r="S201" s="47" t="str">
        <f t="shared" si="151"/>
        <v/>
      </c>
      <c r="T201" s="14" t="str">
        <f t="shared" si="152"/>
        <v/>
      </c>
      <c r="U201" s="14" t="str">
        <f t="shared" si="153"/>
        <v/>
      </c>
      <c r="V201" s="137" t="str">
        <f t="shared" si="129"/>
        <v/>
      </c>
      <c r="W201" s="38" t="str">
        <f t="shared" si="130"/>
        <v/>
      </c>
      <c r="X201" s="38" t="str">
        <f t="shared" si="131"/>
        <v/>
      </c>
      <c r="Y201" s="38" t="str">
        <f t="shared" si="132"/>
        <v/>
      </c>
      <c r="Z201" s="38" t="str">
        <f t="shared" si="133"/>
        <v/>
      </c>
      <c r="AA201" s="38" t="str">
        <f t="shared" si="134"/>
        <v/>
      </c>
      <c r="AB201" s="38" t="str">
        <f t="shared" si="135"/>
        <v/>
      </c>
      <c r="AC201" s="38" t="str">
        <f t="shared" si="136"/>
        <v/>
      </c>
      <c r="AD201" s="38" t="str">
        <f t="shared" si="137"/>
        <v/>
      </c>
      <c r="AE201" s="38" t="str">
        <f t="shared" si="138"/>
        <v/>
      </c>
      <c r="AF201" s="38" t="str">
        <f t="shared" si="139"/>
        <v/>
      </c>
      <c r="AG201" s="38" t="str">
        <f t="shared" si="140"/>
        <v/>
      </c>
      <c r="AH201" s="38" t="str">
        <f t="shared" si="141"/>
        <v/>
      </c>
      <c r="AI201" s="137" t="str">
        <f t="shared" si="142"/>
        <v/>
      </c>
      <c r="AJ201" s="137" t="str">
        <f t="shared" si="143"/>
        <v/>
      </c>
      <c r="AK201" s="137" t="str">
        <f t="shared" si="144"/>
        <v/>
      </c>
      <c r="AL201" s="138" t="str">
        <f t="shared" si="145"/>
        <v/>
      </c>
      <c r="AM201" s="38" t="str">
        <f t="shared" si="146"/>
        <v/>
      </c>
    </row>
    <row r="202" spans="1:39" x14ac:dyDescent="0.25">
      <c r="A202" s="135">
        <v>45</v>
      </c>
      <c r="B202" s="14" t="str">
        <f t="shared" si="147"/>
        <v/>
      </c>
      <c r="C202" s="82" t="str">
        <f t="shared" si="116"/>
        <v/>
      </c>
      <c r="D202" s="82" t="str">
        <f t="shared" si="117"/>
        <v/>
      </c>
      <c r="E202" s="82" t="str">
        <f t="shared" si="118"/>
        <v/>
      </c>
      <c r="F202" s="82" t="str">
        <f t="shared" si="119"/>
        <v/>
      </c>
      <c r="G202" s="82" t="str">
        <f t="shared" si="120"/>
        <v/>
      </c>
      <c r="H202" s="82" t="str">
        <f t="shared" si="121"/>
        <v/>
      </c>
      <c r="I202" s="82" t="str">
        <f t="shared" si="122"/>
        <v/>
      </c>
      <c r="J202" s="82" t="str">
        <f t="shared" si="123"/>
        <v/>
      </c>
      <c r="K202" s="82" t="str">
        <f t="shared" si="124"/>
        <v/>
      </c>
      <c r="L202" s="82" t="str">
        <f t="shared" si="125"/>
        <v/>
      </c>
      <c r="M202" s="82" t="str">
        <f t="shared" si="126"/>
        <v/>
      </c>
      <c r="N202" s="82" t="str">
        <f t="shared" si="127"/>
        <v/>
      </c>
      <c r="O202" s="82" t="str">
        <f t="shared" si="128"/>
        <v/>
      </c>
      <c r="P202" s="14" t="str">
        <f t="shared" si="148"/>
        <v/>
      </c>
      <c r="Q202" s="14" t="str">
        <f t="shared" si="149"/>
        <v/>
      </c>
      <c r="R202" s="136" t="str">
        <f t="shared" si="150"/>
        <v/>
      </c>
      <c r="S202" s="47" t="str">
        <f t="shared" si="151"/>
        <v/>
      </c>
      <c r="T202" s="14" t="str">
        <f t="shared" si="152"/>
        <v/>
      </c>
      <c r="U202" s="14" t="str">
        <f t="shared" si="153"/>
        <v/>
      </c>
      <c r="V202" s="137" t="str">
        <f t="shared" si="129"/>
        <v/>
      </c>
      <c r="W202" s="38" t="str">
        <f t="shared" si="130"/>
        <v/>
      </c>
      <c r="X202" s="38" t="str">
        <f t="shared" si="131"/>
        <v/>
      </c>
      <c r="Y202" s="38" t="str">
        <f t="shared" si="132"/>
        <v/>
      </c>
      <c r="Z202" s="38" t="str">
        <f t="shared" si="133"/>
        <v/>
      </c>
      <c r="AA202" s="38" t="str">
        <f t="shared" si="134"/>
        <v/>
      </c>
      <c r="AB202" s="38" t="str">
        <f t="shared" si="135"/>
        <v/>
      </c>
      <c r="AC202" s="38" t="str">
        <f t="shared" si="136"/>
        <v/>
      </c>
      <c r="AD202" s="38" t="str">
        <f t="shared" si="137"/>
        <v/>
      </c>
      <c r="AE202" s="38" t="str">
        <f t="shared" si="138"/>
        <v/>
      </c>
      <c r="AF202" s="38" t="str">
        <f t="shared" si="139"/>
        <v/>
      </c>
      <c r="AG202" s="38" t="str">
        <f t="shared" si="140"/>
        <v/>
      </c>
      <c r="AH202" s="38" t="str">
        <f t="shared" si="141"/>
        <v/>
      </c>
      <c r="AI202" s="137" t="str">
        <f t="shared" si="142"/>
        <v/>
      </c>
      <c r="AJ202" s="137" t="str">
        <f t="shared" si="143"/>
        <v/>
      </c>
      <c r="AK202" s="137" t="str">
        <f t="shared" si="144"/>
        <v/>
      </c>
      <c r="AL202" s="138" t="str">
        <f t="shared" si="145"/>
        <v/>
      </c>
      <c r="AM202" s="38" t="str">
        <f t="shared" si="146"/>
        <v/>
      </c>
    </row>
    <row r="205" spans="1:39" ht="21" x14ac:dyDescent="0.35">
      <c r="A205" s="430" t="str">
        <f>"RANKING  "&amp;DATOS!B10&amp;DATOS!B11&amp;" -- IV "&amp;DATOS!B12</f>
        <v>RANKING   -- IV Trimestre</v>
      </c>
      <c r="B205" s="430"/>
      <c r="C205" s="430"/>
      <c r="D205" s="430"/>
      <c r="E205" s="430"/>
      <c r="F205" s="430"/>
      <c r="G205" s="430"/>
      <c r="H205" s="430"/>
      <c r="I205" s="430"/>
      <c r="J205" s="430"/>
      <c r="K205" s="430"/>
      <c r="L205" s="430"/>
      <c r="M205" s="430"/>
      <c r="N205" s="430"/>
      <c r="O205" s="430"/>
      <c r="P205" s="430"/>
      <c r="Q205" s="430"/>
      <c r="R205" s="430"/>
      <c r="S205" s="430"/>
      <c r="T205" s="430"/>
      <c r="U205" s="430"/>
      <c r="V205" s="430"/>
      <c r="W205" s="430"/>
      <c r="X205" s="430"/>
      <c r="Y205" s="430"/>
      <c r="Z205" s="430"/>
      <c r="AA205" s="430"/>
      <c r="AB205" s="430"/>
      <c r="AC205" s="430"/>
      <c r="AD205" s="430"/>
      <c r="AE205" s="430"/>
      <c r="AF205" s="430"/>
      <c r="AG205" s="430"/>
      <c r="AH205" s="430"/>
      <c r="AI205" s="430"/>
      <c r="AJ205" s="430"/>
      <c r="AK205" s="430"/>
      <c r="AL205" s="430"/>
      <c r="AM205" s="430"/>
    </row>
    <row r="207" spans="1:39" ht="15" customHeight="1" x14ac:dyDescent="0.25">
      <c r="A207" s="400" t="s">
        <v>19</v>
      </c>
      <c r="B207" s="424" t="s">
        <v>18</v>
      </c>
      <c r="C207" s="415" t="s">
        <v>173</v>
      </c>
      <c r="D207" s="415"/>
      <c r="E207" s="415"/>
      <c r="F207" s="415"/>
      <c r="G207" s="415"/>
      <c r="H207" s="415"/>
      <c r="I207" s="415"/>
      <c r="J207" s="415"/>
      <c r="K207" s="415"/>
      <c r="L207" s="415"/>
      <c r="M207" s="415" t="s">
        <v>174</v>
      </c>
      <c r="N207" s="415"/>
      <c r="O207" s="425" t="s">
        <v>172</v>
      </c>
      <c r="P207" s="425" t="s">
        <v>205</v>
      </c>
      <c r="Q207" s="425" t="s">
        <v>200</v>
      </c>
      <c r="R207" s="425" t="s">
        <v>201</v>
      </c>
      <c r="S207" s="425" t="s">
        <v>175</v>
      </c>
      <c r="T207" s="427" t="s">
        <v>202</v>
      </c>
      <c r="U207" s="427" t="s">
        <v>159</v>
      </c>
      <c r="V207" s="400" t="s">
        <v>18</v>
      </c>
      <c r="W207" s="429" t="s">
        <v>173</v>
      </c>
      <c r="X207" s="429"/>
      <c r="Y207" s="429"/>
      <c r="Z207" s="429"/>
      <c r="AA207" s="429"/>
      <c r="AB207" s="429"/>
      <c r="AC207" s="429"/>
      <c r="AD207" s="429"/>
      <c r="AE207" s="429"/>
      <c r="AF207" s="429"/>
      <c r="AG207" s="429" t="s">
        <v>206</v>
      </c>
      <c r="AH207" s="429"/>
      <c r="AI207" s="428" t="s">
        <v>145</v>
      </c>
      <c r="AJ207" s="428" t="s">
        <v>205</v>
      </c>
      <c r="AK207" s="428" t="s">
        <v>200</v>
      </c>
      <c r="AL207" s="428" t="s">
        <v>201</v>
      </c>
      <c r="AM207" s="428" t="s">
        <v>175</v>
      </c>
    </row>
    <row r="208" spans="1:39" ht="85.5" customHeight="1" x14ac:dyDescent="0.25">
      <c r="A208" s="400"/>
      <c r="B208" s="424"/>
      <c r="C208" s="133" t="s">
        <v>160</v>
      </c>
      <c r="D208" s="133" t="s">
        <v>161</v>
      </c>
      <c r="E208" s="133" t="s">
        <v>162</v>
      </c>
      <c r="F208" s="133" t="s">
        <v>163</v>
      </c>
      <c r="G208" s="133" t="s">
        <v>164</v>
      </c>
      <c r="H208" s="133" t="s">
        <v>165</v>
      </c>
      <c r="I208" s="133" t="s">
        <v>166</v>
      </c>
      <c r="J208" s="133" t="s">
        <v>167</v>
      </c>
      <c r="K208" s="133" t="s">
        <v>168</v>
      </c>
      <c r="L208" s="133" t="s">
        <v>169</v>
      </c>
      <c r="M208" s="133" t="s">
        <v>170</v>
      </c>
      <c r="N208" s="133" t="s">
        <v>171</v>
      </c>
      <c r="O208" s="425"/>
      <c r="P208" s="425"/>
      <c r="Q208" s="425"/>
      <c r="R208" s="425"/>
      <c r="S208" s="425"/>
      <c r="T208" s="427"/>
      <c r="U208" s="427"/>
      <c r="V208" s="400"/>
      <c r="W208" s="134" t="s">
        <v>8</v>
      </c>
      <c r="X208" s="134" t="s">
        <v>151</v>
      </c>
      <c r="Y208" s="134" t="s">
        <v>150</v>
      </c>
      <c r="Z208" s="134" t="s">
        <v>7</v>
      </c>
      <c r="AA208" s="134" t="s">
        <v>5</v>
      </c>
      <c r="AB208" s="134" t="s">
        <v>165</v>
      </c>
      <c r="AC208" s="134" t="s">
        <v>203</v>
      </c>
      <c r="AD208" s="134" t="s">
        <v>204</v>
      </c>
      <c r="AE208" s="134" t="s">
        <v>168</v>
      </c>
      <c r="AF208" s="134" t="s">
        <v>169</v>
      </c>
      <c r="AG208" s="134" t="s">
        <v>207</v>
      </c>
      <c r="AH208" s="134" t="s">
        <v>171</v>
      </c>
      <c r="AI208" s="428"/>
      <c r="AJ208" s="428"/>
      <c r="AK208" s="428"/>
      <c r="AL208" s="428"/>
      <c r="AM208" s="428"/>
    </row>
    <row r="209" spans="1:39" x14ac:dyDescent="0.25">
      <c r="A209" s="135">
        <v>1</v>
      </c>
      <c r="B209" s="14" t="str">
        <f>IF(B6="","",B6)</f>
        <v>ABOLLANEDA RIVERA, Leomar</v>
      </c>
      <c r="C209" s="82" t="str">
        <f t="shared" ref="C209:C253" si="154">IF($B209="","",IF(ISERROR(VLOOKUP($B209,matematica,25,FALSE)),"",IF(VLOOKUP($B209,matematica,25,FALSE)=0,"",VLOOKUP($B209,matematica,25,FALSE))))</f>
        <v/>
      </c>
      <c r="D209" s="82" t="str">
        <f t="shared" ref="D209:D253" si="155">IF($B209="","",IF(ISERROR(VLOOKUP($B209,comunicacion,25,FALSE)),"",IF(VLOOKUP($B209,comunicacion,25,FALSE)=0,"",VLOOKUP($B209,comunicacion,25,FALSE))))</f>
        <v/>
      </c>
      <c r="E209" s="82" t="str">
        <f t="shared" ref="E209:E253" si="156">IF($B209="","",IF(ISERROR(VLOOKUP($B209,ingles,25,FALSE)),"",IF(VLOOKUP($B209,ingles,25,FALSE)=0,"",VLOOKUP($B209,ingles,25,FALSE))))</f>
        <v/>
      </c>
      <c r="F209" s="82" t="str">
        <f t="shared" ref="F209:F253" si="157">IF($B209="","",IF(ISERROR(VLOOKUP($B209,arte,25,FALSE)),"",IF(VLOOKUP($B209,arte,25,FALSE)=0,"",VLOOKUP($B209,arte,25,FALSE))))</f>
        <v/>
      </c>
      <c r="G209" s="82" t="str">
        <f t="shared" ref="G209:G253" si="158">IF($B209="","",IF(ISERROR(VLOOKUP($B209,sociales,25,FALSE)),"",IF(VLOOKUP($B209,sociales,25,FALSE)=0,"",VLOOKUP($B209,sociales,25,FALSE))))</f>
        <v/>
      </c>
      <c r="H209" s="82" t="str">
        <f t="shared" ref="H209:H253" si="159">IF($B209="","",IF(ISERROR(VLOOKUP($B209,desarrollo,25,FALSE)),"",IF(VLOOKUP($B209,desarrollo,25,FALSE)=0,"",VLOOKUP($B209,desarrollo,25,FALSE))))</f>
        <v/>
      </c>
      <c r="I209" s="82" t="str">
        <f t="shared" ref="I209:I253" si="160">IF($B209="","",IF(ISERROR(VLOOKUP($B209,fisica,25,FALSE)),"",IF(VLOOKUP($B209,fisica,25,FALSE)=0,"",VLOOKUP($B209,fisica,25,FALSE))))</f>
        <v/>
      </c>
      <c r="J209" s="82" t="str">
        <f t="shared" ref="J209:J253" si="161">IF($B209="","",IF(ISERROR(VLOOKUP($B209,religion,25,FALSE)),"",IF(VLOOKUP($B209,religion,25,FALSE)=0,"",VLOOKUP($B209,religion,25,FALSE))))</f>
        <v/>
      </c>
      <c r="K209" s="82" t="str">
        <f t="shared" ref="K209:K253" si="162">IF($B209="","",IF(ISERROR(VLOOKUP($B209,ciencia,25,FALSE)),"",IF(VLOOKUP($B209,ciencia,25,FALSE)=0,"",VLOOKUP($B209,ciencia,25,FALSE))))</f>
        <v/>
      </c>
      <c r="L209" s="82" t="str">
        <f t="shared" ref="L209:L253" si="163">IF($B209="","",IF(ISERROR(VLOOKUP($B209,trabajo,25,FALSE)),"",IF(VLOOKUP($B209,trabajo,25,FALSE)=0,"",VLOOKUP($B209,trabajo,25,FALSE))))</f>
        <v/>
      </c>
      <c r="M209" s="82" t="str">
        <f t="shared" ref="M209:M253" si="164">IF($B209="","",IF(ISERROR(VLOOKUP($B209,autonomo,25,FALSE)),"",IF(VLOOKUP($B209,autonomo,25,FALSE)=0,"",VLOOKUP($B209,autonomo,25,FALSE))))</f>
        <v/>
      </c>
      <c r="N209" s="82" t="str">
        <f t="shared" ref="N209:N253" si="165">IF($B209="","",IF(ISERROR(VLOOKUP($B209,tic,25,FALSE)),"",IF(VLOOKUP($B209,tic,25,FALSE)=0,"",VLOOKUP($B209,tic,25,FALSE))))</f>
        <v/>
      </c>
      <c r="O209" s="82" t="str">
        <f t="shared" ref="O209:O253" si="166">IF($B209="","",IF(ISERROR(VLOOKUP($B209,comportamiento,25,FALSE)),"",IF(VLOOKUP($B209,comportamiento,25,FALSE)=0,"",VLOOKUP($B209,comportamiento,25,FALSE))))</f>
        <v/>
      </c>
      <c r="P209" s="14" t="str">
        <f>IF(B209="","",IF(SUM(C209:L209)=0,"",SUM(C209:L209)))</f>
        <v/>
      </c>
      <c r="Q209" s="14" t="str">
        <f>IF(COUNTBLANK(C209:L209)&gt;=1,"",COUNT(C209:L209))</f>
        <v/>
      </c>
      <c r="R209" s="136" t="str">
        <f>IF($B209="","",IF(ISERROR(ROUND(P209/Q209,2)),"",ROUND(P209/Q209,2)))</f>
        <v/>
      </c>
      <c r="S209" s="47">
        <f>IF($B209="","",COUNTIF(C209:L209,"&lt;11"))</f>
        <v>0</v>
      </c>
      <c r="T209" s="14" t="str">
        <f>IF($B209="","",IF(R209="","",R209+0.000001*ROW()))</f>
        <v/>
      </c>
      <c r="U209" s="14">
        <f>IF(B209="","",IF(T209="",500,_xlfn.RANK.EQ(T209,$T$209:$T$253,0)))</f>
        <v>500</v>
      </c>
      <c r="V209" s="137" t="str">
        <f>IF(ISERROR(INDEX($B$209:$B$253,MATCH(A209,$U$209:$U$253,0))),"",INDEX($B$209:$B$253,MATCH(A209,$U$209:$U$253,0)))</f>
        <v/>
      </c>
      <c r="W209" s="38" t="str">
        <f>IF($V209="","",IF(VLOOKUP($V209,$B$209:$S$253,2,FALSE)=0,"",VLOOKUP($V209,$B$209:$S$253,2,FALSE)))</f>
        <v/>
      </c>
      <c r="X209" s="38" t="str">
        <f>IF($V209="","",IF(VLOOKUP($V209,$B$209:$S$253,3,FALSE)=0,"",VLOOKUP($V209,$B$209:$S$253,3,FALSE)))</f>
        <v/>
      </c>
      <c r="Y209" s="38" t="str">
        <f>IF($V209="","",IF(VLOOKUP($V209,$B$209:$S$253,4,FALSE)=0,"",VLOOKUP($V209,$B$209:$S$253,4,FALSE)))</f>
        <v/>
      </c>
      <c r="Z209" s="38" t="str">
        <f>IF($V209="","",IF(VLOOKUP($V209,$B$209:$S$253,5,FALSE)=0,"",VLOOKUP($V209,$B$209:$S$253,5,FALSE)))</f>
        <v/>
      </c>
      <c r="AA209" s="38" t="str">
        <f>IF($V209="","",IF(VLOOKUP($V209,$B$209:$S$253,6,FALSE)=0,"",VLOOKUP($V209,$B$209:$S$253,6,FALSE)))</f>
        <v/>
      </c>
      <c r="AB209" s="38" t="str">
        <f>IF($V209="","",IF(VLOOKUP($V209,$B$209:$S$253,7,FALSE)=0,"",VLOOKUP($V209,$B$209:$S$253,7,FALSE)))</f>
        <v/>
      </c>
      <c r="AC209" s="38" t="str">
        <f>IF($V209="","",IF(VLOOKUP($V209,$B$209:$S$253,8,FALSE)=0,"",VLOOKUP($V209,$B$209:$S$253,8,FALSE)))</f>
        <v/>
      </c>
      <c r="AD209" s="38" t="str">
        <f>IF($V209="","",IF(VLOOKUP($V209,$B$209:$S$253,9,FALSE)=0,"",VLOOKUP($V209,$B$209:$S$253,9,FALSE)))</f>
        <v/>
      </c>
      <c r="AE209" s="38" t="str">
        <f>IF($V209="","",IF(VLOOKUP($V209,$B$209:$S$253,10,FALSE)=0,"",VLOOKUP($V209,$B$209:$S$253,10,FALSE)))</f>
        <v/>
      </c>
      <c r="AF209" s="38" t="str">
        <f>IF($V209="","",IF(VLOOKUP($V209,$B$209:$S$253,11,FALSE)=0,"",VLOOKUP($V209,$B$209:$S$253,11,FALSE)))</f>
        <v/>
      </c>
      <c r="AG209" s="38" t="str">
        <f>IF($V209="","",IF(VLOOKUP($V209,$B$209:$S$253,12,FALSE)=0,"",VLOOKUP($V209,$B$209:$S$253,12,FALSE)))</f>
        <v/>
      </c>
      <c r="AH209" s="38" t="str">
        <f>IF($V209="","",IF(VLOOKUP($V209,$B$209:$S$253,13,FALSE)=0,"",VLOOKUP($V209,$B$209:$S$253,13,FALSE)))</f>
        <v/>
      </c>
      <c r="AI209" s="110" t="str">
        <f>IF($V209="","",IF(VLOOKUP($V209,$B$209:$S$253,14,FALSE)=0,"",VLOOKUP($V209,$B$209:$S$253,14,FALSE)))</f>
        <v/>
      </c>
      <c r="AJ209" s="137" t="str">
        <f>IF($V209="","",IF(VLOOKUP($V209,$B$209:$S$253,15,FALSE)=0,"",VLOOKUP($V209,$B$209:$S$253,15,FALSE)))</f>
        <v/>
      </c>
      <c r="AK209" s="137" t="str">
        <f>IF($V209="","",IF(VLOOKUP($V209,$B$209:$S$253,16,FALSE)=0,"",VLOOKUP($V209,$B$209:$S$253,16,FALSE)))</f>
        <v/>
      </c>
      <c r="AL209" s="138" t="str">
        <f>IF($V209="","",IF(VLOOKUP($V209,$B$209:$S$253,17,FALSE)=0,"",VLOOKUP($V209,$B$209:$S$253,17,FALSE)))</f>
        <v/>
      </c>
      <c r="AM209" s="38" t="str">
        <f>IF($V209="","",VLOOKUP($V209,$B$209:$S$253,18,FALSE))</f>
        <v/>
      </c>
    </row>
    <row r="210" spans="1:39" x14ac:dyDescent="0.25">
      <c r="A210" s="135">
        <v>2</v>
      </c>
      <c r="B210" s="14" t="str">
        <f t="shared" ref="B210:B253" si="167">IF(B7="","",B7)</f>
        <v>ALCARRAZ PEREZ, Fransy Danai</v>
      </c>
      <c r="C210" s="82" t="str">
        <f t="shared" si="154"/>
        <v/>
      </c>
      <c r="D210" s="82" t="str">
        <f t="shared" si="155"/>
        <v/>
      </c>
      <c r="E210" s="82" t="str">
        <f t="shared" si="156"/>
        <v/>
      </c>
      <c r="F210" s="82" t="str">
        <f t="shared" si="157"/>
        <v/>
      </c>
      <c r="G210" s="82" t="str">
        <f t="shared" si="158"/>
        <v/>
      </c>
      <c r="H210" s="82" t="str">
        <f t="shared" si="159"/>
        <v/>
      </c>
      <c r="I210" s="82" t="str">
        <f t="shared" si="160"/>
        <v/>
      </c>
      <c r="J210" s="82" t="str">
        <f t="shared" si="161"/>
        <v/>
      </c>
      <c r="K210" s="82" t="str">
        <f t="shared" si="162"/>
        <v/>
      </c>
      <c r="L210" s="82" t="str">
        <f t="shared" si="163"/>
        <v/>
      </c>
      <c r="M210" s="82" t="str">
        <f t="shared" si="164"/>
        <v/>
      </c>
      <c r="N210" s="82" t="str">
        <f t="shared" si="165"/>
        <v/>
      </c>
      <c r="O210" s="82" t="str">
        <f t="shared" si="166"/>
        <v/>
      </c>
      <c r="P210" s="14" t="str">
        <f t="shared" ref="P210:P253" si="168">IF(B210="","",IF(SUM(C210:L210)=0,"",SUM(C210:L210)))</f>
        <v/>
      </c>
      <c r="Q210" s="14" t="str">
        <f t="shared" ref="Q210:Q253" si="169">IF(COUNTBLANK(C210:L210)&gt;=1,"",COUNT(C210:L210))</f>
        <v/>
      </c>
      <c r="R210" s="136" t="str">
        <f t="shared" ref="R210:R253" si="170">IF($B210="","",IF(ISERROR(ROUND(P210/Q210,2)),"",ROUND(P210/Q210,2)))</f>
        <v/>
      </c>
      <c r="S210" s="47">
        <f t="shared" ref="S210:S253" si="171">IF($B210="","",COUNTIF(C210:L210,"&lt;11"))</f>
        <v>0</v>
      </c>
      <c r="T210" s="14" t="str">
        <f t="shared" ref="T210:T253" si="172">IF($B210="","",IF(R210="","",R210+0.000001*ROW()))</f>
        <v/>
      </c>
      <c r="U210" s="14">
        <f t="shared" ref="U210:U253" si="173">IF(B210="","",IF(T210="",500,_xlfn.RANK.EQ(T210,$T$209:$T$253,0)))</f>
        <v>500</v>
      </c>
      <c r="V210" s="137" t="str">
        <f t="shared" ref="V210:V253" si="174">IF(ISERROR(INDEX($B$209:$B$253,MATCH(A210,$U$209:$U$253,0))),"",INDEX($B$209:$B$253,MATCH(A210,$U$209:$U$253,0)))</f>
        <v/>
      </c>
      <c r="W210" s="38" t="str">
        <f t="shared" ref="W210:W253" si="175">IF($V210="","",IF(VLOOKUP($V210,$B$209:$S$253,2,FALSE)=0,"",VLOOKUP($V210,$B$209:$S$253,2,FALSE)))</f>
        <v/>
      </c>
      <c r="X210" s="38" t="str">
        <f t="shared" ref="X210:X253" si="176">IF($V210="","",IF(VLOOKUP($V210,$B$209:$S$253,3,FALSE)=0,"",VLOOKUP($V210,$B$209:$S$253,3,FALSE)))</f>
        <v/>
      </c>
      <c r="Y210" s="38" t="str">
        <f t="shared" ref="Y210:Y253" si="177">IF($V210="","",IF(VLOOKUP($V210,$B$209:$S$253,4,FALSE)=0,"",VLOOKUP($V210,$B$209:$S$253,4,FALSE)))</f>
        <v/>
      </c>
      <c r="Z210" s="38" t="str">
        <f t="shared" ref="Z210:Z253" si="178">IF($V210="","",IF(VLOOKUP($V210,$B$209:$S$253,5,FALSE)=0,"",VLOOKUP($V210,$B$209:$S$253,5,FALSE)))</f>
        <v/>
      </c>
      <c r="AA210" s="38" t="str">
        <f t="shared" ref="AA210:AA253" si="179">IF($V210="","",IF(VLOOKUP($V210,$B$209:$S$253,6,FALSE)=0,"",VLOOKUP($V210,$B$209:$S$253,6,FALSE)))</f>
        <v/>
      </c>
      <c r="AB210" s="38" t="str">
        <f t="shared" ref="AB210:AB253" si="180">IF($V210="","",IF(VLOOKUP($V210,$B$209:$S$253,7,FALSE)=0,"",VLOOKUP($V210,$B$209:$S$253,7,FALSE)))</f>
        <v/>
      </c>
      <c r="AC210" s="38" t="str">
        <f t="shared" ref="AC210:AC253" si="181">IF($V210="","",IF(VLOOKUP($V210,$B$209:$S$253,8,FALSE)=0,"",VLOOKUP($V210,$B$209:$S$253,8,FALSE)))</f>
        <v/>
      </c>
      <c r="AD210" s="38" t="str">
        <f t="shared" ref="AD210:AD253" si="182">IF($V210="","",IF(VLOOKUP($V210,$B$209:$S$253,9,FALSE)=0,"",VLOOKUP($V210,$B$209:$S$253,9,FALSE)))</f>
        <v/>
      </c>
      <c r="AE210" s="38" t="str">
        <f t="shared" ref="AE210:AE253" si="183">IF($V210="","",IF(VLOOKUP($V210,$B$209:$S$253,10,FALSE)=0,"",VLOOKUP($V210,$B$209:$S$253,10,FALSE)))</f>
        <v/>
      </c>
      <c r="AF210" s="38" t="str">
        <f t="shared" ref="AF210:AF253" si="184">IF($V210="","",IF(VLOOKUP($V210,$B$209:$S$253,11,FALSE)=0,"",VLOOKUP($V210,$B$209:$S$253,11,FALSE)))</f>
        <v/>
      </c>
      <c r="AG210" s="38" t="str">
        <f t="shared" ref="AG210:AG253" si="185">IF($V210="","",IF(VLOOKUP($V210,$B$209:$S$253,12,FALSE)=0,"",VLOOKUP($V210,$B$209:$S$253,12,FALSE)))</f>
        <v/>
      </c>
      <c r="AH210" s="38" t="str">
        <f t="shared" ref="AH210:AH253" si="186">IF($V210="","",IF(VLOOKUP($V210,$B$209:$S$253,13,FALSE)=0,"",VLOOKUP($V210,$B$209:$S$253,13,FALSE)))</f>
        <v/>
      </c>
      <c r="AI210" s="110" t="str">
        <f t="shared" ref="AI210:AI253" si="187">IF($V210="","",IF(VLOOKUP($V210,$B$209:$S$253,14,FALSE)=0,"",VLOOKUP($V210,$B$209:$S$253,14,FALSE)))</f>
        <v/>
      </c>
      <c r="AJ210" s="137" t="str">
        <f t="shared" ref="AJ210:AJ253" si="188">IF($V210="","",IF(VLOOKUP($V210,$B$209:$S$253,15,FALSE)=0,"",VLOOKUP($V210,$B$209:$S$253,15,FALSE)))</f>
        <v/>
      </c>
      <c r="AK210" s="137" t="str">
        <f t="shared" ref="AK210:AK253" si="189">IF($V210="","",IF(VLOOKUP($V210,$B$209:$S$253,16,FALSE)=0,"",VLOOKUP($V210,$B$209:$S$253,16,FALSE)))</f>
        <v/>
      </c>
      <c r="AL210" s="138" t="str">
        <f t="shared" ref="AL210:AL253" si="190">IF($V210="","",IF(VLOOKUP($V210,$B$209:$S$253,17,FALSE)=0,"",VLOOKUP($V210,$B$209:$S$253,17,FALSE)))</f>
        <v/>
      </c>
      <c r="AM210" s="38" t="str">
        <f t="shared" ref="AM210:AM253" si="191">IF($V210="","",VLOOKUP($V210,$B$209:$S$253,18,FALSE))</f>
        <v/>
      </c>
    </row>
    <row r="211" spans="1:39" x14ac:dyDescent="0.25">
      <c r="A211" s="135">
        <v>3</v>
      </c>
      <c r="B211" s="14" t="str">
        <f t="shared" si="167"/>
        <v>ANDIA NAVARRO, Angie Claribel</v>
      </c>
      <c r="C211" s="82" t="str">
        <f t="shared" si="154"/>
        <v/>
      </c>
      <c r="D211" s="82" t="str">
        <f t="shared" si="155"/>
        <v/>
      </c>
      <c r="E211" s="82" t="str">
        <f t="shared" si="156"/>
        <v/>
      </c>
      <c r="F211" s="82" t="str">
        <f t="shared" si="157"/>
        <v/>
      </c>
      <c r="G211" s="82" t="str">
        <f t="shared" si="158"/>
        <v/>
      </c>
      <c r="H211" s="82" t="str">
        <f t="shared" si="159"/>
        <v/>
      </c>
      <c r="I211" s="82" t="str">
        <f t="shared" si="160"/>
        <v/>
      </c>
      <c r="J211" s="82" t="str">
        <f t="shared" si="161"/>
        <v/>
      </c>
      <c r="K211" s="82" t="str">
        <f t="shared" si="162"/>
        <v/>
      </c>
      <c r="L211" s="82" t="str">
        <f t="shared" si="163"/>
        <v/>
      </c>
      <c r="M211" s="82" t="str">
        <f t="shared" si="164"/>
        <v/>
      </c>
      <c r="N211" s="82" t="str">
        <f t="shared" si="165"/>
        <v/>
      </c>
      <c r="O211" s="82" t="str">
        <f t="shared" si="166"/>
        <v/>
      </c>
      <c r="P211" s="14" t="str">
        <f t="shared" si="168"/>
        <v/>
      </c>
      <c r="Q211" s="14" t="str">
        <f t="shared" si="169"/>
        <v/>
      </c>
      <c r="R211" s="136" t="str">
        <f t="shared" si="170"/>
        <v/>
      </c>
      <c r="S211" s="47">
        <f t="shared" si="171"/>
        <v>0</v>
      </c>
      <c r="T211" s="14" t="str">
        <f t="shared" si="172"/>
        <v/>
      </c>
      <c r="U211" s="14">
        <f t="shared" si="173"/>
        <v>500</v>
      </c>
      <c r="V211" s="137" t="str">
        <f t="shared" si="174"/>
        <v/>
      </c>
      <c r="W211" s="38" t="str">
        <f t="shared" si="175"/>
        <v/>
      </c>
      <c r="X211" s="38" t="str">
        <f t="shared" si="176"/>
        <v/>
      </c>
      <c r="Y211" s="38" t="str">
        <f t="shared" si="177"/>
        <v/>
      </c>
      <c r="Z211" s="38" t="str">
        <f t="shared" si="178"/>
        <v/>
      </c>
      <c r="AA211" s="38" t="str">
        <f t="shared" si="179"/>
        <v/>
      </c>
      <c r="AB211" s="38" t="str">
        <f t="shared" si="180"/>
        <v/>
      </c>
      <c r="AC211" s="38" t="str">
        <f t="shared" si="181"/>
        <v/>
      </c>
      <c r="AD211" s="38" t="str">
        <f t="shared" si="182"/>
        <v/>
      </c>
      <c r="AE211" s="38" t="str">
        <f t="shared" si="183"/>
        <v/>
      </c>
      <c r="AF211" s="38" t="str">
        <f t="shared" si="184"/>
        <v/>
      </c>
      <c r="AG211" s="38" t="str">
        <f t="shared" si="185"/>
        <v/>
      </c>
      <c r="AH211" s="38" t="str">
        <f t="shared" si="186"/>
        <v/>
      </c>
      <c r="AI211" s="110" t="str">
        <f t="shared" si="187"/>
        <v/>
      </c>
      <c r="AJ211" s="137" t="str">
        <f t="shared" si="188"/>
        <v/>
      </c>
      <c r="AK211" s="137" t="str">
        <f t="shared" si="189"/>
        <v/>
      </c>
      <c r="AL211" s="138" t="str">
        <f t="shared" si="190"/>
        <v/>
      </c>
      <c r="AM211" s="38" t="str">
        <f t="shared" si="191"/>
        <v/>
      </c>
    </row>
    <row r="212" spans="1:39" x14ac:dyDescent="0.25">
      <c r="A212" s="135">
        <v>4</v>
      </c>
      <c r="B212" s="14" t="str">
        <f t="shared" si="167"/>
        <v>BENAVENTE DIAZ, Hipollytte Brandon</v>
      </c>
      <c r="C212" s="82" t="str">
        <f t="shared" si="154"/>
        <v/>
      </c>
      <c r="D212" s="82" t="str">
        <f t="shared" si="155"/>
        <v/>
      </c>
      <c r="E212" s="82" t="str">
        <f t="shared" si="156"/>
        <v/>
      </c>
      <c r="F212" s="82" t="str">
        <f t="shared" si="157"/>
        <v/>
      </c>
      <c r="G212" s="82" t="str">
        <f t="shared" si="158"/>
        <v/>
      </c>
      <c r="H212" s="82" t="str">
        <f t="shared" si="159"/>
        <v/>
      </c>
      <c r="I212" s="82" t="str">
        <f t="shared" si="160"/>
        <v/>
      </c>
      <c r="J212" s="82" t="str">
        <f t="shared" si="161"/>
        <v/>
      </c>
      <c r="K212" s="82" t="str">
        <f t="shared" si="162"/>
        <v/>
      </c>
      <c r="L212" s="82" t="str">
        <f t="shared" si="163"/>
        <v/>
      </c>
      <c r="M212" s="82" t="str">
        <f t="shared" si="164"/>
        <v/>
      </c>
      <c r="N212" s="82" t="str">
        <f t="shared" si="165"/>
        <v/>
      </c>
      <c r="O212" s="82" t="str">
        <f t="shared" si="166"/>
        <v/>
      </c>
      <c r="P212" s="14" t="str">
        <f t="shared" si="168"/>
        <v/>
      </c>
      <c r="Q212" s="14" t="str">
        <f t="shared" si="169"/>
        <v/>
      </c>
      <c r="R212" s="136" t="str">
        <f t="shared" si="170"/>
        <v/>
      </c>
      <c r="S212" s="47">
        <f t="shared" si="171"/>
        <v>0</v>
      </c>
      <c r="T212" s="14" t="str">
        <f t="shared" si="172"/>
        <v/>
      </c>
      <c r="U212" s="14">
        <f t="shared" si="173"/>
        <v>500</v>
      </c>
      <c r="V212" s="137" t="str">
        <f t="shared" si="174"/>
        <v/>
      </c>
      <c r="W212" s="38" t="str">
        <f t="shared" si="175"/>
        <v/>
      </c>
      <c r="X212" s="38" t="str">
        <f t="shared" si="176"/>
        <v/>
      </c>
      <c r="Y212" s="38" t="str">
        <f t="shared" si="177"/>
        <v/>
      </c>
      <c r="Z212" s="38" t="str">
        <f t="shared" si="178"/>
        <v/>
      </c>
      <c r="AA212" s="38" t="str">
        <f t="shared" si="179"/>
        <v/>
      </c>
      <c r="AB212" s="38" t="str">
        <f t="shared" si="180"/>
        <v/>
      </c>
      <c r="AC212" s="38" t="str">
        <f t="shared" si="181"/>
        <v/>
      </c>
      <c r="AD212" s="38" t="str">
        <f t="shared" si="182"/>
        <v/>
      </c>
      <c r="AE212" s="38" t="str">
        <f t="shared" si="183"/>
        <v/>
      </c>
      <c r="AF212" s="38" t="str">
        <f t="shared" si="184"/>
        <v/>
      </c>
      <c r="AG212" s="38" t="str">
        <f t="shared" si="185"/>
        <v/>
      </c>
      <c r="AH212" s="38" t="str">
        <f t="shared" si="186"/>
        <v/>
      </c>
      <c r="AI212" s="110" t="str">
        <f t="shared" si="187"/>
        <v/>
      </c>
      <c r="AJ212" s="137" t="str">
        <f t="shared" si="188"/>
        <v/>
      </c>
      <c r="AK212" s="137" t="str">
        <f t="shared" si="189"/>
        <v/>
      </c>
      <c r="AL212" s="138" t="str">
        <f t="shared" si="190"/>
        <v/>
      </c>
      <c r="AM212" s="38" t="str">
        <f t="shared" si="191"/>
        <v/>
      </c>
    </row>
    <row r="213" spans="1:39" x14ac:dyDescent="0.25">
      <c r="A213" s="135">
        <v>5</v>
      </c>
      <c r="B213" s="14" t="str">
        <f t="shared" si="167"/>
        <v>BORDA ROMERO, Milagros</v>
      </c>
      <c r="C213" s="82" t="str">
        <f t="shared" si="154"/>
        <v/>
      </c>
      <c r="D213" s="82" t="str">
        <f t="shared" si="155"/>
        <v/>
      </c>
      <c r="E213" s="82" t="str">
        <f t="shared" si="156"/>
        <v/>
      </c>
      <c r="F213" s="82" t="str">
        <f t="shared" si="157"/>
        <v/>
      </c>
      <c r="G213" s="82" t="str">
        <f t="shared" si="158"/>
        <v/>
      </c>
      <c r="H213" s="82" t="str">
        <f t="shared" si="159"/>
        <v/>
      </c>
      <c r="I213" s="82" t="str">
        <f t="shared" si="160"/>
        <v/>
      </c>
      <c r="J213" s="82" t="str">
        <f t="shared" si="161"/>
        <v/>
      </c>
      <c r="K213" s="82" t="str">
        <f t="shared" si="162"/>
        <v/>
      </c>
      <c r="L213" s="82" t="str">
        <f t="shared" si="163"/>
        <v/>
      </c>
      <c r="M213" s="82" t="str">
        <f t="shared" si="164"/>
        <v/>
      </c>
      <c r="N213" s="82" t="str">
        <f t="shared" si="165"/>
        <v/>
      </c>
      <c r="O213" s="82" t="str">
        <f t="shared" si="166"/>
        <v/>
      </c>
      <c r="P213" s="14" t="str">
        <f t="shared" si="168"/>
        <v/>
      </c>
      <c r="Q213" s="14" t="str">
        <f t="shared" si="169"/>
        <v/>
      </c>
      <c r="R213" s="136" t="str">
        <f t="shared" si="170"/>
        <v/>
      </c>
      <c r="S213" s="47">
        <f t="shared" si="171"/>
        <v>0</v>
      </c>
      <c r="T213" s="14" t="str">
        <f t="shared" si="172"/>
        <v/>
      </c>
      <c r="U213" s="14">
        <f t="shared" si="173"/>
        <v>500</v>
      </c>
      <c r="V213" s="139" t="str">
        <f t="shared" si="174"/>
        <v/>
      </c>
      <c r="W213" s="38" t="str">
        <f t="shared" si="175"/>
        <v/>
      </c>
      <c r="X213" s="38" t="str">
        <f t="shared" si="176"/>
        <v/>
      </c>
      <c r="Y213" s="38" t="str">
        <f t="shared" si="177"/>
        <v/>
      </c>
      <c r="Z213" s="38" t="str">
        <f t="shared" si="178"/>
        <v/>
      </c>
      <c r="AA213" s="38" t="str">
        <f t="shared" si="179"/>
        <v/>
      </c>
      <c r="AB213" s="38" t="str">
        <f t="shared" si="180"/>
        <v/>
      </c>
      <c r="AC213" s="38" t="str">
        <f t="shared" si="181"/>
        <v/>
      </c>
      <c r="AD213" s="38" t="str">
        <f t="shared" si="182"/>
        <v/>
      </c>
      <c r="AE213" s="38" t="str">
        <f t="shared" si="183"/>
        <v/>
      </c>
      <c r="AF213" s="38" t="str">
        <f t="shared" si="184"/>
        <v/>
      </c>
      <c r="AG213" s="38" t="str">
        <f t="shared" si="185"/>
        <v/>
      </c>
      <c r="AH213" s="38" t="str">
        <f t="shared" si="186"/>
        <v/>
      </c>
      <c r="AI213" s="110" t="str">
        <f t="shared" si="187"/>
        <v/>
      </c>
      <c r="AJ213" s="137" t="str">
        <f t="shared" si="188"/>
        <v/>
      </c>
      <c r="AK213" s="137" t="str">
        <f t="shared" si="189"/>
        <v/>
      </c>
      <c r="AL213" s="138" t="str">
        <f t="shared" si="190"/>
        <v/>
      </c>
      <c r="AM213" s="38" t="str">
        <f t="shared" si="191"/>
        <v/>
      </c>
    </row>
    <row r="214" spans="1:39" x14ac:dyDescent="0.25">
      <c r="A214" s="135">
        <v>6</v>
      </c>
      <c r="B214" s="14" t="str">
        <f t="shared" si="167"/>
        <v>CAÑARI CCORIMANYA, Yanell Ariana</v>
      </c>
      <c r="C214" s="82" t="str">
        <f t="shared" si="154"/>
        <v/>
      </c>
      <c r="D214" s="82" t="str">
        <f t="shared" si="155"/>
        <v/>
      </c>
      <c r="E214" s="82" t="str">
        <f t="shared" si="156"/>
        <v/>
      </c>
      <c r="F214" s="82" t="str">
        <f t="shared" si="157"/>
        <v/>
      </c>
      <c r="G214" s="82" t="str">
        <f t="shared" si="158"/>
        <v/>
      </c>
      <c r="H214" s="82" t="str">
        <f t="shared" si="159"/>
        <v/>
      </c>
      <c r="I214" s="82" t="str">
        <f t="shared" si="160"/>
        <v/>
      </c>
      <c r="J214" s="82" t="str">
        <f t="shared" si="161"/>
        <v/>
      </c>
      <c r="K214" s="82" t="str">
        <f t="shared" si="162"/>
        <v/>
      </c>
      <c r="L214" s="82" t="str">
        <f t="shared" si="163"/>
        <v/>
      </c>
      <c r="M214" s="82" t="str">
        <f t="shared" si="164"/>
        <v/>
      </c>
      <c r="N214" s="82" t="str">
        <f t="shared" si="165"/>
        <v/>
      </c>
      <c r="O214" s="82" t="str">
        <f t="shared" si="166"/>
        <v/>
      </c>
      <c r="P214" s="14" t="str">
        <f t="shared" si="168"/>
        <v/>
      </c>
      <c r="Q214" s="14" t="str">
        <f t="shared" si="169"/>
        <v/>
      </c>
      <c r="R214" s="136" t="str">
        <f t="shared" si="170"/>
        <v/>
      </c>
      <c r="S214" s="47">
        <f t="shared" si="171"/>
        <v>0</v>
      </c>
      <c r="T214" s="14" t="str">
        <f t="shared" si="172"/>
        <v/>
      </c>
      <c r="U214" s="14">
        <f t="shared" si="173"/>
        <v>500</v>
      </c>
      <c r="V214" s="137" t="str">
        <f t="shared" si="174"/>
        <v/>
      </c>
      <c r="W214" s="38" t="str">
        <f t="shared" si="175"/>
        <v/>
      </c>
      <c r="X214" s="38" t="str">
        <f t="shared" si="176"/>
        <v/>
      </c>
      <c r="Y214" s="38" t="str">
        <f t="shared" si="177"/>
        <v/>
      </c>
      <c r="Z214" s="38" t="str">
        <f t="shared" si="178"/>
        <v/>
      </c>
      <c r="AA214" s="38" t="str">
        <f t="shared" si="179"/>
        <v/>
      </c>
      <c r="AB214" s="38" t="str">
        <f t="shared" si="180"/>
        <v/>
      </c>
      <c r="AC214" s="38" t="str">
        <f t="shared" si="181"/>
        <v/>
      </c>
      <c r="AD214" s="38" t="str">
        <f t="shared" si="182"/>
        <v/>
      </c>
      <c r="AE214" s="38" t="str">
        <f t="shared" si="183"/>
        <v/>
      </c>
      <c r="AF214" s="38" t="str">
        <f t="shared" si="184"/>
        <v/>
      </c>
      <c r="AG214" s="38" t="str">
        <f t="shared" si="185"/>
        <v/>
      </c>
      <c r="AH214" s="38" t="str">
        <f t="shared" si="186"/>
        <v/>
      </c>
      <c r="AI214" s="110" t="str">
        <f t="shared" si="187"/>
        <v/>
      </c>
      <c r="AJ214" s="137" t="str">
        <f t="shared" si="188"/>
        <v/>
      </c>
      <c r="AK214" s="137" t="str">
        <f t="shared" si="189"/>
        <v/>
      </c>
      <c r="AL214" s="138" t="str">
        <f t="shared" si="190"/>
        <v/>
      </c>
      <c r="AM214" s="38" t="str">
        <f t="shared" si="191"/>
        <v/>
      </c>
    </row>
    <row r="215" spans="1:39" x14ac:dyDescent="0.25">
      <c r="A215" s="135">
        <v>7</v>
      </c>
      <c r="B215" s="14" t="str">
        <f t="shared" si="167"/>
        <v>CAÑARI HUAMAN, Illari Tuire</v>
      </c>
      <c r="C215" s="82" t="str">
        <f t="shared" si="154"/>
        <v/>
      </c>
      <c r="D215" s="82" t="str">
        <f t="shared" si="155"/>
        <v/>
      </c>
      <c r="E215" s="82" t="str">
        <f t="shared" si="156"/>
        <v/>
      </c>
      <c r="F215" s="82" t="str">
        <f t="shared" si="157"/>
        <v/>
      </c>
      <c r="G215" s="82" t="str">
        <f t="shared" si="158"/>
        <v/>
      </c>
      <c r="H215" s="82" t="str">
        <f t="shared" si="159"/>
        <v/>
      </c>
      <c r="I215" s="82" t="str">
        <f t="shared" si="160"/>
        <v/>
      </c>
      <c r="J215" s="82" t="str">
        <f t="shared" si="161"/>
        <v/>
      </c>
      <c r="K215" s="82" t="str">
        <f t="shared" si="162"/>
        <v/>
      </c>
      <c r="L215" s="82" t="str">
        <f t="shared" si="163"/>
        <v/>
      </c>
      <c r="M215" s="82" t="str">
        <f t="shared" si="164"/>
        <v/>
      </c>
      <c r="N215" s="82" t="str">
        <f t="shared" si="165"/>
        <v/>
      </c>
      <c r="O215" s="82" t="str">
        <f t="shared" si="166"/>
        <v/>
      </c>
      <c r="P215" s="14" t="str">
        <f t="shared" si="168"/>
        <v/>
      </c>
      <c r="Q215" s="14" t="str">
        <f t="shared" si="169"/>
        <v/>
      </c>
      <c r="R215" s="136" t="str">
        <f t="shared" si="170"/>
        <v/>
      </c>
      <c r="S215" s="47">
        <f t="shared" si="171"/>
        <v>0</v>
      </c>
      <c r="T215" s="14" t="str">
        <f t="shared" si="172"/>
        <v/>
      </c>
      <c r="U215" s="14">
        <f t="shared" si="173"/>
        <v>500</v>
      </c>
      <c r="V215" s="137" t="str">
        <f t="shared" si="174"/>
        <v/>
      </c>
      <c r="W215" s="38" t="str">
        <f t="shared" si="175"/>
        <v/>
      </c>
      <c r="X215" s="38" t="str">
        <f t="shared" si="176"/>
        <v/>
      </c>
      <c r="Y215" s="38" t="str">
        <f t="shared" si="177"/>
        <v/>
      </c>
      <c r="Z215" s="38" t="str">
        <f t="shared" si="178"/>
        <v/>
      </c>
      <c r="AA215" s="38" t="str">
        <f t="shared" si="179"/>
        <v/>
      </c>
      <c r="AB215" s="38" t="str">
        <f t="shared" si="180"/>
        <v/>
      </c>
      <c r="AC215" s="38" t="str">
        <f t="shared" si="181"/>
        <v/>
      </c>
      <c r="AD215" s="38" t="str">
        <f t="shared" si="182"/>
        <v/>
      </c>
      <c r="AE215" s="38" t="str">
        <f t="shared" si="183"/>
        <v/>
      </c>
      <c r="AF215" s="38" t="str">
        <f t="shared" si="184"/>
        <v/>
      </c>
      <c r="AG215" s="38" t="str">
        <f t="shared" si="185"/>
        <v/>
      </c>
      <c r="AH215" s="38" t="str">
        <f t="shared" si="186"/>
        <v/>
      </c>
      <c r="AI215" s="110" t="str">
        <f t="shared" si="187"/>
        <v/>
      </c>
      <c r="AJ215" s="137" t="str">
        <f t="shared" si="188"/>
        <v/>
      </c>
      <c r="AK215" s="137" t="str">
        <f t="shared" si="189"/>
        <v/>
      </c>
      <c r="AL215" s="138" t="str">
        <f t="shared" si="190"/>
        <v/>
      </c>
      <c r="AM215" s="38" t="str">
        <f t="shared" si="191"/>
        <v/>
      </c>
    </row>
    <row r="216" spans="1:39" x14ac:dyDescent="0.25">
      <c r="A216" s="135">
        <v>8</v>
      </c>
      <c r="B216" s="14" t="str">
        <f t="shared" si="167"/>
        <v>CARRASCO GUTIERREZ, Lukas Adriano</v>
      </c>
      <c r="C216" s="82" t="str">
        <f t="shared" si="154"/>
        <v/>
      </c>
      <c r="D216" s="82" t="str">
        <f t="shared" si="155"/>
        <v/>
      </c>
      <c r="E216" s="82" t="str">
        <f t="shared" si="156"/>
        <v/>
      </c>
      <c r="F216" s="82" t="str">
        <f t="shared" si="157"/>
        <v/>
      </c>
      <c r="G216" s="82" t="str">
        <f t="shared" si="158"/>
        <v/>
      </c>
      <c r="H216" s="82" t="str">
        <f t="shared" si="159"/>
        <v/>
      </c>
      <c r="I216" s="82" t="str">
        <f t="shared" si="160"/>
        <v/>
      </c>
      <c r="J216" s="82" t="str">
        <f t="shared" si="161"/>
        <v/>
      </c>
      <c r="K216" s="82" t="str">
        <f t="shared" si="162"/>
        <v/>
      </c>
      <c r="L216" s="82" t="str">
        <f t="shared" si="163"/>
        <v/>
      </c>
      <c r="M216" s="82" t="str">
        <f t="shared" si="164"/>
        <v/>
      </c>
      <c r="N216" s="82" t="str">
        <f t="shared" si="165"/>
        <v/>
      </c>
      <c r="O216" s="82" t="str">
        <f t="shared" si="166"/>
        <v/>
      </c>
      <c r="P216" s="14" t="str">
        <f t="shared" si="168"/>
        <v/>
      </c>
      <c r="Q216" s="14" t="str">
        <f t="shared" si="169"/>
        <v/>
      </c>
      <c r="R216" s="136" t="str">
        <f t="shared" si="170"/>
        <v/>
      </c>
      <c r="S216" s="47">
        <f t="shared" si="171"/>
        <v>0</v>
      </c>
      <c r="T216" s="14" t="str">
        <f t="shared" si="172"/>
        <v/>
      </c>
      <c r="U216" s="14">
        <f t="shared" si="173"/>
        <v>500</v>
      </c>
      <c r="V216" s="137" t="str">
        <f t="shared" si="174"/>
        <v/>
      </c>
      <c r="W216" s="38" t="str">
        <f t="shared" si="175"/>
        <v/>
      </c>
      <c r="X216" s="38" t="str">
        <f t="shared" si="176"/>
        <v/>
      </c>
      <c r="Y216" s="38" t="str">
        <f t="shared" si="177"/>
        <v/>
      </c>
      <c r="Z216" s="38" t="str">
        <f t="shared" si="178"/>
        <v/>
      </c>
      <c r="AA216" s="38" t="str">
        <f t="shared" si="179"/>
        <v/>
      </c>
      <c r="AB216" s="38" t="str">
        <f t="shared" si="180"/>
        <v/>
      </c>
      <c r="AC216" s="38" t="str">
        <f t="shared" si="181"/>
        <v/>
      </c>
      <c r="AD216" s="38" t="str">
        <f t="shared" si="182"/>
        <v/>
      </c>
      <c r="AE216" s="38" t="str">
        <f t="shared" si="183"/>
        <v/>
      </c>
      <c r="AF216" s="38" t="str">
        <f t="shared" si="184"/>
        <v/>
      </c>
      <c r="AG216" s="38" t="str">
        <f t="shared" si="185"/>
        <v/>
      </c>
      <c r="AH216" s="38" t="str">
        <f t="shared" si="186"/>
        <v/>
      </c>
      <c r="AI216" s="110" t="str">
        <f t="shared" si="187"/>
        <v/>
      </c>
      <c r="AJ216" s="137" t="str">
        <f t="shared" si="188"/>
        <v/>
      </c>
      <c r="AK216" s="137" t="str">
        <f t="shared" si="189"/>
        <v/>
      </c>
      <c r="AL216" s="138" t="str">
        <f t="shared" si="190"/>
        <v/>
      </c>
      <c r="AM216" s="38" t="str">
        <f t="shared" si="191"/>
        <v/>
      </c>
    </row>
    <row r="217" spans="1:39" x14ac:dyDescent="0.25">
      <c r="A217" s="135">
        <v>9</v>
      </c>
      <c r="B217" s="14" t="str">
        <f t="shared" si="167"/>
        <v>CCORISAPRA LOPEZ, Gabriel</v>
      </c>
      <c r="C217" s="82" t="str">
        <f t="shared" si="154"/>
        <v/>
      </c>
      <c r="D217" s="82" t="str">
        <f t="shared" si="155"/>
        <v/>
      </c>
      <c r="E217" s="82" t="str">
        <f t="shared" si="156"/>
        <v/>
      </c>
      <c r="F217" s="82" t="str">
        <f t="shared" si="157"/>
        <v/>
      </c>
      <c r="G217" s="82" t="str">
        <f t="shared" si="158"/>
        <v/>
      </c>
      <c r="H217" s="82" t="str">
        <f t="shared" si="159"/>
        <v/>
      </c>
      <c r="I217" s="82" t="str">
        <f t="shared" si="160"/>
        <v/>
      </c>
      <c r="J217" s="82" t="str">
        <f t="shared" si="161"/>
        <v/>
      </c>
      <c r="K217" s="82" t="str">
        <f t="shared" si="162"/>
        <v/>
      </c>
      <c r="L217" s="82" t="str">
        <f t="shared" si="163"/>
        <v/>
      </c>
      <c r="M217" s="82" t="str">
        <f t="shared" si="164"/>
        <v/>
      </c>
      <c r="N217" s="82" t="str">
        <f t="shared" si="165"/>
        <v/>
      </c>
      <c r="O217" s="82" t="str">
        <f t="shared" si="166"/>
        <v/>
      </c>
      <c r="P217" s="14" t="str">
        <f t="shared" si="168"/>
        <v/>
      </c>
      <c r="Q217" s="14" t="str">
        <f t="shared" si="169"/>
        <v/>
      </c>
      <c r="R217" s="136" t="str">
        <f t="shared" si="170"/>
        <v/>
      </c>
      <c r="S217" s="47">
        <f t="shared" si="171"/>
        <v>0</v>
      </c>
      <c r="T217" s="14" t="str">
        <f t="shared" si="172"/>
        <v/>
      </c>
      <c r="U217" s="14">
        <f t="shared" si="173"/>
        <v>500</v>
      </c>
      <c r="V217" s="137" t="str">
        <f t="shared" si="174"/>
        <v/>
      </c>
      <c r="W217" s="38" t="str">
        <f t="shared" si="175"/>
        <v/>
      </c>
      <c r="X217" s="38" t="str">
        <f t="shared" si="176"/>
        <v/>
      </c>
      <c r="Y217" s="38" t="str">
        <f t="shared" si="177"/>
        <v/>
      </c>
      <c r="Z217" s="38" t="str">
        <f t="shared" si="178"/>
        <v/>
      </c>
      <c r="AA217" s="38" t="str">
        <f t="shared" si="179"/>
        <v/>
      </c>
      <c r="AB217" s="38" t="str">
        <f t="shared" si="180"/>
        <v/>
      </c>
      <c r="AC217" s="38" t="str">
        <f t="shared" si="181"/>
        <v/>
      </c>
      <c r="AD217" s="38" t="str">
        <f t="shared" si="182"/>
        <v/>
      </c>
      <c r="AE217" s="38" t="str">
        <f t="shared" si="183"/>
        <v/>
      </c>
      <c r="AF217" s="38" t="str">
        <f t="shared" si="184"/>
        <v/>
      </c>
      <c r="AG217" s="38" t="str">
        <f t="shared" si="185"/>
        <v/>
      </c>
      <c r="AH217" s="38" t="str">
        <f t="shared" si="186"/>
        <v/>
      </c>
      <c r="AI217" s="110" t="str">
        <f t="shared" si="187"/>
        <v/>
      </c>
      <c r="AJ217" s="137" t="str">
        <f t="shared" si="188"/>
        <v/>
      </c>
      <c r="AK217" s="137" t="str">
        <f t="shared" si="189"/>
        <v/>
      </c>
      <c r="AL217" s="138" t="str">
        <f t="shared" si="190"/>
        <v/>
      </c>
      <c r="AM217" s="38" t="str">
        <f t="shared" si="191"/>
        <v/>
      </c>
    </row>
    <row r="218" spans="1:39" x14ac:dyDescent="0.25">
      <c r="A218" s="135">
        <v>10</v>
      </c>
      <c r="B218" s="14" t="str">
        <f t="shared" si="167"/>
        <v>CHAMPI LIZARME, Eimi</v>
      </c>
      <c r="C218" s="82" t="str">
        <f t="shared" si="154"/>
        <v/>
      </c>
      <c r="D218" s="82" t="str">
        <f t="shared" si="155"/>
        <v/>
      </c>
      <c r="E218" s="82" t="str">
        <f t="shared" si="156"/>
        <v/>
      </c>
      <c r="F218" s="82" t="str">
        <f t="shared" si="157"/>
        <v/>
      </c>
      <c r="G218" s="82" t="str">
        <f t="shared" si="158"/>
        <v/>
      </c>
      <c r="H218" s="82" t="str">
        <f t="shared" si="159"/>
        <v/>
      </c>
      <c r="I218" s="82" t="str">
        <f t="shared" si="160"/>
        <v/>
      </c>
      <c r="J218" s="82" t="str">
        <f t="shared" si="161"/>
        <v/>
      </c>
      <c r="K218" s="82" t="str">
        <f t="shared" si="162"/>
        <v/>
      </c>
      <c r="L218" s="82" t="str">
        <f t="shared" si="163"/>
        <v/>
      </c>
      <c r="M218" s="82" t="str">
        <f t="shared" si="164"/>
        <v/>
      </c>
      <c r="N218" s="82" t="str">
        <f t="shared" si="165"/>
        <v/>
      </c>
      <c r="O218" s="82" t="str">
        <f t="shared" si="166"/>
        <v/>
      </c>
      <c r="P218" s="14" t="str">
        <f t="shared" si="168"/>
        <v/>
      </c>
      <c r="Q218" s="14" t="str">
        <f t="shared" si="169"/>
        <v/>
      </c>
      <c r="R218" s="136" t="str">
        <f t="shared" si="170"/>
        <v/>
      </c>
      <c r="S218" s="47">
        <f t="shared" si="171"/>
        <v>0</v>
      </c>
      <c r="T218" s="14" t="str">
        <f t="shared" si="172"/>
        <v/>
      </c>
      <c r="U218" s="14">
        <f t="shared" si="173"/>
        <v>500</v>
      </c>
      <c r="V218" s="137" t="str">
        <f t="shared" si="174"/>
        <v/>
      </c>
      <c r="W218" s="38" t="str">
        <f t="shared" si="175"/>
        <v/>
      </c>
      <c r="X218" s="38" t="str">
        <f t="shared" si="176"/>
        <v/>
      </c>
      <c r="Y218" s="38" t="str">
        <f t="shared" si="177"/>
        <v/>
      </c>
      <c r="Z218" s="38" t="str">
        <f t="shared" si="178"/>
        <v/>
      </c>
      <c r="AA218" s="38" t="str">
        <f t="shared" si="179"/>
        <v/>
      </c>
      <c r="AB218" s="38" t="str">
        <f t="shared" si="180"/>
        <v/>
      </c>
      <c r="AC218" s="38" t="str">
        <f t="shared" si="181"/>
        <v/>
      </c>
      <c r="AD218" s="38" t="str">
        <f t="shared" si="182"/>
        <v/>
      </c>
      <c r="AE218" s="38" t="str">
        <f t="shared" si="183"/>
        <v/>
      </c>
      <c r="AF218" s="38" t="str">
        <f t="shared" si="184"/>
        <v/>
      </c>
      <c r="AG218" s="38" t="str">
        <f t="shared" si="185"/>
        <v/>
      </c>
      <c r="AH218" s="38" t="str">
        <f t="shared" si="186"/>
        <v/>
      </c>
      <c r="AI218" s="110" t="str">
        <f t="shared" si="187"/>
        <v/>
      </c>
      <c r="AJ218" s="137" t="str">
        <f t="shared" si="188"/>
        <v/>
      </c>
      <c r="AK218" s="137" t="str">
        <f t="shared" si="189"/>
        <v/>
      </c>
      <c r="AL218" s="138" t="str">
        <f t="shared" si="190"/>
        <v/>
      </c>
      <c r="AM218" s="38" t="str">
        <f t="shared" si="191"/>
        <v/>
      </c>
    </row>
    <row r="219" spans="1:39" x14ac:dyDescent="0.25">
      <c r="A219" s="135">
        <v>11</v>
      </c>
      <c r="B219" s="14" t="str">
        <f t="shared" si="167"/>
        <v>DEL POZO VILLANO, Victor Benito</v>
      </c>
      <c r="C219" s="82" t="str">
        <f t="shared" si="154"/>
        <v/>
      </c>
      <c r="D219" s="82" t="str">
        <f t="shared" si="155"/>
        <v/>
      </c>
      <c r="E219" s="82" t="str">
        <f t="shared" si="156"/>
        <v/>
      </c>
      <c r="F219" s="82" t="str">
        <f t="shared" si="157"/>
        <v/>
      </c>
      <c r="G219" s="82" t="str">
        <f t="shared" si="158"/>
        <v/>
      </c>
      <c r="H219" s="82" t="str">
        <f t="shared" si="159"/>
        <v/>
      </c>
      <c r="I219" s="82" t="str">
        <f t="shared" si="160"/>
        <v/>
      </c>
      <c r="J219" s="82" t="str">
        <f t="shared" si="161"/>
        <v/>
      </c>
      <c r="K219" s="82" t="str">
        <f t="shared" si="162"/>
        <v/>
      </c>
      <c r="L219" s="82" t="str">
        <f t="shared" si="163"/>
        <v/>
      </c>
      <c r="M219" s="82" t="str">
        <f t="shared" si="164"/>
        <v/>
      </c>
      <c r="N219" s="82" t="str">
        <f t="shared" si="165"/>
        <v/>
      </c>
      <c r="O219" s="82" t="str">
        <f t="shared" si="166"/>
        <v/>
      </c>
      <c r="P219" s="14" t="str">
        <f t="shared" si="168"/>
        <v/>
      </c>
      <c r="Q219" s="14" t="str">
        <f t="shared" si="169"/>
        <v/>
      </c>
      <c r="R219" s="136" t="str">
        <f t="shared" si="170"/>
        <v/>
      </c>
      <c r="S219" s="47">
        <f t="shared" si="171"/>
        <v>0</v>
      </c>
      <c r="T219" s="14" t="str">
        <f t="shared" si="172"/>
        <v/>
      </c>
      <c r="U219" s="14">
        <f t="shared" si="173"/>
        <v>500</v>
      </c>
      <c r="V219" s="137" t="str">
        <f t="shared" si="174"/>
        <v/>
      </c>
      <c r="W219" s="38" t="str">
        <f t="shared" si="175"/>
        <v/>
      </c>
      <c r="X219" s="38" t="str">
        <f t="shared" si="176"/>
        <v/>
      </c>
      <c r="Y219" s="38" t="str">
        <f t="shared" si="177"/>
        <v/>
      </c>
      <c r="Z219" s="38" t="str">
        <f t="shared" si="178"/>
        <v/>
      </c>
      <c r="AA219" s="38" t="str">
        <f t="shared" si="179"/>
        <v/>
      </c>
      <c r="AB219" s="38" t="str">
        <f t="shared" si="180"/>
        <v/>
      </c>
      <c r="AC219" s="38" t="str">
        <f t="shared" si="181"/>
        <v/>
      </c>
      <c r="AD219" s="38" t="str">
        <f t="shared" si="182"/>
        <v/>
      </c>
      <c r="AE219" s="38" t="str">
        <f t="shared" si="183"/>
        <v/>
      </c>
      <c r="AF219" s="38" t="str">
        <f t="shared" si="184"/>
        <v/>
      </c>
      <c r="AG219" s="38" t="str">
        <f t="shared" si="185"/>
        <v/>
      </c>
      <c r="AH219" s="38" t="str">
        <f t="shared" si="186"/>
        <v/>
      </c>
      <c r="AI219" s="110" t="str">
        <f t="shared" si="187"/>
        <v/>
      </c>
      <c r="AJ219" s="137" t="str">
        <f t="shared" si="188"/>
        <v/>
      </c>
      <c r="AK219" s="137" t="str">
        <f t="shared" si="189"/>
        <v/>
      </c>
      <c r="AL219" s="138" t="str">
        <f t="shared" si="190"/>
        <v/>
      </c>
      <c r="AM219" s="38" t="str">
        <f t="shared" si="191"/>
        <v/>
      </c>
    </row>
    <row r="220" spans="1:39" x14ac:dyDescent="0.25">
      <c r="A220" s="135">
        <v>12</v>
      </c>
      <c r="B220" s="14" t="str">
        <f t="shared" si="167"/>
        <v>DIAZ RIVAS, Andrea Paola</v>
      </c>
      <c r="C220" s="82" t="str">
        <f t="shared" si="154"/>
        <v/>
      </c>
      <c r="D220" s="82" t="str">
        <f t="shared" si="155"/>
        <v/>
      </c>
      <c r="E220" s="82" t="str">
        <f t="shared" si="156"/>
        <v/>
      </c>
      <c r="F220" s="82" t="str">
        <f t="shared" si="157"/>
        <v/>
      </c>
      <c r="G220" s="82" t="str">
        <f t="shared" si="158"/>
        <v/>
      </c>
      <c r="H220" s="82" t="str">
        <f t="shared" si="159"/>
        <v/>
      </c>
      <c r="I220" s="82" t="str">
        <f t="shared" si="160"/>
        <v/>
      </c>
      <c r="J220" s="82" t="str">
        <f t="shared" si="161"/>
        <v/>
      </c>
      <c r="K220" s="82" t="str">
        <f t="shared" si="162"/>
        <v/>
      </c>
      <c r="L220" s="82" t="str">
        <f t="shared" si="163"/>
        <v/>
      </c>
      <c r="M220" s="82" t="str">
        <f t="shared" si="164"/>
        <v/>
      </c>
      <c r="N220" s="82" t="str">
        <f t="shared" si="165"/>
        <v/>
      </c>
      <c r="O220" s="82" t="str">
        <f t="shared" si="166"/>
        <v/>
      </c>
      <c r="P220" s="14" t="str">
        <f t="shared" si="168"/>
        <v/>
      </c>
      <c r="Q220" s="14" t="str">
        <f t="shared" si="169"/>
        <v/>
      </c>
      <c r="R220" s="136" t="str">
        <f t="shared" si="170"/>
        <v/>
      </c>
      <c r="S220" s="47">
        <f t="shared" si="171"/>
        <v>0</v>
      </c>
      <c r="T220" s="14" t="str">
        <f t="shared" si="172"/>
        <v/>
      </c>
      <c r="U220" s="14">
        <f t="shared" si="173"/>
        <v>500</v>
      </c>
      <c r="V220" s="137" t="str">
        <f t="shared" si="174"/>
        <v/>
      </c>
      <c r="W220" s="38" t="str">
        <f t="shared" si="175"/>
        <v/>
      </c>
      <c r="X220" s="38" t="str">
        <f t="shared" si="176"/>
        <v/>
      </c>
      <c r="Y220" s="38" t="str">
        <f t="shared" si="177"/>
        <v/>
      </c>
      <c r="Z220" s="38" t="str">
        <f t="shared" si="178"/>
        <v/>
      </c>
      <c r="AA220" s="38" t="str">
        <f t="shared" si="179"/>
        <v/>
      </c>
      <c r="AB220" s="38" t="str">
        <f t="shared" si="180"/>
        <v/>
      </c>
      <c r="AC220" s="38" t="str">
        <f t="shared" si="181"/>
        <v/>
      </c>
      <c r="AD220" s="38" t="str">
        <f t="shared" si="182"/>
        <v/>
      </c>
      <c r="AE220" s="38" t="str">
        <f t="shared" si="183"/>
        <v/>
      </c>
      <c r="AF220" s="38" t="str">
        <f t="shared" si="184"/>
        <v/>
      </c>
      <c r="AG220" s="38" t="str">
        <f t="shared" si="185"/>
        <v/>
      </c>
      <c r="AH220" s="38" t="str">
        <f t="shared" si="186"/>
        <v/>
      </c>
      <c r="AI220" s="110" t="str">
        <f t="shared" si="187"/>
        <v/>
      </c>
      <c r="AJ220" s="137" t="str">
        <f t="shared" si="188"/>
        <v/>
      </c>
      <c r="AK220" s="137" t="str">
        <f t="shared" si="189"/>
        <v/>
      </c>
      <c r="AL220" s="138" t="str">
        <f t="shared" si="190"/>
        <v/>
      </c>
      <c r="AM220" s="38" t="str">
        <f t="shared" si="191"/>
        <v/>
      </c>
    </row>
    <row r="221" spans="1:39" x14ac:dyDescent="0.25">
      <c r="A221" s="135">
        <v>13</v>
      </c>
      <c r="B221" s="14" t="str">
        <f t="shared" si="167"/>
        <v>ESPINOZA FRANCO, Flor Thalia</v>
      </c>
      <c r="C221" s="82" t="str">
        <f t="shared" si="154"/>
        <v/>
      </c>
      <c r="D221" s="82" t="str">
        <f t="shared" si="155"/>
        <v/>
      </c>
      <c r="E221" s="82" t="str">
        <f t="shared" si="156"/>
        <v/>
      </c>
      <c r="F221" s="82" t="str">
        <f t="shared" si="157"/>
        <v/>
      </c>
      <c r="G221" s="82" t="str">
        <f t="shared" si="158"/>
        <v/>
      </c>
      <c r="H221" s="82" t="str">
        <f t="shared" si="159"/>
        <v/>
      </c>
      <c r="I221" s="82" t="str">
        <f t="shared" si="160"/>
        <v/>
      </c>
      <c r="J221" s="82" t="str">
        <f t="shared" si="161"/>
        <v/>
      </c>
      <c r="K221" s="82" t="str">
        <f t="shared" si="162"/>
        <v/>
      </c>
      <c r="L221" s="82" t="str">
        <f t="shared" si="163"/>
        <v/>
      </c>
      <c r="M221" s="82" t="str">
        <f t="shared" si="164"/>
        <v/>
      </c>
      <c r="N221" s="82" t="str">
        <f t="shared" si="165"/>
        <v/>
      </c>
      <c r="O221" s="82" t="str">
        <f t="shared" si="166"/>
        <v/>
      </c>
      <c r="P221" s="14" t="str">
        <f t="shared" si="168"/>
        <v/>
      </c>
      <c r="Q221" s="14" t="str">
        <f t="shared" si="169"/>
        <v/>
      </c>
      <c r="R221" s="136" t="str">
        <f t="shared" si="170"/>
        <v/>
      </c>
      <c r="S221" s="47">
        <f t="shared" si="171"/>
        <v>0</v>
      </c>
      <c r="T221" s="14" t="str">
        <f t="shared" si="172"/>
        <v/>
      </c>
      <c r="U221" s="14">
        <f t="shared" si="173"/>
        <v>500</v>
      </c>
      <c r="V221" s="137" t="str">
        <f t="shared" si="174"/>
        <v/>
      </c>
      <c r="W221" s="38" t="str">
        <f t="shared" si="175"/>
        <v/>
      </c>
      <c r="X221" s="38" t="str">
        <f t="shared" si="176"/>
        <v/>
      </c>
      <c r="Y221" s="38" t="str">
        <f t="shared" si="177"/>
        <v/>
      </c>
      <c r="Z221" s="38" t="str">
        <f t="shared" si="178"/>
        <v/>
      </c>
      <c r="AA221" s="38" t="str">
        <f t="shared" si="179"/>
        <v/>
      </c>
      <c r="AB221" s="38" t="str">
        <f t="shared" si="180"/>
        <v/>
      </c>
      <c r="AC221" s="38" t="str">
        <f t="shared" si="181"/>
        <v/>
      </c>
      <c r="AD221" s="38" t="str">
        <f t="shared" si="182"/>
        <v/>
      </c>
      <c r="AE221" s="38" t="str">
        <f t="shared" si="183"/>
        <v/>
      </c>
      <c r="AF221" s="38" t="str">
        <f t="shared" si="184"/>
        <v/>
      </c>
      <c r="AG221" s="38" t="str">
        <f t="shared" si="185"/>
        <v/>
      </c>
      <c r="AH221" s="38" t="str">
        <f t="shared" si="186"/>
        <v/>
      </c>
      <c r="AI221" s="110" t="str">
        <f t="shared" si="187"/>
        <v/>
      </c>
      <c r="AJ221" s="137" t="str">
        <f t="shared" si="188"/>
        <v/>
      </c>
      <c r="AK221" s="137" t="str">
        <f t="shared" si="189"/>
        <v/>
      </c>
      <c r="AL221" s="138" t="str">
        <f t="shared" si="190"/>
        <v/>
      </c>
      <c r="AM221" s="38" t="str">
        <f t="shared" si="191"/>
        <v/>
      </c>
    </row>
    <row r="222" spans="1:39" x14ac:dyDescent="0.25">
      <c r="A222" s="135">
        <v>14</v>
      </c>
      <c r="B222" s="14" t="str">
        <f t="shared" si="167"/>
        <v>FRANCO MITMA, Mayte Araceli</v>
      </c>
      <c r="C222" s="82" t="str">
        <f t="shared" si="154"/>
        <v/>
      </c>
      <c r="D222" s="82" t="str">
        <f t="shared" si="155"/>
        <v/>
      </c>
      <c r="E222" s="82" t="str">
        <f t="shared" si="156"/>
        <v/>
      </c>
      <c r="F222" s="82" t="str">
        <f t="shared" si="157"/>
        <v/>
      </c>
      <c r="G222" s="82" t="str">
        <f t="shared" si="158"/>
        <v/>
      </c>
      <c r="H222" s="82" t="str">
        <f t="shared" si="159"/>
        <v/>
      </c>
      <c r="I222" s="82" t="str">
        <f t="shared" si="160"/>
        <v/>
      </c>
      <c r="J222" s="82" t="str">
        <f t="shared" si="161"/>
        <v/>
      </c>
      <c r="K222" s="82" t="str">
        <f t="shared" si="162"/>
        <v/>
      </c>
      <c r="L222" s="82" t="str">
        <f t="shared" si="163"/>
        <v/>
      </c>
      <c r="M222" s="82" t="str">
        <f t="shared" si="164"/>
        <v/>
      </c>
      <c r="N222" s="82" t="str">
        <f t="shared" si="165"/>
        <v/>
      </c>
      <c r="O222" s="82" t="str">
        <f t="shared" si="166"/>
        <v/>
      </c>
      <c r="P222" s="14" t="str">
        <f t="shared" si="168"/>
        <v/>
      </c>
      <c r="Q222" s="14" t="str">
        <f t="shared" si="169"/>
        <v/>
      </c>
      <c r="R222" s="136" t="str">
        <f t="shared" si="170"/>
        <v/>
      </c>
      <c r="S222" s="47">
        <f t="shared" si="171"/>
        <v>0</v>
      </c>
      <c r="T222" s="14" t="str">
        <f t="shared" si="172"/>
        <v/>
      </c>
      <c r="U222" s="14">
        <f t="shared" si="173"/>
        <v>500</v>
      </c>
      <c r="V222" s="137" t="str">
        <f t="shared" si="174"/>
        <v/>
      </c>
      <c r="W222" s="38" t="str">
        <f t="shared" si="175"/>
        <v/>
      </c>
      <c r="X222" s="38" t="str">
        <f t="shared" si="176"/>
        <v/>
      </c>
      <c r="Y222" s="38" t="str">
        <f t="shared" si="177"/>
        <v/>
      </c>
      <c r="Z222" s="38" t="str">
        <f t="shared" si="178"/>
        <v/>
      </c>
      <c r="AA222" s="38" t="str">
        <f t="shared" si="179"/>
        <v/>
      </c>
      <c r="AB222" s="38" t="str">
        <f t="shared" si="180"/>
        <v/>
      </c>
      <c r="AC222" s="38" t="str">
        <f t="shared" si="181"/>
        <v/>
      </c>
      <c r="AD222" s="38" t="str">
        <f t="shared" si="182"/>
        <v/>
      </c>
      <c r="AE222" s="38" t="str">
        <f t="shared" si="183"/>
        <v/>
      </c>
      <c r="AF222" s="38" t="str">
        <f t="shared" si="184"/>
        <v/>
      </c>
      <c r="AG222" s="38" t="str">
        <f t="shared" si="185"/>
        <v/>
      </c>
      <c r="AH222" s="38" t="str">
        <f t="shared" si="186"/>
        <v/>
      </c>
      <c r="AI222" s="110" t="str">
        <f t="shared" si="187"/>
        <v/>
      </c>
      <c r="AJ222" s="137" t="str">
        <f t="shared" si="188"/>
        <v/>
      </c>
      <c r="AK222" s="137" t="str">
        <f t="shared" si="189"/>
        <v/>
      </c>
      <c r="AL222" s="138" t="str">
        <f t="shared" si="190"/>
        <v/>
      </c>
      <c r="AM222" s="38" t="str">
        <f t="shared" si="191"/>
        <v/>
      </c>
    </row>
    <row r="223" spans="1:39" x14ac:dyDescent="0.25">
      <c r="A223" s="135">
        <v>15</v>
      </c>
      <c r="B223" s="14" t="str">
        <f t="shared" si="167"/>
        <v>GALINDO SANCHEZ, Jose Luis</v>
      </c>
      <c r="C223" s="82" t="str">
        <f t="shared" si="154"/>
        <v/>
      </c>
      <c r="D223" s="82" t="str">
        <f t="shared" si="155"/>
        <v/>
      </c>
      <c r="E223" s="82" t="str">
        <f t="shared" si="156"/>
        <v/>
      </c>
      <c r="F223" s="82" t="str">
        <f t="shared" si="157"/>
        <v/>
      </c>
      <c r="G223" s="82" t="str">
        <f t="shared" si="158"/>
        <v/>
      </c>
      <c r="H223" s="82" t="str">
        <f t="shared" si="159"/>
        <v/>
      </c>
      <c r="I223" s="82" t="str">
        <f t="shared" si="160"/>
        <v/>
      </c>
      <c r="J223" s="82" t="str">
        <f t="shared" si="161"/>
        <v/>
      </c>
      <c r="K223" s="82" t="str">
        <f t="shared" si="162"/>
        <v/>
      </c>
      <c r="L223" s="82" t="str">
        <f t="shared" si="163"/>
        <v/>
      </c>
      <c r="M223" s="82" t="str">
        <f t="shared" si="164"/>
        <v/>
      </c>
      <c r="N223" s="82" t="str">
        <f t="shared" si="165"/>
        <v/>
      </c>
      <c r="O223" s="82" t="str">
        <f t="shared" si="166"/>
        <v/>
      </c>
      <c r="P223" s="14" t="str">
        <f t="shared" si="168"/>
        <v/>
      </c>
      <c r="Q223" s="14" t="str">
        <f t="shared" si="169"/>
        <v/>
      </c>
      <c r="R223" s="136" t="str">
        <f t="shared" si="170"/>
        <v/>
      </c>
      <c r="S223" s="47">
        <f t="shared" si="171"/>
        <v>0</v>
      </c>
      <c r="T223" s="14" t="str">
        <f t="shared" si="172"/>
        <v/>
      </c>
      <c r="U223" s="14">
        <f t="shared" si="173"/>
        <v>500</v>
      </c>
      <c r="V223" s="137" t="str">
        <f t="shared" si="174"/>
        <v/>
      </c>
      <c r="W223" s="38" t="str">
        <f t="shared" si="175"/>
        <v/>
      </c>
      <c r="X223" s="38" t="str">
        <f t="shared" si="176"/>
        <v/>
      </c>
      <c r="Y223" s="38" t="str">
        <f t="shared" si="177"/>
        <v/>
      </c>
      <c r="Z223" s="38" t="str">
        <f t="shared" si="178"/>
        <v/>
      </c>
      <c r="AA223" s="38" t="str">
        <f t="shared" si="179"/>
        <v/>
      </c>
      <c r="AB223" s="38" t="str">
        <f t="shared" si="180"/>
        <v/>
      </c>
      <c r="AC223" s="38" t="str">
        <f t="shared" si="181"/>
        <v/>
      </c>
      <c r="AD223" s="38" t="str">
        <f t="shared" si="182"/>
        <v/>
      </c>
      <c r="AE223" s="38" t="str">
        <f t="shared" si="183"/>
        <v/>
      </c>
      <c r="AF223" s="38" t="str">
        <f t="shared" si="184"/>
        <v/>
      </c>
      <c r="AG223" s="38" t="str">
        <f t="shared" si="185"/>
        <v/>
      </c>
      <c r="AH223" s="38" t="str">
        <f t="shared" si="186"/>
        <v/>
      </c>
      <c r="AI223" s="110" t="str">
        <f t="shared" si="187"/>
        <v/>
      </c>
      <c r="AJ223" s="137" t="str">
        <f t="shared" si="188"/>
        <v/>
      </c>
      <c r="AK223" s="137" t="str">
        <f t="shared" si="189"/>
        <v/>
      </c>
      <c r="AL223" s="138" t="str">
        <f t="shared" si="190"/>
        <v/>
      </c>
      <c r="AM223" s="38" t="str">
        <f t="shared" si="191"/>
        <v/>
      </c>
    </row>
    <row r="224" spans="1:39" x14ac:dyDescent="0.25">
      <c r="A224" s="135">
        <v>16</v>
      </c>
      <c r="B224" s="14" t="str">
        <f t="shared" si="167"/>
        <v>GODOY ORTEGA, Isaac Alain</v>
      </c>
      <c r="C224" s="82" t="str">
        <f t="shared" si="154"/>
        <v/>
      </c>
      <c r="D224" s="82" t="str">
        <f t="shared" si="155"/>
        <v/>
      </c>
      <c r="E224" s="82" t="str">
        <f t="shared" si="156"/>
        <v/>
      </c>
      <c r="F224" s="82" t="str">
        <f t="shared" si="157"/>
        <v/>
      </c>
      <c r="G224" s="82" t="str">
        <f t="shared" si="158"/>
        <v/>
      </c>
      <c r="H224" s="82" t="str">
        <f t="shared" si="159"/>
        <v/>
      </c>
      <c r="I224" s="82" t="str">
        <f t="shared" si="160"/>
        <v/>
      </c>
      <c r="J224" s="82" t="str">
        <f t="shared" si="161"/>
        <v/>
      </c>
      <c r="K224" s="82" t="str">
        <f t="shared" si="162"/>
        <v/>
      </c>
      <c r="L224" s="82" t="str">
        <f t="shared" si="163"/>
        <v/>
      </c>
      <c r="M224" s="82" t="str">
        <f t="shared" si="164"/>
        <v/>
      </c>
      <c r="N224" s="82" t="str">
        <f t="shared" si="165"/>
        <v/>
      </c>
      <c r="O224" s="82" t="str">
        <f t="shared" si="166"/>
        <v/>
      </c>
      <c r="P224" s="14" t="str">
        <f t="shared" si="168"/>
        <v/>
      </c>
      <c r="Q224" s="14" t="str">
        <f t="shared" si="169"/>
        <v/>
      </c>
      <c r="R224" s="136" t="str">
        <f t="shared" si="170"/>
        <v/>
      </c>
      <c r="S224" s="47">
        <f t="shared" si="171"/>
        <v>0</v>
      </c>
      <c r="T224" s="14" t="str">
        <f t="shared" si="172"/>
        <v/>
      </c>
      <c r="U224" s="14">
        <f t="shared" si="173"/>
        <v>500</v>
      </c>
      <c r="V224" s="137" t="str">
        <f t="shared" si="174"/>
        <v/>
      </c>
      <c r="W224" s="38" t="str">
        <f t="shared" si="175"/>
        <v/>
      </c>
      <c r="X224" s="38" t="str">
        <f t="shared" si="176"/>
        <v/>
      </c>
      <c r="Y224" s="38" t="str">
        <f t="shared" si="177"/>
        <v/>
      </c>
      <c r="Z224" s="38" t="str">
        <f t="shared" si="178"/>
        <v/>
      </c>
      <c r="AA224" s="38" t="str">
        <f t="shared" si="179"/>
        <v/>
      </c>
      <c r="AB224" s="38" t="str">
        <f t="shared" si="180"/>
        <v/>
      </c>
      <c r="AC224" s="38" t="str">
        <f t="shared" si="181"/>
        <v/>
      </c>
      <c r="AD224" s="38" t="str">
        <f t="shared" si="182"/>
        <v/>
      </c>
      <c r="AE224" s="38" t="str">
        <f t="shared" si="183"/>
        <v/>
      </c>
      <c r="AF224" s="38" t="str">
        <f t="shared" si="184"/>
        <v/>
      </c>
      <c r="AG224" s="38" t="str">
        <f t="shared" si="185"/>
        <v/>
      </c>
      <c r="AH224" s="38" t="str">
        <f t="shared" si="186"/>
        <v/>
      </c>
      <c r="AI224" s="110" t="str">
        <f t="shared" si="187"/>
        <v/>
      </c>
      <c r="AJ224" s="137" t="str">
        <f t="shared" si="188"/>
        <v/>
      </c>
      <c r="AK224" s="137" t="str">
        <f t="shared" si="189"/>
        <v/>
      </c>
      <c r="AL224" s="138" t="str">
        <f t="shared" si="190"/>
        <v/>
      </c>
      <c r="AM224" s="38" t="str">
        <f t="shared" si="191"/>
        <v/>
      </c>
    </row>
    <row r="225" spans="1:39" x14ac:dyDescent="0.25">
      <c r="A225" s="135">
        <v>17</v>
      </c>
      <c r="B225" s="14" t="str">
        <f t="shared" si="167"/>
        <v>GONZALES CAMPOS, Adriano Elliam</v>
      </c>
      <c r="C225" s="82" t="str">
        <f t="shared" si="154"/>
        <v/>
      </c>
      <c r="D225" s="82" t="str">
        <f t="shared" si="155"/>
        <v/>
      </c>
      <c r="E225" s="82" t="str">
        <f t="shared" si="156"/>
        <v/>
      </c>
      <c r="F225" s="82" t="str">
        <f t="shared" si="157"/>
        <v/>
      </c>
      <c r="G225" s="82" t="str">
        <f t="shared" si="158"/>
        <v/>
      </c>
      <c r="H225" s="82" t="str">
        <f t="shared" si="159"/>
        <v/>
      </c>
      <c r="I225" s="82" t="str">
        <f t="shared" si="160"/>
        <v/>
      </c>
      <c r="J225" s="82" t="str">
        <f t="shared" si="161"/>
        <v/>
      </c>
      <c r="K225" s="82" t="str">
        <f t="shared" si="162"/>
        <v/>
      </c>
      <c r="L225" s="82" t="str">
        <f t="shared" si="163"/>
        <v/>
      </c>
      <c r="M225" s="82" t="str">
        <f t="shared" si="164"/>
        <v/>
      </c>
      <c r="N225" s="82" t="str">
        <f t="shared" si="165"/>
        <v/>
      </c>
      <c r="O225" s="82" t="str">
        <f t="shared" si="166"/>
        <v/>
      </c>
      <c r="P225" s="14" t="str">
        <f t="shared" si="168"/>
        <v/>
      </c>
      <c r="Q225" s="14" t="str">
        <f t="shared" si="169"/>
        <v/>
      </c>
      <c r="R225" s="136" t="str">
        <f t="shared" si="170"/>
        <v/>
      </c>
      <c r="S225" s="47">
        <f t="shared" si="171"/>
        <v>0</v>
      </c>
      <c r="T225" s="14" t="str">
        <f t="shared" si="172"/>
        <v/>
      </c>
      <c r="U225" s="14">
        <f t="shared" si="173"/>
        <v>500</v>
      </c>
      <c r="V225" s="137" t="str">
        <f t="shared" si="174"/>
        <v/>
      </c>
      <c r="W225" s="38" t="str">
        <f t="shared" si="175"/>
        <v/>
      </c>
      <c r="X225" s="38" t="str">
        <f t="shared" si="176"/>
        <v/>
      </c>
      <c r="Y225" s="38" t="str">
        <f t="shared" si="177"/>
        <v/>
      </c>
      <c r="Z225" s="38" t="str">
        <f t="shared" si="178"/>
        <v/>
      </c>
      <c r="AA225" s="38" t="str">
        <f t="shared" si="179"/>
        <v/>
      </c>
      <c r="AB225" s="38" t="str">
        <f t="shared" si="180"/>
        <v/>
      </c>
      <c r="AC225" s="38" t="str">
        <f t="shared" si="181"/>
        <v/>
      </c>
      <c r="AD225" s="38" t="str">
        <f t="shared" si="182"/>
        <v/>
      </c>
      <c r="AE225" s="38" t="str">
        <f t="shared" si="183"/>
        <v/>
      </c>
      <c r="AF225" s="38" t="str">
        <f t="shared" si="184"/>
        <v/>
      </c>
      <c r="AG225" s="38" t="str">
        <f t="shared" si="185"/>
        <v/>
      </c>
      <c r="AH225" s="38" t="str">
        <f t="shared" si="186"/>
        <v/>
      </c>
      <c r="AI225" s="110" t="str">
        <f t="shared" si="187"/>
        <v/>
      </c>
      <c r="AJ225" s="137" t="str">
        <f t="shared" si="188"/>
        <v/>
      </c>
      <c r="AK225" s="137" t="str">
        <f t="shared" si="189"/>
        <v/>
      </c>
      <c r="AL225" s="138" t="str">
        <f t="shared" si="190"/>
        <v/>
      </c>
      <c r="AM225" s="38" t="str">
        <f t="shared" si="191"/>
        <v/>
      </c>
    </row>
    <row r="226" spans="1:39" x14ac:dyDescent="0.25">
      <c r="A226" s="135">
        <v>18</v>
      </c>
      <c r="B226" s="14" t="str">
        <f t="shared" si="167"/>
        <v>GUTIERREZ AYVAR, Jorge Alex</v>
      </c>
      <c r="C226" s="82" t="str">
        <f t="shared" si="154"/>
        <v/>
      </c>
      <c r="D226" s="82" t="str">
        <f t="shared" si="155"/>
        <v/>
      </c>
      <c r="E226" s="82" t="str">
        <f t="shared" si="156"/>
        <v/>
      </c>
      <c r="F226" s="82" t="str">
        <f t="shared" si="157"/>
        <v/>
      </c>
      <c r="G226" s="82" t="str">
        <f t="shared" si="158"/>
        <v/>
      </c>
      <c r="H226" s="82" t="str">
        <f t="shared" si="159"/>
        <v/>
      </c>
      <c r="I226" s="82" t="str">
        <f t="shared" si="160"/>
        <v/>
      </c>
      <c r="J226" s="82" t="str">
        <f t="shared" si="161"/>
        <v/>
      </c>
      <c r="K226" s="82" t="str">
        <f t="shared" si="162"/>
        <v/>
      </c>
      <c r="L226" s="82" t="str">
        <f t="shared" si="163"/>
        <v/>
      </c>
      <c r="M226" s="82" t="str">
        <f t="shared" si="164"/>
        <v/>
      </c>
      <c r="N226" s="82" t="str">
        <f t="shared" si="165"/>
        <v/>
      </c>
      <c r="O226" s="82" t="str">
        <f t="shared" si="166"/>
        <v/>
      </c>
      <c r="P226" s="14" t="str">
        <f t="shared" si="168"/>
        <v/>
      </c>
      <c r="Q226" s="14" t="str">
        <f t="shared" si="169"/>
        <v/>
      </c>
      <c r="R226" s="136" t="str">
        <f t="shared" si="170"/>
        <v/>
      </c>
      <c r="S226" s="47">
        <f t="shared" si="171"/>
        <v>0</v>
      </c>
      <c r="T226" s="14" t="str">
        <f t="shared" si="172"/>
        <v/>
      </c>
      <c r="U226" s="14">
        <f t="shared" si="173"/>
        <v>500</v>
      </c>
      <c r="V226" s="137" t="str">
        <f t="shared" si="174"/>
        <v/>
      </c>
      <c r="W226" s="38" t="str">
        <f t="shared" si="175"/>
        <v/>
      </c>
      <c r="X226" s="38" t="str">
        <f t="shared" si="176"/>
        <v/>
      </c>
      <c r="Y226" s="38" t="str">
        <f t="shared" si="177"/>
        <v/>
      </c>
      <c r="Z226" s="38" t="str">
        <f t="shared" si="178"/>
        <v/>
      </c>
      <c r="AA226" s="38" t="str">
        <f t="shared" si="179"/>
        <v/>
      </c>
      <c r="AB226" s="38" t="str">
        <f t="shared" si="180"/>
        <v/>
      </c>
      <c r="AC226" s="38" t="str">
        <f t="shared" si="181"/>
        <v/>
      </c>
      <c r="AD226" s="38" t="str">
        <f t="shared" si="182"/>
        <v/>
      </c>
      <c r="AE226" s="38" t="str">
        <f t="shared" si="183"/>
        <v/>
      </c>
      <c r="AF226" s="38" t="str">
        <f t="shared" si="184"/>
        <v/>
      </c>
      <c r="AG226" s="38" t="str">
        <f t="shared" si="185"/>
        <v/>
      </c>
      <c r="AH226" s="38" t="str">
        <f t="shared" si="186"/>
        <v/>
      </c>
      <c r="AI226" s="110" t="str">
        <f t="shared" si="187"/>
        <v/>
      </c>
      <c r="AJ226" s="137" t="str">
        <f t="shared" si="188"/>
        <v/>
      </c>
      <c r="AK226" s="137" t="str">
        <f t="shared" si="189"/>
        <v/>
      </c>
      <c r="AL226" s="138" t="str">
        <f t="shared" si="190"/>
        <v/>
      </c>
      <c r="AM226" s="38" t="str">
        <f t="shared" si="191"/>
        <v/>
      </c>
    </row>
    <row r="227" spans="1:39" x14ac:dyDescent="0.25">
      <c r="A227" s="135">
        <v>19</v>
      </c>
      <c r="B227" s="14" t="str">
        <f t="shared" si="167"/>
        <v>LLOCCLLA QUISPE, Jimena Margoth</v>
      </c>
      <c r="C227" s="82" t="str">
        <f t="shared" si="154"/>
        <v/>
      </c>
      <c r="D227" s="82" t="str">
        <f t="shared" si="155"/>
        <v/>
      </c>
      <c r="E227" s="82" t="str">
        <f t="shared" si="156"/>
        <v/>
      </c>
      <c r="F227" s="82" t="str">
        <f t="shared" si="157"/>
        <v/>
      </c>
      <c r="G227" s="82" t="str">
        <f t="shared" si="158"/>
        <v/>
      </c>
      <c r="H227" s="82" t="str">
        <f t="shared" si="159"/>
        <v/>
      </c>
      <c r="I227" s="82" t="str">
        <f t="shared" si="160"/>
        <v/>
      </c>
      <c r="J227" s="82" t="str">
        <f t="shared" si="161"/>
        <v/>
      </c>
      <c r="K227" s="82" t="str">
        <f t="shared" si="162"/>
        <v/>
      </c>
      <c r="L227" s="82" t="str">
        <f t="shared" si="163"/>
        <v/>
      </c>
      <c r="M227" s="82" t="str">
        <f t="shared" si="164"/>
        <v/>
      </c>
      <c r="N227" s="82" t="str">
        <f t="shared" si="165"/>
        <v/>
      </c>
      <c r="O227" s="82" t="str">
        <f t="shared" si="166"/>
        <v/>
      </c>
      <c r="P227" s="14" t="str">
        <f t="shared" si="168"/>
        <v/>
      </c>
      <c r="Q227" s="14" t="str">
        <f t="shared" si="169"/>
        <v/>
      </c>
      <c r="R227" s="136" t="str">
        <f t="shared" si="170"/>
        <v/>
      </c>
      <c r="S227" s="47">
        <f t="shared" si="171"/>
        <v>0</v>
      </c>
      <c r="T227" s="14" t="str">
        <f t="shared" si="172"/>
        <v/>
      </c>
      <c r="U227" s="14">
        <f t="shared" si="173"/>
        <v>500</v>
      </c>
      <c r="V227" s="137" t="str">
        <f t="shared" si="174"/>
        <v/>
      </c>
      <c r="W227" s="38" t="str">
        <f t="shared" si="175"/>
        <v/>
      </c>
      <c r="X227" s="38" t="str">
        <f t="shared" si="176"/>
        <v/>
      </c>
      <c r="Y227" s="38" t="str">
        <f t="shared" si="177"/>
        <v/>
      </c>
      <c r="Z227" s="38" t="str">
        <f t="shared" si="178"/>
        <v/>
      </c>
      <c r="AA227" s="38" t="str">
        <f t="shared" si="179"/>
        <v/>
      </c>
      <c r="AB227" s="38" t="str">
        <f t="shared" si="180"/>
        <v/>
      </c>
      <c r="AC227" s="38" t="str">
        <f t="shared" si="181"/>
        <v/>
      </c>
      <c r="AD227" s="38" t="str">
        <f t="shared" si="182"/>
        <v/>
      </c>
      <c r="AE227" s="38" t="str">
        <f t="shared" si="183"/>
        <v/>
      </c>
      <c r="AF227" s="38" t="str">
        <f t="shared" si="184"/>
        <v/>
      </c>
      <c r="AG227" s="38" t="str">
        <f t="shared" si="185"/>
        <v/>
      </c>
      <c r="AH227" s="38" t="str">
        <f t="shared" si="186"/>
        <v/>
      </c>
      <c r="AI227" s="110" t="str">
        <f t="shared" si="187"/>
        <v/>
      </c>
      <c r="AJ227" s="137" t="str">
        <f t="shared" si="188"/>
        <v/>
      </c>
      <c r="AK227" s="137" t="str">
        <f t="shared" si="189"/>
        <v/>
      </c>
      <c r="AL227" s="138" t="str">
        <f t="shared" si="190"/>
        <v/>
      </c>
      <c r="AM227" s="38" t="str">
        <f t="shared" si="191"/>
        <v/>
      </c>
    </row>
    <row r="228" spans="1:39" x14ac:dyDescent="0.25">
      <c r="A228" s="135">
        <v>20</v>
      </c>
      <c r="B228" s="14" t="str">
        <f t="shared" si="167"/>
        <v>MEDINA CAMPOS, Sumaizhi Libertad</v>
      </c>
      <c r="C228" s="82" t="str">
        <f t="shared" si="154"/>
        <v/>
      </c>
      <c r="D228" s="82" t="str">
        <f t="shared" si="155"/>
        <v/>
      </c>
      <c r="E228" s="82" t="str">
        <f t="shared" si="156"/>
        <v/>
      </c>
      <c r="F228" s="82" t="str">
        <f t="shared" si="157"/>
        <v/>
      </c>
      <c r="G228" s="82" t="str">
        <f t="shared" si="158"/>
        <v/>
      </c>
      <c r="H228" s="82" t="str">
        <f t="shared" si="159"/>
        <v/>
      </c>
      <c r="I228" s="82" t="str">
        <f t="shared" si="160"/>
        <v/>
      </c>
      <c r="J228" s="82" t="str">
        <f t="shared" si="161"/>
        <v/>
      </c>
      <c r="K228" s="82" t="str">
        <f t="shared" si="162"/>
        <v/>
      </c>
      <c r="L228" s="82" t="str">
        <f t="shared" si="163"/>
        <v/>
      </c>
      <c r="M228" s="82" t="str">
        <f t="shared" si="164"/>
        <v/>
      </c>
      <c r="N228" s="82" t="str">
        <f t="shared" si="165"/>
        <v/>
      </c>
      <c r="O228" s="82" t="str">
        <f t="shared" si="166"/>
        <v/>
      </c>
      <c r="P228" s="14" t="str">
        <f t="shared" si="168"/>
        <v/>
      </c>
      <c r="Q228" s="14" t="str">
        <f t="shared" si="169"/>
        <v/>
      </c>
      <c r="R228" s="136" t="str">
        <f t="shared" si="170"/>
        <v/>
      </c>
      <c r="S228" s="47">
        <f t="shared" si="171"/>
        <v>0</v>
      </c>
      <c r="T228" s="14" t="str">
        <f t="shared" si="172"/>
        <v/>
      </c>
      <c r="U228" s="14">
        <f t="shared" si="173"/>
        <v>500</v>
      </c>
      <c r="V228" s="137" t="str">
        <f t="shared" si="174"/>
        <v/>
      </c>
      <c r="W228" s="38" t="str">
        <f t="shared" si="175"/>
        <v/>
      </c>
      <c r="X228" s="38" t="str">
        <f t="shared" si="176"/>
        <v/>
      </c>
      <c r="Y228" s="38" t="str">
        <f t="shared" si="177"/>
        <v/>
      </c>
      <c r="Z228" s="38" t="str">
        <f t="shared" si="178"/>
        <v/>
      </c>
      <c r="AA228" s="38" t="str">
        <f t="shared" si="179"/>
        <v/>
      </c>
      <c r="AB228" s="38" t="str">
        <f t="shared" si="180"/>
        <v/>
      </c>
      <c r="AC228" s="38" t="str">
        <f t="shared" si="181"/>
        <v/>
      </c>
      <c r="AD228" s="38" t="str">
        <f t="shared" si="182"/>
        <v/>
      </c>
      <c r="AE228" s="38" t="str">
        <f t="shared" si="183"/>
        <v/>
      </c>
      <c r="AF228" s="38" t="str">
        <f t="shared" si="184"/>
        <v/>
      </c>
      <c r="AG228" s="38" t="str">
        <f t="shared" si="185"/>
        <v/>
      </c>
      <c r="AH228" s="38" t="str">
        <f t="shared" si="186"/>
        <v/>
      </c>
      <c r="AI228" s="110" t="str">
        <f t="shared" si="187"/>
        <v/>
      </c>
      <c r="AJ228" s="137" t="str">
        <f t="shared" si="188"/>
        <v/>
      </c>
      <c r="AK228" s="137" t="str">
        <f t="shared" si="189"/>
        <v/>
      </c>
      <c r="AL228" s="138" t="str">
        <f t="shared" si="190"/>
        <v/>
      </c>
      <c r="AM228" s="38" t="str">
        <f t="shared" si="191"/>
        <v/>
      </c>
    </row>
    <row r="229" spans="1:39" x14ac:dyDescent="0.25">
      <c r="A229" s="135">
        <v>21</v>
      </c>
      <c r="B229" s="14" t="str">
        <f t="shared" si="167"/>
        <v>MITMA AREVALO, Mildred Esli</v>
      </c>
      <c r="C229" s="82" t="str">
        <f t="shared" si="154"/>
        <v/>
      </c>
      <c r="D229" s="82" t="str">
        <f t="shared" si="155"/>
        <v/>
      </c>
      <c r="E229" s="82" t="str">
        <f t="shared" si="156"/>
        <v/>
      </c>
      <c r="F229" s="82" t="str">
        <f t="shared" si="157"/>
        <v/>
      </c>
      <c r="G229" s="82" t="str">
        <f t="shared" si="158"/>
        <v/>
      </c>
      <c r="H229" s="82" t="str">
        <f t="shared" si="159"/>
        <v/>
      </c>
      <c r="I229" s="82" t="str">
        <f t="shared" si="160"/>
        <v/>
      </c>
      <c r="J229" s="82" t="str">
        <f t="shared" si="161"/>
        <v/>
      </c>
      <c r="K229" s="82" t="str">
        <f t="shared" si="162"/>
        <v/>
      </c>
      <c r="L229" s="82" t="str">
        <f t="shared" si="163"/>
        <v/>
      </c>
      <c r="M229" s="82" t="str">
        <f t="shared" si="164"/>
        <v/>
      </c>
      <c r="N229" s="82" t="str">
        <f t="shared" si="165"/>
        <v/>
      </c>
      <c r="O229" s="82" t="str">
        <f t="shared" si="166"/>
        <v/>
      </c>
      <c r="P229" s="14" t="str">
        <f t="shared" si="168"/>
        <v/>
      </c>
      <c r="Q229" s="14" t="str">
        <f t="shared" si="169"/>
        <v/>
      </c>
      <c r="R229" s="136" t="str">
        <f t="shared" si="170"/>
        <v/>
      </c>
      <c r="S229" s="47">
        <f t="shared" si="171"/>
        <v>0</v>
      </c>
      <c r="T229" s="14" t="str">
        <f t="shared" si="172"/>
        <v/>
      </c>
      <c r="U229" s="14">
        <f t="shared" si="173"/>
        <v>500</v>
      </c>
      <c r="V229" s="137" t="str">
        <f t="shared" si="174"/>
        <v/>
      </c>
      <c r="W229" s="38" t="str">
        <f t="shared" si="175"/>
        <v/>
      </c>
      <c r="X229" s="38" t="str">
        <f t="shared" si="176"/>
        <v/>
      </c>
      <c r="Y229" s="38" t="str">
        <f t="shared" si="177"/>
        <v/>
      </c>
      <c r="Z229" s="38" t="str">
        <f t="shared" si="178"/>
        <v/>
      </c>
      <c r="AA229" s="38" t="str">
        <f t="shared" si="179"/>
        <v/>
      </c>
      <c r="AB229" s="38" t="str">
        <f t="shared" si="180"/>
        <v/>
      </c>
      <c r="AC229" s="38" t="str">
        <f t="shared" si="181"/>
        <v/>
      </c>
      <c r="AD229" s="38" t="str">
        <f t="shared" si="182"/>
        <v/>
      </c>
      <c r="AE229" s="38" t="str">
        <f t="shared" si="183"/>
        <v/>
      </c>
      <c r="AF229" s="38" t="str">
        <f t="shared" si="184"/>
        <v/>
      </c>
      <c r="AG229" s="38" t="str">
        <f t="shared" si="185"/>
        <v/>
      </c>
      <c r="AH229" s="38" t="str">
        <f t="shared" si="186"/>
        <v/>
      </c>
      <c r="AI229" s="110" t="str">
        <f t="shared" si="187"/>
        <v/>
      </c>
      <c r="AJ229" s="137" t="str">
        <f t="shared" si="188"/>
        <v/>
      </c>
      <c r="AK229" s="137" t="str">
        <f t="shared" si="189"/>
        <v/>
      </c>
      <c r="AL229" s="138" t="str">
        <f t="shared" si="190"/>
        <v/>
      </c>
      <c r="AM229" s="38" t="str">
        <f t="shared" si="191"/>
        <v/>
      </c>
    </row>
    <row r="230" spans="1:39" x14ac:dyDescent="0.25">
      <c r="A230" s="135">
        <v>22</v>
      </c>
      <c r="B230" s="14" t="str">
        <f t="shared" si="167"/>
        <v>NOLASCO SANCHEZ, Rogelio</v>
      </c>
      <c r="C230" s="82" t="str">
        <f t="shared" si="154"/>
        <v/>
      </c>
      <c r="D230" s="82" t="str">
        <f t="shared" si="155"/>
        <v/>
      </c>
      <c r="E230" s="82" t="str">
        <f t="shared" si="156"/>
        <v/>
      </c>
      <c r="F230" s="82" t="str">
        <f t="shared" si="157"/>
        <v/>
      </c>
      <c r="G230" s="82" t="str">
        <f t="shared" si="158"/>
        <v/>
      </c>
      <c r="H230" s="82" t="str">
        <f t="shared" si="159"/>
        <v/>
      </c>
      <c r="I230" s="82" t="str">
        <f t="shared" si="160"/>
        <v/>
      </c>
      <c r="J230" s="82" t="str">
        <f t="shared" si="161"/>
        <v/>
      </c>
      <c r="K230" s="82" t="str">
        <f t="shared" si="162"/>
        <v/>
      </c>
      <c r="L230" s="82" t="str">
        <f t="shared" si="163"/>
        <v/>
      </c>
      <c r="M230" s="82" t="str">
        <f t="shared" si="164"/>
        <v/>
      </c>
      <c r="N230" s="82" t="str">
        <f t="shared" si="165"/>
        <v/>
      </c>
      <c r="O230" s="82" t="str">
        <f t="shared" si="166"/>
        <v/>
      </c>
      <c r="P230" s="14" t="str">
        <f t="shared" si="168"/>
        <v/>
      </c>
      <c r="Q230" s="14" t="str">
        <f t="shared" si="169"/>
        <v/>
      </c>
      <c r="R230" s="136" t="str">
        <f t="shared" si="170"/>
        <v/>
      </c>
      <c r="S230" s="47">
        <f t="shared" si="171"/>
        <v>0</v>
      </c>
      <c r="T230" s="14" t="str">
        <f t="shared" si="172"/>
        <v/>
      </c>
      <c r="U230" s="14">
        <f t="shared" si="173"/>
        <v>500</v>
      </c>
      <c r="V230" s="137" t="str">
        <f t="shared" si="174"/>
        <v/>
      </c>
      <c r="W230" s="38" t="str">
        <f t="shared" si="175"/>
        <v/>
      </c>
      <c r="X230" s="38" t="str">
        <f t="shared" si="176"/>
        <v/>
      </c>
      <c r="Y230" s="38" t="str">
        <f t="shared" si="177"/>
        <v/>
      </c>
      <c r="Z230" s="38" t="str">
        <f t="shared" si="178"/>
        <v/>
      </c>
      <c r="AA230" s="38" t="str">
        <f t="shared" si="179"/>
        <v/>
      </c>
      <c r="AB230" s="38" t="str">
        <f t="shared" si="180"/>
        <v/>
      </c>
      <c r="AC230" s="38" t="str">
        <f t="shared" si="181"/>
        <v/>
      </c>
      <c r="AD230" s="38" t="str">
        <f t="shared" si="182"/>
        <v/>
      </c>
      <c r="AE230" s="38" t="str">
        <f t="shared" si="183"/>
        <v/>
      </c>
      <c r="AF230" s="38" t="str">
        <f t="shared" si="184"/>
        <v/>
      </c>
      <c r="AG230" s="38" t="str">
        <f t="shared" si="185"/>
        <v/>
      </c>
      <c r="AH230" s="38" t="str">
        <f t="shared" si="186"/>
        <v/>
      </c>
      <c r="AI230" s="110" t="str">
        <f t="shared" si="187"/>
        <v/>
      </c>
      <c r="AJ230" s="137" t="str">
        <f t="shared" si="188"/>
        <v/>
      </c>
      <c r="AK230" s="137" t="str">
        <f t="shared" si="189"/>
        <v/>
      </c>
      <c r="AL230" s="138" t="str">
        <f t="shared" si="190"/>
        <v/>
      </c>
      <c r="AM230" s="38" t="str">
        <f t="shared" si="191"/>
        <v/>
      </c>
    </row>
    <row r="231" spans="1:39" x14ac:dyDescent="0.25">
      <c r="A231" s="135">
        <v>23</v>
      </c>
      <c r="B231" s="14" t="str">
        <f t="shared" si="167"/>
        <v>ORTIZ PEÑALOZA, Anghelina Brigitte</v>
      </c>
      <c r="C231" s="82" t="str">
        <f t="shared" si="154"/>
        <v/>
      </c>
      <c r="D231" s="82" t="str">
        <f t="shared" si="155"/>
        <v/>
      </c>
      <c r="E231" s="82" t="str">
        <f t="shared" si="156"/>
        <v/>
      </c>
      <c r="F231" s="82" t="str">
        <f t="shared" si="157"/>
        <v/>
      </c>
      <c r="G231" s="82" t="str">
        <f t="shared" si="158"/>
        <v/>
      </c>
      <c r="H231" s="82" t="str">
        <f t="shared" si="159"/>
        <v/>
      </c>
      <c r="I231" s="82" t="str">
        <f t="shared" si="160"/>
        <v/>
      </c>
      <c r="J231" s="82" t="str">
        <f t="shared" si="161"/>
        <v/>
      </c>
      <c r="K231" s="82" t="str">
        <f t="shared" si="162"/>
        <v/>
      </c>
      <c r="L231" s="82" t="str">
        <f t="shared" si="163"/>
        <v/>
      </c>
      <c r="M231" s="82" t="str">
        <f t="shared" si="164"/>
        <v/>
      </c>
      <c r="N231" s="82" t="str">
        <f t="shared" si="165"/>
        <v/>
      </c>
      <c r="O231" s="82" t="str">
        <f t="shared" si="166"/>
        <v/>
      </c>
      <c r="P231" s="14" t="str">
        <f t="shared" si="168"/>
        <v/>
      </c>
      <c r="Q231" s="14" t="str">
        <f t="shared" si="169"/>
        <v/>
      </c>
      <c r="R231" s="136" t="str">
        <f t="shared" si="170"/>
        <v/>
      </c>
      <c r="S231" s="47">
        <f t="shared" si="171"/>
        <v>0</v>
      </c>
      <c r="T231" s="14" t="str">
        <f t="shared" si="172"/>
        <v/>
      </c>
      <c r="U231" s="14">
        <f t="shared" si="173"/>
        <v>500</v>
      </c>
      <c r="V231" s="137" t="str">
        <f t="shared" si="174"/>
        <v/>
      </c>
      <c r="W231" s="38" t="str">
        <f t="shared" si="175"/>
        <v/>
      </c>
      <c r="X231" s="38" t="str">
        <f t="shared" si="176"/>
        <v/>
      </c>
      <c r="Y231" s="38" t="str">
        <f t="shared" si="177"/>
        <v/>
      </c>
      <c r="Z231" s="38" t="str">
        <f t="shared" si="178"/>
        <v/>
      </c>
      <c r="AA231" s="38" t="str">
        <f t="shared" si="179"/>
        <v/>
      </c>
      <c r="AB231" s="38" t="str">
        <f t="shared" si="180"/>
        <v/>
      </c>
      <c r="AC231" s="38" t="str">
        <f t="shared" si="181"/>
        <v/>
      </c>
      <c r="AD231" s="38" t="str">
        <f t="shared" si="182"/>
        <v/>
      </c>
      <c r="AE231" s="38" t="str">
        <f t="shared" si="183"/>
        <v/>
      </c>
      <c r="AF231" s="38" t="str">
        <f t="shared" si="184"/>
        <v/>
      </c>
      <c r="AG231" s="38" t="str">
        <f t="shared" si="185"/>
        <v/>
      </c>
      <c r="AH231" s="38" t="str">
        <f t="shared" si="186"/>
        <v/>
      </c>
      <c r="AI231" s="110" t="str">
        <f t="shared" si="187"/>
        <v/>
      </c>
      <c r="AJ231" s="137" t="str">
        <f t="shared" si="188"/>
        <v/>
      </c>
      <c r="AK231" s="137" t="str">
        <f t="shared" si="189"/>
        <v/>
      </c>
      <c r="AL231" s="138" t="str">
        <f t="shared" si="190"/>
        <v/>
      </c>
      <c r="AM231" s="38" t="str">
        <f t="shared" si="191"/>
        <v/>
      </c>
    </row>
    <row r="232" spans="1:39" x14ac:dyDescent="0.25">
      <c r="A232" s="135">
        <v>24</v>
      </c>
      <c r="B232" s="14" t="str">
        <f t="shared" si="167"/>
        <v>OSCCO ATAO, Antony</v>
      </c>
      <c r="C232" s="82" t="str">
        <f t="shared" si="154"/>
        <v/>
      </c>
      <c r="D232" s="82" t="str">
        <f t="shared" si="155"/>
        <v/>
      </c>
      <c r="E232" s="82" t="str">
        <f t="shared" si="156"/>
        <v/>
      </c>
      <c r="F232" s="82" t="str">
        <f t="shared" si="157"/>
        <v/>
      </c>
      <c r="G232" s="82" t="str">
        <f t="shared" si="158"/>
        <v/>
      </c>
      <c r="H232" s="82" t="str">
        <f t="shared" si="159"/>
        <v/>
      </c>
      <c r="I232" s="82" t="str">
        <f t="shared" si="160"/>
        <v/>
      </c>
      <c r="J232" s="82" t="str">
        <f t="shared" si="161"/>
        <v/>
      </c>
      <c r="K232" s="82" t="str">
        <f t="shared" si="162"/>
        <v/>
      </c>
      <c r="L232" s="82" t="str">
        <f t="shared" si="163"/>
        <v/>
      </c>
      <c r="M232" s="82" t="str">
        <f t="shared" si="164"/>
        <v/>
      </c>
      <c r="N232" s="82" t="str">
        <f t="shared" si="165"/>
        <v/>
      </c>
      <c r="O232" s="82" t="str">
        <f t="shared" si="166"/>
        <v/>
      </c>
      <c r="P232" s="14" t="str">
        <f t="shared" si="168"/>
        <v/>
      </c>
      <c r="Q232" s="14" t="str">
        <f t="shared" si="169"/>
        <v/>
      </c>
      <c r="R232" s="136" t="str">
        <f t="shared" si="170"/>
        <v/>
      </c>
      <c r="S232" s="47">
        <f t="shared" si="171"/>
        <v>0</v>
      </c>
      <c r="T232" s="14" t="str">
        <f t="shared" si="172"/>
        <v/>
      </c>
      <c r="U232" s="14">
        <f t="shared" si="173"/>
        <v>500</v>
      </c>
      <c r="V232" s="137" t="str">
        <f t="shared" si="174"/>
        <v/>
      </c>
      <c r="W232" s="38" t="str">
        <f t="shared" si="175"/>
        <v/>
      </c>
      <c r="X232" s="38" t="str">
        <f t="shared" si="176"/>
        <v/>
      </c>
      <c r="Y232" s="38" t="str">
        <f t="shared" si="177"/>
        <v/>
      </c>
      <c r="Z232" s="38" t="str">
        <f t="shared" si="178"/>
        <v/>
      </c>
      <c r="AA232" s="38" t="str">
        <f t="shared" si="179"/>
        <v/>
      </c>
      <c r="AB232" s="38" t="str">
        <f t="shared" si="180"/>
        <v/>
      </c>
      <c r="AC232" s="38" t="str">
        <f t="shared" si="181"/>
        <v/>
      </c>
      <c r="AD232" s="38" t="str">
        <f t="shared" si="182"/>
        <v/>
      </c>
      <c r="AE232" s="38" t="str">
        <f t="shared" si="183"/>
        <v/>
      </c>
      <c r="AF232" s="38" t="str">
        <f t="shared" si="184"/>
        <v/>
      </c>
      <c r="AG232" s="38" t="str">
        <f t="shared" si="185"/>
        <v/>
      </c>
      <c r="AH232" s="38" t="str">
        <f t="shared" si="186"/>
        <v/>
      </c>
      <c r="AI232" s="110" t="str">
        <f t="shared" si="187"/>
        <v/>
      </c>
      <c r="AJ232" s="137" t="str">
        <f t="shared" si="188"/>
        <v/>
      </c>
      <c r="AK232" s="137" t="str">
        <f t="shared" si="189"/>
        <v/>
      </c>
      <c r="AL232" s="138" t="str">
        <f t="shared" si="190"/>
        <v/>
      </c>
      <c r="AM232" s="38" t="str">
        <f t="shared" si="191"/>
        <v/>
      </c>
    </row>
    <row r="233" spans="1:39" x14ac:dyDescent="0.25">
      <c r="A233" s="135">
        <v>25</v>
      </c>
      <c r="B233" s="14" t="str">
        <f t="shared" si="167"/>
        <v>PAREDES VELASQUE, Angel Andre</v>
      </c>
      <c r="C233" s="82" t="str">
        <f t="shared" si="154"/>
        <v/>
      </c>
      <c r="D233" s="82" t="str">
        <f t="shared" si="155"/>
        <v/>
      </c>
      <c r="E233" s="82" t="str">
        <f t="shared" si="156"/>
        <v/>
      </c>
      <c r="F233" s="82" t="str">
        <f t="shared" si="157"/>
        <v/>
      </c>
      <c r="G233" s="82" t="str">
        <f t="shared" si="158"/>
        <v/>
      </c>
      <c r="H233" s="82" t="str">
        <f t="shared" si="159"/>
        <v/>
      </c>
      <c r="I233" s="82" t="str">
        <f t="shared" si="160"/>
        <v/>
      </c>
      <c r="J233" s="82" t="str">
        <f t="shared" si="161"/>
        <v/>
      </c>
      <c r="K233" s="82" t="str">
        <f t="shared" si="162"/>
        <v/>
      </c>
      <c r="L233" s="82" t="str">
        <f t="shared" si="163"/>
        <v/>
      </c>
      <c r="M233" s="82" t="str">
        <f t="shared" si="164"/>
        <v/>
      </c>
      <c r="N233" s="82" t="str">
        <f t="shared" si="165"/>
        <v/>
      </c>
      <c r="O233" s="82" t="str">
        <f t="shared" si="166"/>
        <v/>
      </c>
      <c r="P233" s="14" t="str">
        <f t="shared" si="168"/>
        <v/>
      </c>
      <c r="Q233" s="14" t="str">
        <f t="shared" si="169"/>
        <v/>
      </c>
      <c r="R233" s="136" t="str">
        <f t="shared" si="170"/>
        <v/>
      </c>
      <c r="S233" s="47">
        <f t="shared" si="171"/>
        <v>0</v>
      </c>
      <c r="T233" s="14" t="str">
        <f t="shared" si="172"/>
        <v/>
      </c>
      <c r="U233" s="14">
        <f t="shared" si="173"/>
        <v>500</v>
      </c>
      <c r="V233" s="137" t="str">
        <f t="shared" si="174"/>
        <v/>
      </c>
      <c r="W233" s="38" t="str">
        <f t="shared" si="175"/>
        <v/>
      </c>
      <c r="X233" s="38" t="str">
        <f t="shared" si="176"/>
        <v/>
      </c>
      <c r="Y233" s="38" t="str">
        <f t="shared" si="177"/>
        <v/>
      </c>
      <c r="Z233" s="38" t="str">
        <f t="shared" si="178"/>
        <v/>
      </c>
      <c r="AA233" s="38" t="str">
        <f t="shared" si="179"/>
        <v/>
      </c>
      <c r="AB233" s="38" t="str">
        <f t="shared" si="180"/>
        <v/>
      </c>
      <c r="AC233" s="38" t="str">
        <f t="shared" si="181"/>
        <v/>
      </c>
      <c r="AD233" s="38" t="str">
        <f t="shared" si="182"/>
        <v/>
      </c>
      <c r="AE233" s="38" t="str">
        <f t="shared" si="183"/>
        <v/>
      </c>
      <c r="AF233" s="38" t="str">
        <f t="shared" si="184"/>
        <v/>
      </c>
      <c r="AG233" s="38" t="str">
        <f t="shared" si="185"/>
        <v/>
      </c>
      <c r="AH233" s="38" t="str">
        <f t="shared" si="186"/>
        <v/>
      </c>
      <c r="AI233" s="110" t="str">
        <f t="shared" si="187"/>
        <v/>
      </c>
      <c r="AJ233" s="137" t="str">
        <f t="shared" si="188"/>
        <v/>
      </c>
      <c r="AK233" s="137" t="str">
        <f t="shared" si="189"/>
        <v/>
      </c>
      <c r="AL233" s="138" t="str">
        <f t="shared" si="190"/>
        <v/>
      </c>
      <c r="AM233" s="38" t="str">
        <f t="shared" si="191"/>
        <v/>
      </c>
    </row>
    <row r="234" spans="1:39" x14ac:dyDescent="0.25">
      <c r="A234" s="135">
        <v>26</v>
      </c>
      <c r="B234" s="14" t="str">
        <f t="shared" si="167"/>
        <v>PAREDES YACO, Jhael Alejandro</v>
      </c>
      <c r="C234" s="82" t="str">
        <f t="shared" si="154"/>
        <v/>
      </c>
      <c r="D234" s="82" t="str">
        <f t="shared" si="155"/>
        <v/>
      </c>
      <c r="E234" s="82" t="str">
        <f t="shared" si="156"/>
        <v/>
      </c>
      <c r="F234" s="82" t="str">
        <f t="shared" si="157"/>
        <v/>
      </c>
      <c r="G234" s="82" t="str">
        <f t="shared" si="158"/>
        <v/>
      </c>
      <c r="H234" s="82" t="str">
        <f t="shared" si="159"/>
        <v/>
      </c>
      <c r="I234" s="82" t="str">
        <f t="shared" si="160"/>
        <v/>
      </c>
      <c r="J234" s="82" t="str">
        <f t="shared" si="161"/>
        <v/>
      </c>
      <c r="K234" s="82" t="str">
        <f t="shared" si="162"/>
        <v/>
      </c>
      <c r="L234" s="82" t="str">
        <f t="shared" si="163"/>
        <v/>
      </c>
      <c r="M234" s="82" t="str">
        <f t="shared" si="164"/>
        <v/>
      </c>
      <c r="N234" s="82" t="str">
        <f t="shared" si="165"/>
        <v/>
      </c>
      <c r="O234" s="82" t="str">
        <f t="shared" si="166"/>
        <v/>
      </c>
      <c r="P234" s="14" t="str">
        <f t="shared" si="168"/>
        <v/>
      </c>
      <c r="Q234" s="14" t="str">
        <f t="shared" si="169"/>
        <v/>
      </c>
      <c r="R234" s="136" t="str">
        <f t="shared" si="170"/>
        <v/>
      </c>
      <c r="S234" s="47">
        <f t="shared" si="171"/>
        <v>0</v>
      </c>
      <c r="T234" s="14" t="str">
        <f t="shared" si="172"/>
        <v/>
      </c>
      <c r="U234" s="14">
        <f t="shared" si="173"/>
        <v>500</v>
      </c>
      <c r="V234" s="137" t="str">
        <f t="shared" si="174"/>
        <v/>
      </c>
      <c r="W234" s="38" t="str">
        <f t="shared" si="175"/>
        <v/>
      </c>
      <c r="X234" s="38" t="str">
        <f t="shared" si="176"/>
        <v/>
      </c>
      <c r="Y234" s="38" t="str">
        <f t="shared" si="177"/>
        <v/>
      </c>
      <c r="Z234" s="38" t="str">
        <f t="shared" si="178"/>
        <v/>
      </c>
      <c r="AA234" s="38" t="str">
        <f t="shared" si="179"/>
        <v/>
      </c>
      <c r="AB234" s="38" t="str">
        <f t="shared" si="180"/>
        <v/>
      </c>
      <c r="AC234" s="38" t="str">
        <f t="shared" si="181"/>
        <v/>
      </c>
      <c r="AD234" s="38" t="str">
        <f t="shared" si="182"/>
        <v/>
      </c>
      <c r="AE234" s="38" t="str">
        <f t="shared" si="183"/>
        <v/>
      </c>
      <c r="AF234" s="38" t="str">
        <f t="shared" si="184"/>
        <v/>
      </c>
      <c r="AG234" s="38" t="str">
        <f t="shared" si="185"/>
        <v/>
      </c>
      <c r="AH234" s="38" t="str">
        <f t="shared" si="186"/>
        <v/>
      </c>
      <c r="AI234" s="110" t="str">
        <f t="shared" si="187"/>
        <v/>
      </c>
      <c r="AJ234" s="137" t="str">
        <f t="shared" si="188"/>
        <v/>
      </c>
      <c r="AK234" s="137" t="str">
        <f t="shared" si="189"/>
        <v/>
      </c>
      <c r="AL234" s="138" t="str">
        <f t="shared" si="190"/>
        <v/>
      </c>
      <c r="AM234" s="38" t="str">
        <f t="shared" si="191"/>
        <v/>
      </c>
    </row>
    <row r="235" spans="1:39" x14ac:dyDescent="0.25">
      <c r="A235" s="135">
        <v>27</v>
      </c>
      <c r="B235" s="14" t="str">
        <f t="shared" si="167"/>
        <v>PEDRAZA PORRAS, Milagros</v>
      </c>
      <c r="C235" s="82" t="str">
        <f t="shared" si="154"/>
        <v/>
      </c>
      <c r="D235" s="82" t="str">
        <f t="shared" si="155"/>
        <v/>
      </c>
      <c r="E235" s="82" t="str">
        <f t="shared" si="156"/>
        <v/>
      </c>
      <c r="F235" s="82" t="str">
        <f t="shared" si="157"/>
        <v/>
      </c>
      <c r="G235" s="82" t="str">
        <f t="shared" si="158"/>
        <v/>
      </c>
      <c r="H235" s="82" t="str">
        <f t="shared" si="159"/>
        <v/>
      </c>
      <c r="I235" s="82" t="str">
        <f t="shared" si="160"/>
        <v/>
      </c>
      <c r="J235" s="82" t="str">
        <f t="shared" si="161"/>
        <v/>
      </c>
      <c r="K235" s="82" t="str">
        <f t="shared" si="162"/>
        <v/>
      </c>
      <c r="L235" s="82" t="str">
        <f t="shared" si="163"/>
        <v/>
      </c>
      <c r="M235" s="82" t="str">
        <f t="shared" si="164"/>
        <v/>
      </c>
      <c r="N235" s="82" t="str">
        <f t="shared" si="165"/>
        <v/>
      </c>
      <c r="O235" s="82" t="str">
        <f t="shared" si="166"/>
        <v/>
      </c>
      <c r="P235" s="14" t="str">
        <f t="shared" si="168"/>
        <v/>
      </c>
      <c r="Q235" s="14" t="str">
        <f t="shared" si="169"/>
        <v/>
      </c>
      <c r="R235" s="136" t="str">
        <f t="shared" si="170"/>
        <v/>
      </c>
      <c r="S235" s="47">
        <f t="shared" si="171"/>
        <v>0</v>
      </c>
      <c r="T235" s="14" t="str">
        <f t="shared" si="172"/>
        <v/>
      </c>
      <c r="U235" s="14">
        <f t="shared" si="173"/>
        <v>500</v>
      </c>
      <c r="V235" s="137" t="str">
        <f t="shared" si="174"/>
        <v/>
      </c>
      <c r="W235" s="38" t="str">
        <f t="shared" si="175"/>
        <v/>
      </c>
      <c r="X235" s="38" t="str">
        <f t="shared" si="176"/>
        <v/>
      </c>
      <c r="Y235" s="38" t="str">
        <f t="shared" si="177"/>
        <v/>
      </c>
      <c r="Z235" s="38" t="str">
        <f t="shared" si="178"/>
        <v/>
      </c>
      <c r="AA235" s="38" t="str">
        <f t="shared" si="179"/>
        <v/>
      </c>
      <c r="AB235" s="38" t="str">
        <f t="shared" si="180"/>
        <v/>
      </c>
      <c r="AC235" s="38" t="str">
        <f t="shared" si="181"/>
        <v/>
      </c>
      <c r="AD235" s="38" t="str">
        <f t="shared" si="182"/>
        <v/>
      </c>
      <c r="AE235" s="38" t="str">
        <f t="shared" si="183"/>
        <v/>
      </c>
      <c r="AF235" s="38" t="str">
        <f t="shared" si="184"/>
        <v/>
      </c>
      <c r="AG235" s="38" t="str">
        <f t="shared" si="185"/>
        <v/>
      </c>
      <c r="AH235" s="38" t="str">
        <f t="shared" si="186"/>
        <v/>
      </c>
      <c r="AI235" s="110" t="str">
        <f t="shared" si="187"/>
        <v/>
      </c>
      <c r="AJ235" s="137" t="str">
        <f t="shared" si="188"/>
        <v/>
      </c>
      <c r="AK235" s="137" t="str">
        <f t="shared" si="189"/>
        <v/>
      </c>
      <c r="AL235" s="138" t="str">
        <f t="shared" si="190"/>
        <v/>
      </c>
      <c r="AM235" s="38" t="str">
        <f t="shared" si="191"/>
        <v/>
      </c>
    </row>
    <row r="236" spans="1:39" x14ac:dyDescent="0.25">
      <c r="A236" s="135">
        <v>28</v>
      </c>
      <c r="B236" s="14" t="str">
        <f t="shared" si="167"/>
        <v>RIVERA PACHECO, Milene Octalis</v>
      </c>
      <c r="C236" s="82" t="str">
        <f t="shared" si="154"/>
        <v/>
      </c>
      <c r="D236" s="82" t="str">
        <f t="shared" si="155"/>
        <v/>
      </c>
      <c r="E236" s="82" t="str">
        <f t="shared" si="156"/>
        <v/>
      </c>
      <c r="F236" s="82" t="str">
        <f t="shared" si="157"/>
        <v/>
      </c>
      <c r="G236" s="82" t="str">
        <f t="shared" si="158"/>
        <v/>
      </c>
      <c r="H236" s="82" t="str">
        <f t="shared" si="159"/>
        <v/>
      </c>
      <c r="I236" s="82" t="str">
        <f t="shared" si="160"/>
        <v/>
      </c>
      <c r="J236" s="82" t="str">
        <f t="shared" si="161"/>
        <v/>
      </c>
      <c r="K236" s="82" t="str">
        <f t="shared" si="162"/>
        <v/>
      </c>
      <c r="L236" s="82" t="str">
        <f t="shared" si="163"/>
        <v/>
      </c>
      <c r="M236" s="82" t="str">
        <f t="shared" si="164"/>
        <v/>
      </c>
      <c r="N236" s="82" t="str">
        <f t="shared" si="165"/>
        <v/>
      </c>
      <c r="O236" s="82" t="str">
        <f t="shared" si="166"/>
        <v/>
      </c>
      <c r="P236" s="14" t="str">
        <f t="shared" si="168"/>
        <v/>
      </c>
      <c r="Q236" s="14" t="str">
        <f t="shared" si="169"/>
        <v/>
      </c>
      <c r="R236" s="136" t="str">
        <f t="shared" si="170"/>
        <v/>
      </c>
      <c r="S236" s="47">
        <f t="shared" si="171"/>
        <v>0</v>
      </c>
      <c r="T236" s="14" t="str">
        <f t="shared" si="172"/>
        <v/>
      </c>
      <c r="U236" s="14">
        <f t="shared" si="173"/>
        <v>500</v>
      </c>
      <c r="V236" s="137" t="str">
        <f t="shared" si="174"/>
        <v/>
      </c>
      <c r="W236" s="38" t="str">
        <f t="shared" si="175"/>
        <v/>
      </c>
      <c r="X236" s="38" t="str">
        <f t="shared" si="176"/>
        <v/>
      </c>
      <c r="Y236" s="38" t="str">
        <f t="shared" si="177"/>
        <v/>
      </c>
      <c r="Z236" s="38" t="str">
        <f t="shared" si="178"/>
        <v/>
      </c>
      <c r="AA236" s="38" t="str">
        <f t="shared" si="179"/>
        <v/>
      </c>
      <c r="AB236" s="38" t="str">
        <f t="shared" si="180"/>
        <v/>
      </c>
      <c r="AC236" s="38" t="str">
        <f t="shared" si="181"/>
        <v/>
      </c>
      <c r="AD236" s="38" t="str">
        <f t="shared" si="182"/>
        <v/>
      </c>
      <c r="AE236" s="38" t="str">
        <f t="shared" si="183"/>
        <v/>
      </c>
      <c r="AF236" s="38" t="str">
        <f t="shared" si="184"/>
        <v/>
      </c>
      <c r="AG236" s="38" t="str">
        <f t="shared" si="185"/>
        <v/>
      </c>
      <c r="AH236" s="38" t="str">
        <f t="shared" si="186"/>
        <v/>
      </c>
      <c r="AI236" s="110" t="str">
        <f t="shared" si="187"/>
        <v/>
      </c>
      <c r="AJ236" s="137" t="str">
        <f t="shared" si="188"/>
        <v/>
      </c>
      <c r="AK236" s="137" t="str">
        <f t="shared" si="189"/>
        <v/>
      </c>
      <c r="AL236" s="138" t="str">
        <f t="shared" si="190"/>
        <v/>
      </c>
      <c r="AM236" s="38" t="str">
        <f t="shared" si="191"/>
        <v/>
      </c>
    </row>
    <row r="237" spans="1:39" x14ac:dyDescent="0.25">
      <c r="A237" s="135">
        <v>29</v>
      </c>
      <c r="B237" s="14" t="str">
        <f t="shared" si="167"/>
        <v>ROJAS CARRILLO, Jhon Marcelino</v>
      </c>
      <c r="C237" s="82" t="str">
        <f t="shared" si="154"/>
        <v/>
      </c>
      <c r="D237" s="82" t="str">
        <f t="shared" si="155"/>
        <v/>
      </c>
      <c r="E237" s="82" t="str">
        <f t="shared" si="156"/>
        <v/>
      </c>
      <c r="F237" s="82" t="str">
        <f t="shared" si="157"/>
        <v/>
      </c>
      <c r="G237" s="82" t="str">
        <f t="shared" si="158"/>
        <v/>
      </c>
      <c r="H237" s="82" t="str">
        <f t="shared" si="159"/>
        <v/>
      </c>
      <c r="I237" s="82" t="str">
        <f t="shared" si="160"/>
        <v/>
      </c>
      <c r="J237" s="82" t="str">
        <f t="shared" si="161"/>
        <v/>
      </c>
      <c r="K237" s="82" t="str">
        <f t="shared" si="162"/>
        <v/>
      </c>
      <c r="L237" s="82" t="str">
        <f t="shared" si="163"/>
        <v/>
      </c>
      <c r="M237" s="82" t="str">
        <f t="shared" si="164"/>
        <v/>
      </c>
      <c r="N237" s="82" t="str">
        <f t="shared" si="165"/>
        <v/>
      </c>
      <c r="O237" s="82" t="str">
        <f t="shared" si="166"/>
        <v/>
      </c>
      <c r="P237" s="14" t="str">
        <f t="shared" si="168"/>
        <v/>
      </c>
      <c r="Q237" s="14" t="str">
        <f t="shared" si="169"/>
        <v/>
      </c>
      <c r="R237" s="136" t="str">
        <f t="shared" si="170"/>
        <v/>
      </c>
      <c r="S237" s="47">
        <f t="shared" si="171"/>
        <v>0</v>
      </c>
      <c r="T237" s="14" t="str">
        <f t="shared" si="172"/>
        <v/>
      </c>
      <c r="U237" s="14">
        <f t="shared" si="173"/>
        <v>500</v>
      </c>
      <c r="V237" s="137" t="str">
        <f t="shared" si="174"/>
        <v/>
      </c>
      <c r="W237" s="38" t="str">
        <f t="shared" si="175"/>
        <v/>
      </c>
      <c r="X237" s="38" t="str">
        <f t="shared" si="176"/>
        <v/>
      </c>
      <c r="Y237" s="38" t="str">
        <f t="shared" si="177"/>
        <v/>
      </c>
      <c r="Z237" s="38" t="str">
        <f t="shared" si="178"/>
        <v/>
      </c>
      <c r="AA237" s="38" t="str">
        <f t="shared" si="179"/>
        <v/>
      </c>
      <c r="AB237" s="38" t="str">
        <f t="shared" si="180"/>
        <v/>
      </c>
      <c r="AC237" s="38" t="str">
        <f t="shared" si="181"/>
        <v/>
      </c>
      <c r="AD237" s="38" t="str">
        <f t="shared" si="182"/>
        <v/>
      </c>
      <c r="AE237" s="38" t="str">
        <f t="shared" si="183"/>
        <v/>
      </c>
      <c r="AF237" s="38" t="str">
        <f t="shared" si="184"/>
        <v/>
      </c>
      <c r="AG237" s="38" t="str">
        <f t="shared" si="185"/>
        <v/>
      </c>
      <c r="AH237" s="38" t="str">
        <f t="shared" si="186"/>
        <v/>
      </c>
      <c r="AI237" s="110" t="str">
        <f t="shared" si="187"/>
        <v/>
      </c>
      <c r="AJ237" s="137" t="str">
        <f t="shared" si="188"/>
        <v/>
      </c>
      <c r="AK237" s="137" t="str">
        <f t="shared" si="189"/>
        <v/>
      </c>
      <c r="AL237" s="138" t="str">
        <f t="shared" si="190"/>
        <v/>
      </c>
      <c r="AM237" s="38" t="str">
        <f t="shared" si="191"/>
        <v/>
      </c>
    </row>
    <row r="238" spans="1:39" x14ac:dyDescent="0.25">
      <c r="A238" s="135">
        <v>30</v>
      </c>
      <c r="B238" s="14" t="str">
        <f t="shared" si="167"/>
        <v>ROSALES PUMAPILLO, Harasely Milagros</v>
      </c>
      <c r="C238" s="82" t="str">
        <f t="shared" si="154"/>
        <v/>
      </c>
      <c r="D238" s="82" t="str">
        <f t="shared" si="155"/>
        <v/>
      </c>
      <c r="E238" s="82" t="str">
        <f t="shared" si="156"/>
        <v/>
      </c>
      <c r="F238" s="82" t="str">
        <f t="shared" si="157"/>
        <v/>
      </c>
      <c r="G238" s="82" t="str">
        <f t="shared" si="158"/>
        <v/>
      </c>
      <c r="H238" s="82" t="str">
        <f t="shared" si="159"/>
        <v/>
      </c>
      <c r="I238" s="82" t="str">
        <f t="shared" si="160"/>
        <v/>
      </c>
      <c r="J238" s="82" t="str">
        <f t="shared" si="161"/>
        <v/>
      </c>
      <c r="K238" s="82" t="str">
        <f t="shared" si="162"/>
        <v/>
      </c>
      <c r="L238" s="82" t="str">
        <f t="shared" si="163"/>
        <v/>
      </c>
      <c r="M238" s="82" t="str">
        <f t="shared" si="164"/>
        <v/>
      </c>
      <c r="N238" s="82" t="str">
        <f t="shared" si="165"/>
        <v/>
      </c>
      <c r="O238" s="82" t="str">
        <f t="shared" si="166"/>
        <v/>
      </c>
      <c r="P238" s="14" t="str">
        <f t="shared" si="168"/>
        <v/>
      </c>
      <c r="Q238" s="14" t="str">
        <f t="shared" si="169"/>
        <v/>
      </c>
      <c r="R238" s="136" t="str">
        <f t="shared" si="170"/>
        <v/>
      </c>
      <c r="S238" s="47">
        <f t="shared" si="171"/>
        <v>0</v>
      </c>
      <c r="T238" s="14" t="str">
        <f t="shared" si="172"/>
        <v/>
      </c>
      <c r="U238" s="14">
        <f t="shared" si="173"/>
        <v>500</v>
      </c>
      <c r="V238" s="137" t="str">
        <f t="shared" si="174"/>
        <v/>
      </c>
      <c r="W238" s="38" t="str">
        <f t="shared" si="175"/>
        <v/>
      </c>
      <c r="X238" s="38" t="str">
        <f t="shared" si="176"/>
        <v/>
      </c>
      <c r="Y238" s="38" t="str">
        <f t="shared" si="177"/>
        <v/>
      </c>
      <c r="Z238" s="38" t="str">
        <f t="shared" si="178"/>
        <v/>
      </c>
      <c r="AA238" s="38" t="str">
        <f t="shared" si="179"/>
        <v/>
      </c>
      <c r="AB238" s="38" t="str">
        <f t="shared" si="180"/>
        <v/>
      </c>
      <c r="AC238" s="38" t="str">
        <f t="shared" si="181"/>
        <v/>
      </c>
      <c r="AD238" s="38" t="str">
        <f t="shared" si="182"/>
        <v/>
      </c>
      <c r="AE238" s="38" t="str">
        <f t="shared" si="183"/>
        <v/>
      </c>
      <c r="AF238" s="38" t="str">
        <f t="shared" si="184"/>
        <v/>
      </c>
      <c r="AG238" s="38" t="str">
        <f t="shared" si="185"/>
        <v/>
      </c>
      <c r="AH238" s="38" t="str">
        <f t="shared" si="186"/>
        <v/>
      </c>
      <c r="AI238" s="110" t="str">
        <f t="shared" si="187"/>
        <v/>
      </c>
      <c r="AJ238" s="137" t="str">
        <f t="shared" si="188"/>
        <v/>
      </c>
      <c r="AK238" s="137" t="str">
        <f t="shared" si="189"/>
        <v/>
      </c>
      <c r="AL238" s="138" t="str">
        <f t="shared" si="190"/>
        <v/>
      </c>
      <c r="AM238" s="38" t="str">
        <f t="shared" si="191"/>
        <v/>
      </c>
    </row>
    <row r="239" spans="1:39" x14ac:dyDescent="0.25">
      <c r="A239" s="135">
        <v>31</v>
      </c>
      <c r="B239" s="14" t="str">
        <f t="shared" si="167"/>
        <v>TAIRO TAPIA, Erwin Amstron</v>
      </c>
      <c r="C239" s="82" t="str">
        <f t="shared" si="154"/>
        <v/>
      </c>
      <c r="D239" s="82" t="str">
        <f t="shared" si="155"/>
        <v/>
      </c>
      <c r="E239" s="82" t="str">
        <f t="shared" si="156"/>
        <v/>
      </c>
      <c r="F239" s="82" t="str">
        <f t="shared" si="157"/>
        <v/>
      </c>
      <c r="G239" s="82" t="str">
        <f t="shared" si="158"/>
        <v/>
      </c>
      <c r="H239" s="82" t="str">
        <f t="shared" si="159"/>
        <v/>
      </c>
      <c r="I239" s="82" t="str">
        <f t="shared" si="160"/>
        <v/>
      </c>
      <c r="J239" s="82" t="str">
        <f t="shared" si="161"/>
        <v/>
      </c>
      <c r="K239" s="82" t="str">
        <f t="shared" si="162"/>
        <v/>
      </c>
      <c r="L239" s="82" t="str">
        <f t="shared" si="163"/>
        <v/>
      </c>
      <c r="M239" s="82" t="str">
        <f t="shared" si="164"/>
        <v/>
      </c>
      <c r="N239" s="82" t="str">
        <f t="shared" si="165"/>
        <v/>
      </c>
      <c r="O239" s="82" t="str">
        <f t="shared" si="166"/>
        <v/>
      </c>
      <c r="P239" s="14" t="str">
        <f t="shared" si="168"/>
        <v/>
      </c>
      <c r="Q239" s="14" t="str">
        <f t="shared" si="169"/>
        <v/>
      </c>
      <c r="R239" s="136" t="str">
        <f t="shared" si="170"/>
        <v/>
      </c>
      <c r="S239" s="47">
        <f t="shared" si="171"/>
        <v>0</v>
      </c>
      <c r="T239" s="14" t="str">
        <f t="shared" si="172"/>
        <v/>
      </c>
      <c r="U239" s="14">
        <f t="shared" si="173"/>
        <v>500</v>
      </c>
      <c r="V239" s="137" t="str">
        <f t="shared" si="174"/>
        <v/>
      </c>
      <c r="W239" s="38" t="str">
        <f t="shared" si="175"/>
        <v/>
      </c>
      <c r="X239" s="38" t="str">
        <f t="shared" si="176"/>
        <v/>
      </c>
      <c r="Y239" s="38" t="str">
        <f t="shared" si="177"/>
        <v/>
      </c>
      <c r="Z239" s="38" t="str">
        <f t="shared" si="178"/>
        <v/>
      </c>
      <c r="AA239" s="38" t="str">
        <f t="shared" si="179"/>
        <v/>
      </c>
      <c r="AB239" s="38" t="str">
        <f t="shared" si="180"/>
        <v/>
      </c>
      <c r="AC239" s="38" t="str">
        <f t="shared" si="181"/>
        <v/>
      </c>
      <c r="AD239" s="38" t="str">
        <f t="shared" si="182"/>
        <v/>
      </c>
      <c r="AE239" s="38" t="str">
        <f t="shared" si="183"/>
        <v/>
      </c>
      <c r="AF239" s="38" t="str">
        <f t="shared" si="184"/>
        <v/>
      </c>
      <c r="AG239" s="38" t="str">
        <f t="shared" si="185"/>
        <v/>
      </c>
      <c r="AH239" s="38" t="str">
        <f t="shared" si="186"/>
        <v/>
      </c>
      <c r="AI239" s="110" t="str">
        <f t="shared" si="187"/>
        <v/>
      </c>
      <c r="AJ239" s="137" t="str">
        <f t="shared" si="188"/>
        <v/>
      </c>
      <c r="AK239" s="137" t="str">
        <f t="shared" si="189"/>
        <v/>
      </c>
      <c r="AL239" s="138" t="str">
        <f t="shared" si="190"/>
        <v/>
      </c>
      <c r="AM239" s="38" t="str">
        <f t="shared" si="191"/>
        <v/>
      </c>
    </row>
    <row r="240" spans="1:39" x14ac:dyDescent="0.25">
      <c r="A240" s="135">
        <v>32</v>
      </c>
      <c r="B240" s="14" t="str">
        <f t="shared" si="167"/>
        <v>VERA VIGURIA, Sebastian Adriano</v>
      </c>
      <c r="C240" s="82" t="str">
        <f t="shared" si="154"/>
        <v/>
      </c>
      <c r="D240" s="82" t="str">
        <f t="shared" si="155"/>
        <v/>
      </c>
      <c r="E240" s="82" t="str">
        <f t="shared" si="156"/>
        <v/>
      </c>
      <c r="F240" s="82" t="str">
        <f t="shared" si="157"/>
        <v/>
      </c>
      <c r="G240" s="82" t="str">
        <f t="shared" si="158"/>
        <v/>
      </c>
      <c r="H240" s="82" t="str">
        <f t="shared" si="159"/>
        <v/>
      </c>
      <c r="I240" s="82" t="str">
        <f t="shared" si="160"/>
        <v/>
      </c>
      <c r="J240" s="82" t="str">
        <f t="shared" si="161"/>
        <v/>
      </c>
      <c r="K240" s="82" t="str">
        <f t="shared" si="162"/>
        <v/>
      </c>
      <c r="L240" s="82" t="str">
        <f t="shared" si="163"/>
        <v/>
      </c>
      <c r="M240" s="82" t="str">
        <f t="shared" si="164"/>
        <v/>
      </c>
      <c r="N240" s="82" t="str">
        <f t="shared" si="165"/>
        <v/>
      </c>
      <c r="O240" s="82" t="str">
        <f t="shared" si="166"/>
        <v/>
      </c>
      <c r="P240" s="14" t="str">
        <f t="shared" si="168"/>
        <v/>
      </c>
      <c r="Q240" s="14" t="str">
        <f t="shared" si="169"/>
        <v/>
      </c>
      <c r="R240" s="136" t="str">
        <f t="shared" si="170"/>
        <v/>
      </c>
      <c r="S240" s="47">
        <f t="shared" si="171"/>
        <v>0</v>
      </c>
      <c r="T240" s="14" t="str">
        <f t="shared" si="172"/>
        <v/>
      </c>
      <c r="U240" s="14">
        <f t="shared" si="173"/>
        <v>500</v>
      </c>
      <c r="V240" s="137" t="str">
        <f t="shared" si="174"/>
        <v/>
      </c>
      <c r="W240" s="38" t="str">
        <f t="shared" si="175"/>
        <v/>
      </c>
      <c r="X240" s="38" t="str">
        <f t="shared" si="176"/>
        <v/>
      </c>
      <c r="Y240" s="38" t="str">
        <f t="shared" si="177"/>
        <v/>
      </c>
      <c r="Z240" s="38" t="str">
        <f t="shared" si="178"/>
        <v/>
      </c>
      <c r="AA240" s="38" t="str">
        <f t="shared" si="179"/>
        <v/>
      </c>
      <c r="AB240" s="38" t="str">
        <f t="shared" si="180"/>
        <v/>
      </c>
      <c r="AC240" s="38" t="str">
        <f t="shared" si="181"/>
        <v/>
      </c>
      <c r="AD240" s="38" t="str">
        <f t="shared" si="182"/>
        <v/>
      </c>
      <c r="AE240" s="38" t="str">
        <f t="shared" si="183"/>
        <v/>
      </c>
      <c r="AF240" s="38" t="str">
        <f t="shared" si="184"/>
        <v/>
      </c>
      <c r="AG240" s="38" t="str">
        <f t="shared" si="185"/>
        <v/>
      </c>
      <c r="AH240" s="38" t="str">
        <f t="shared" si="186"/>
        <v/>
      </c>
      <c r="AI240" s="110" t="str">
        <f t="shared" si="187"/>
        <v/>
      </c>
      <c r="AJ240" s="137" t="str">
        <f t="shared" si="188"/>
        <v/>
      </c>
      <c r="AK240" s="137" t="str">
        <f t="shared" si="189"/>
        <v/>
      </c>
      <c r="AL240" s="138" t="str">
        <f t="shared" si="190"/>
        <v/>
      </c>
      <c r="AM240" s="38" t="str">
        <f t="shared" si="191"/>
        <v/>
      </c>
    </row>
    <row r="241" spans="1:39" x14ac:dyDescent="0.25">
      <c r="A241" s="135">
        <v>33</v>
      </c>
      <c r="B241" s="14" t="str">
        <f t="shared" si="167"/>
        <v>ZUÑIGA CCORISAPRA, Milagros</v>
      </c>
      <c r="C241" s="82" t="str">
        <f t="shared" si="154"/>
        <v/>
      </c>
      <c r="D241" s="82" t="str">
        <f t="shared" si="155"/>
        <v/>
      </c>
      <c r="E241" s="82" t="str">
        <f t="shared" si="156"/>
        <v/>
      </c>
      <c r="F241" s="82" t="str">
        <f t="shared" si="157"/>
        <v/>
      </c>
      <c r="G241" s="82" t="str">
        <f t="shared" si="158"/>
        <v/>
      </c>
      <c r="H241" s="82" t="str">
        <f t="shared" si="159"/>
        <v/>
      </c>
      <c r="I241" s="82" t="str">
        <f t="shared" si="160"/>
        <v/>
      </c>
      <c r="J241" s="82" t="str">
        <f t="shared" si="161"/>
        <v/>
      </c>
      <c r="K241" s="82" t="str">
        <f t="shared" si="162"/>
        <v/>
      </c>
      <c r="L241" s="82" t="str">
        <f t="shared" si="163"/>
        <v/>
      </c>
      <c r="M241" s="82" t="str">
        <f t="shared" si="164"/>
        <v/>
      </c>
      <c r="N241" s="82" t="str">
        <f t="shared" si="165"/>
        <v/>
      </c>
      <c r="O241" s="82" t="str">
        <f t="shared" si="166"/>
        <v/>
      </c>
      <c r="P241" s="14" t="str">
        <f t="shared" si="168"/>
        <v/>
      </c>
      <c r="Q241" s="14" t="str">
        <f t="shared" si="169"/>
        <v/>
      </c>
      <c r="R241" s="136" t="str">
        <f t="shared" si="170"/>
        <v/>
      </c>
      <c r="S241" s="47">
        <f t="shared" si="171"/>
        <v>0</v>
      </c>
      <c r="T241" s="14" t="str">
        <f t="shared" si="172"/>
        <v/>
      </c>
      <c r="U241" s="14">
        <f t="shared" si="173"/>
        <v>500</v>
      </c>
      <c r="V241" s="137" t="str">
        <f t="shared" si="174"/>
        <v/>
      </c>
      <c r="W241" s="38" t="str">
        <f t="shared" si="175"/>
        <v/>
      </c>
      <c r="X241" s="38" t="str">
        <f t="shared" si="176"/>
        <v/>
      </c>
      <c r="Y241" s="38" t="str">
        <f t="shared" si="177"/>
        <v/>
      </c>
      <c r="Z241" s="38" t="str">
        <f t="shared" si="178"/>
        <v/>
      </c>
      <c r="AA241" s="38" t="str">
        <f t="shared" si="179"/>
        <v/>
      </c>
      <c r="AB241" s="38" t="str">
        <f t="shared" si="180"/>
        <v/>
      </c>
      <c r="AC241" s="38" t="str">
        <f t="shared" si="181"/>
        <v/>
      </c>
      <c r="AD241" s="38" t="str">
        <f t="shared" si="182"/>
        <v/>
      </c>
      <c r="AE241" s="38" t="str">
        <f t="shared" si="183"/>
        <v/>
      </c>
      <c r="AF241" s="38" t="str">
        <f t="shared" si="184"/>
        <v/>
      </c>
      <c r="AG241" s="38" t="str">
        <f t="shared" si="185"/>
        <v/>
      </c>
      <c r="AH241" s="38" t="str">
        <f t="shared" si="186"/>
        <v/>
      </c>
      <c r="AI241" s="110" t="str">
        <f t="shared" si="187"/>
        <v/>
      </c>
      <c r="AJ241" s="137" t="str">
        <f t="shared" si="188"/>
        <v/>
      </c>
      <c r="AK241" s="137" t="str">
        <f t="shared" si="189"/>
        <v/>
      </c>
      <c r="AL241" s="138" t="str">
        <f t="shared" si="190"/>
        <v/>
      </c>
      <c r="AM241" s="38" t="str">
        <f t="shared" si="191"/>
        <v/>
      </c>
    </row>
    <row r="242" spans="1:39" x14ac:dyDescent="0.25">
      <c r="A242" s="135">
        <v>34</v>
      </c>
      <c r="B242" s="14" t="str">
        <f t="shared" si="167"/>
        <v/>
      </c>
      <c r="C242" s="82" t="str">
        <f t="shared" si="154"/>
        <v/>
      </c>
      <c r="D242" s="82" t="str">
        <f t="shared" si="155"/>
        <v/>
      </c>
      <c r="E242" s="82" t="str">
        <f t="shared" si="156"/>
        <v/>
      </c>
      <c r="F242" s="82" t="str">
        <f t="shared" si="157"/>
        <v/>
      </c>
      <c r="G242" s="82" t="str">
        <f t="shared" si="158"/>
        <v/>
      </c>
      <c r="H242" s="82" t="str">
        <f t="shared" si="159"/>
        <v/>
      </c>
      <c r="I242" s="82" t="str">
        <f t="shared" si="160"/>
        <v/>
      </c>
      <c r="J242" s="82" t="str">
        <f t="shared" si="161"/>
        <v/>
      </c>
      <c r="K242" s="82" t="str">
        <f t="shared" si="162"/>
        <v/>
      </c>
      <c r="L242" s="82" t="str">
        <f t="shared" si="163"/>
        <v/>
      </c>
      <c r="M242" s="82" t="str">
        <f t="shared" si="164"/>
        <v/>
      </c>
      <c r="N242" s="82" t="str">
        <f t="shared" si="165"/>
        <v/>
      </c>
      <c r="O242" s="82" t="str">
        <f t="shared" si="166"/>
        <v/>
      </c>
      <c r="P242" s="14" t="str">
        <f t="shared" si="168"/>
        <v/>
      </c>
      <c r="Q242" s="14" t="str">
        <f t="shared" si="169"/>
        <v/>
      </c>
      <c r="R242" s="136" t="str">
        <f t="shared" si="170"/>
        <v/>
      </c>
      <c r="S242" s="47" t="str">
        <f t="shared" si="171"/>
        <v/>
      </c>
      <c r="T242" s="14" t="str">
        <f t="shared" si="172"/>
        <v/>
      </c>
      <c r="U242" s="14" t="str">
        <f t="shared" si="173"/>
        <v/>
      </c>
      <c r="V242" s="137" t="str">
        <f t="shared" si="174"/>
        <v/>
      </c>
      <c r="W242" s="38" t="str">
        <f t="shared" si="175"/>
        <v/>
      </c>
      <c r="X242" s="38" t="str">
        <f t="shared" si="176"/>
        <v/>
      </c>
      <c r="Y242" s="38" t="str">
        <f t="shared" si="177"/>
        <v/>
      </c>
      <c r="Z242" s="38" t="str">
        <f t="shared" si="178"/>
        <v/>
      </c>
      <c r="AA242" s="38" t="str">
        <f t="shared" si="179"/>
        <v/>
      </c>
      <c r="AB242" s="38" t="str">
        <f t="shared" si="180"/>
        <v/>
      </c>
      <c r="AC242" s="38" t="str">
        <f t="shared" si="181"/>
        <v/>
      </c>
      <c r="AD242" s="38" t="str">
        <f t="shared" si="182"/>
        <v/>
      </c>
      <c r="AE242" s="38" t="str">
        <f t="shared" si="183"/>
        <v/>
      </c>
      <c r="AF242" s="38" t="str">
        <f t="shared" si="184"/>
        <v/>
      </c>
      <c r="AG242" s="38" t="str">
        <f t="shared" si="185"/>
        <v/>
      </c>
      <c r="AH242" s="38" t="str">
        <f t="shared" si="186"/>
        <v/>
      </c>
      <c r="AI242" s="137" t="str">
        <f t="shared" si="187"/>
        <v/>
      </c>
      <c r="AJ242" s="137" t="str">
        <f t="shared" si="188"/>
        <v/>
      </c>
      <c r="AK242" s="137" t="str">
        <f t="shared" si="189"/>
        <v/>
      </c>
      <c r="AL242" s="138" t="str">
        <f t="shared" si="190"/>
        <v/>
      </c>
      <c r="AM242" s="38" t="str">
        <f t="shared" si="191"/>
        <v/>
      </c>
    </row>
    <row r="243" spans="1:39" x14ac:dyDescent="0.25">
      <c r="A243" s="135">
        <v>35</v>
      </c>
      <c r="B243" s="14" t="str">
        <f t="shared" si="167"/>
        <v/>
      </c>
      <c r="C243" s="82" t="str">
        <f t="shared" si="154"/>
        <v/>
      </c>
      <c r="D243" s="82" t="str">
        <f t="shared" si="155"/>
        <v/>
      </c>
      <c r="E243" s="82" t="str">
        <f t="shared" si="156"/>
        <v/>
      </c>
      <c r="F243" s="82" t="str">
        <f t="shared" si="157"/>
        <v/>
      </c>
      <c r="G243" s="82" t="str">
        <f t="shared" si="158"/>
        <v/>
      </c>
      <c r="H243" s="82" t="str">
        <f t="shared" si="159"/>
        <v/>
      </c>
      <c r="I243" s="82" t="str">
        <f t="shared" si="160"/>
        <v/>
      </c>
      <c r="J243" s="82" t="str">
        <f t="shared" si="161"/>
        <v/>
      </c>
      <c r="K243" s="82" t="str">
        <f t="shared" si="162"/>
        <v/>
      </c>
      <c r="L243" s="82" t="str">
        <f t="shared" si="163"/>
        <v/>
      </c>
      <c r="M243" s="82" t="str">
        <f t="shared" si="164"/>
        <v/>
      </c>
      <c r="N243" s="82" t="str">
        <f t="shared" si="165"/>
        <v/>
      </c>
      <c r="O243" s="82" t="str">
        <f t="shared" si="166"/>
        <v/>
      </c>
      <c r="P243" s="14" t="str">
        <f t="shared" si="168"/>
        <v/>
      </c>
      <c r="Q243" s="14" t="str">
        <f t="shared" si="169"/>
        <v/>
      </c>
      <c r="R243" s="136" t="str">
        <f t="shared" si="170"/>
        <v/>
      </c>
      <c r="S243" s="47" t="str">
        <f t="shared" si="171"/>
        <v/>
      </c>
      <c r="T243" s="14" t="str">
        <f t="shared" si="172"/>
        <v/>
      </c>
      <c r="U243" s="14" t="str">
        <f t="shared" si="173"/>
        <v/>
      </c>
      <c r="V243" s="137" t="str">
        <f t="shared" si="174"/>
        <v/>
      </c>
      <c r="W243" s="38" t="str">
        <f t="shared" si="175"/>
        <v/>
      </c>
      <c r="X243" s="38" t="str">
        <f t="shared" si="176"/>
        <v/>
      </c>
      <c r="Y243" s="38" t="str">
        <f t="shared" si="177"/>
        <v/>
      </c>
      <c r="Z243" s="38" t="str">
        <f t="shared" si="178"/>
        <v/>
      </c>
      <c r="AA243" s="38" t="str">
        <f t="shared" si="179"/>
        <v/>
      </c>
      <c r="AB243" s="38" t="str">
        <f t="shared" si="180"/>
        <v/>
      </c>
      <c r="AC243" s="38" t="str">
        <f t="shared" si="181"/>
        <v/>
      </c>
      <c r="AD243" s="38" t="str">
        <f t="shared" si="182"/>
        <v/>
      </c>
      <c r="AE243" s="38" t="str">
        <f t="shared" si="183"/>
        <v/>
      </c>
      <c r="AF243" s="38" t="str">
        <f t="shared" si="184"/>
        <v/>
      </c>
      <c r="AG243" s="38" t="str">
        <f t="shared" si="185"/>
        <v/>
      </c>
      <c r="AH243" s="38" t="str">
        <f t="shared" si="186"/>
        <v/>
      </c>
      <c r="AI243" s="137" t="str">
        <f t="shared" si="187"/>
        <v/>
      </c>
      <c r="AJ243" s="137" t="str">
        <f t="shared" si="188"/>
        <v/>
      </c>
      <c r="AK243" s="137" t="str">
        <f t="shared" si="189"/>
        <v/>
      </c>
      <c r="AL243" s="138" t="str">
        <f t="shared" si="190"/>
        <v/>
      </c>
      <c r="AM243" s="38" t="str">
        <f t="shared" si="191"/>
        <v/>
      </c>
    </row>
    <row r="244" spans="1:39" x14ac:dyDescent="0.25">
      <c r="A244" s="135">
        <v>36</v>
      </c>
      <c r="B244" s="14" t="str">
        <f t="shared" si="167"/>
        <v/>
      </c>
      <c r="C244" s="82" t="str">
        <f t="shared" si="154"/>
        <v/>
      </c>
      <c r="D244" s="82" t="str">
        <f t="shared" si="155"/>
        <v/>
      </c>
      <c r="E244" s="82" t="str">
        <f t="shared" si="156"/>
        <v/>
      </c>
      <c r="F244" s="82" t="str">
        <f t="shared" si="157"/>
        <v/>
      </c>
      <c r="G244" s="82" t="str">
        <f t="shared" si="158"/>
        <v/>
      </c>
      <c r="H244" s="82" t="str">
        <f t="shared" si="159"/>
        <v/>
      </c>
      <c r="I244" s="82" t="str">
        <f t="shared" si="160"/>
        <v/>
      </c>
      <c r="J244" s="82" t="str">
        <f t="shared" si="161"/>
        <v/>
      </c>
      <c r="K244" s="82" t="str">
        <f t="shared" si="162"/>
        <v/>
      </c>
      <c r="L244" s="82" t="str">
        <f t="shared" si="163"/>
        <v/>
      </c>
      <c r="M244" s="82" t="str">
        <f t="shared" si="164"/>
        <v/>
      </c>
      <c r="N244" s="82" t="str">
        <f t="shared" si="165"/>
        <v/>
      </c>
      <c r="O244" s="82" t="str">
        <f t="shared" si="166"/>
        <v/>
      </c>
      <c r="P244" s="14" t="str">
        <f t="shared" si="168"/>
        <v/>
      </c>
      <c r="Q244" s="14" t="str">
        <f t="shared" si="169"/>
        <v/>
      </c>
      <c r="R244" s="136" t="str">
        <f t="shared" si="170"/>
        <v/>
      </c>
      <c r="S244" s="47" t="str">
        <f t="shared" si="171"/>
        <v/>
      </c>
      <c r="T244" s="14" t="str">
        <f t="shared" si="172"/>
        <v/>
      </c>
      <c r="U244" s="14" t="str">
        <f t="shared" si="173"/>
        <v/>
      </c>
      <c r="V244" s="137" t="str">
        <f t="shared" si="174"/>
        <v/>
      </c>
      <c r="W244" s="38" t="str">
        <f t="shared" si="175"/>
        <v/>
      </c>
      <c r="X244" s="38" t="str">
        <f t="shared" si="176"/>
        <v/>
      </c>
      <c r="Y244" s="38" t="str">
        <f t="shared" si="177"/>
        <v/>
      </c>
      <c r="Z244" s="38" t="str">
        <f t="shared" si="178"/>
        <v/>
      </c>
      <c r="AA244" s="38" t="str">
        <f t="shared" si="179"/>
        <v/>
      </c>
      <c r="AB244" s="38" t="str">
        <f t="shared" si="180"/>
        <v/>
      </c>
      <c r="AC244" s="38" t="str">
        <f t="shared" si="181"/>
        <v/>
      </c>
      <c r="AD244" s="38" t="str">
        <f t="shared" si="182"/>
        <v/>
      </c>
      <c r="AE244" s="38" t="str">
        <f t="shared" si="183"/>
        <v/>
      </c>
      <c r="AF244" s="38" t="str">
        <f t="shared" si="184"/>
        <v/>
      </c>
      <c r="AG244" s="38" t="str">
        <f t="shared" si="185"/>
        <v/>
      </c>
      <c r="AH244" s="38" t="str">
        <f t="shared" si="186"/>
        <v/>
      </c>
      <c r="AI244" s="137" t="str">
        <f t="shared" si="187"/>
        <v/>
      </c>
      <c r="AJ244" s="137" t="str">
        <f t="shared" si="188"/>
        <v/>
      </c>
      <c r="AK244" s="137" t="str">
        <f t="shared" si="189"/>
        <v/>
      </c>
      <c r="AL244" s="138" t="str">
        <f t="shared" si="190"/>
        <v/>
      </c>
      <c r="AM244" s="38" t="str">
        <f t="shared" si="191"/>
        <v/>
      </c>
    </row>
    <row r="245" spans="1:39" x14ac:dyDescent="0.25">
      <c r="A245" s="135">
        <v>37</v>
      </c>
      <c r="B245" s="14" t="str">
        <f t="shared" si="167"/>
        <v/>
      </c>
      <c r="C245" s="82" t="str">
        <f t="shared" si="154"/>
        <v/>
      </c>
      <c r="D245" s="82" t="str">
        <f t="shared" si="155"/>
        <v/>
      </c>
      <c r="E245" s="82" t="str">
        <f t="shared" si="156"/>
        <v/>
      </c>
      <c r="F245" s="82" t="str">
        <f t="shared" si="157"/>
        <v/>
      </c>
      <c r="G245" s="82" t="str">
        <f t="shared" si="158"/>
        <v/>
      </c>
      <c r="H245" s="82" t="str">
        <f t="shared" si="159"/>
        <v/>
      </c>
      <c r="I245" s="82" t="str">
        <f t="shared" si="160"/>
        <v/>
      </c>
      <c r="J245" s="82" t="str">
        <f t="shared" si="161"/>
        <v/>
      </c>
      <c r="K245" s="82" t="str">
        <f t="shared" si="162"/>
        <v/>
      </c>
      <c r="L245" s="82" t="str">
        <f t="shared" si="163"/>
        <v/>
      </c>
      <c r="M245" s="82" t="str">
        <f t="shared" si="164"/>
        <v/>
      </c>
      <c r="N245" s="82" t="str">
        <f t="shared" si="165"/>
        <v/>
      </c>
      <c r="O245" s="82" t="str">
        <f t="shared" si="166"/>
        <v/>
      </c>
      <c r="P245" s="14" t="str">
        <f t="shared" si="168"/>
        <v/>
      </c>
      <c r="Q245" s="14" t="str">
        <f t="shared" si="169"/>
        <v/>
      </c>
      <c r="R245" s="136" t="str">
        <f t="shared" si="170"/>
        <v/>
      </c>
      <c r="S245" s="47" t="str">
        <f t="shared" si="171"/>
        <v/>
      </c>
      <c r="T245" s="14" t="str">
        <f t="shared" si="172"/>
        <v/>
      </c>
      <c r="U245" s="14" t="str">
        <f t="shared" si="173"/>
        <v/>
      </c>
      <c r="V245" s="137" t="str">
        <f t="shared" si="174"/>
        <v/>
      </c>
      <c r="W245" s="38" t="str">
        <f t="shared" si="175"/>
        <v/>
      </c>
      <c r="X245" s="38" t="str">
        <f t="shared" si="176"/>
        <v/>
      </c>
      <c r="Y245" s="38" t="str">
        <f t="shared" si="177"/>
        <v/>
      </c>
      <c r="Z245" s="38" t="str">
        <f t="shared" si="178"/>
        <v/>
      </c>
      <c r="AA245" s="38" t="str">
        <f t="shared" si="179"/>
        <v/>
      </c>
      <c r="AB245" s="38" t="str">
        <f t="shared" si="180"/>
        <v/>
      </c>
      <c r="AC245" s="38" t="str">
        <f t="shared" si="181"/>
        <v/>
      </c>
      <c r="AD245" s="38" t="str">
        <f t="shared" si="182"/>
        <v/>
      </c>
      <c r="AE245" s="38" t="str">
        <f t="shared" si="183"/>
        <v/>
      </c>
      <c r="AF245" s="38" t="str">
        <f t="shared" si="184"/>
        <v/>
      </c>
      <c r="AG245" s="38" t="str">
        <f t="shared" si="185"/>
        <v/>
      </c>
      <c r="AH245" s="38" t="str">
        <f t="shared" si="186"/>
        <v/>
      </c>
      <c r="AI245" s="137" t="str">
        <f t="shared" si="187"/>
        <v/>
      </c>
      <c r="AJ245" s="137" t="str">
        <f t="shared" si="188"/>
        <v/>
      </c>
      <c r="AK245" s="137" t="str">
        <f t="shared" si="189"/>
        <v/>
      </c>
      <c r="AL245" s="138" t="str">
        <f t="shared" si="190"/>
        <v/>
      </c>
      <c r="AM245" s="38" t="str">
        <f t="shared" si="191"/>
        <v/>
      </c>
    </row>
    <row r="246" spans="1:39" x14ac:dyDescent="0.25">
      <c r="A246" s="135">
        <v>38</v>
      </c>
      <c r="B246" s="14" t="str">
        <f t="shared" si="167"/>
        <v/>
      </c>
      <c r="C246" s="82" t="str">
        <f t="shared" si="154"/>
        <v/>
      </c>
      <c r="D246" s="82" t="str">
        <f t="shared" si="155"/>
        <v/>
      </c>
      <c r="E246" s="82" t="str">
        <f t="shared" si="156"/>
        <v/>
      </c>
      <c r="F246" s="82" t="str">
        <f t="shared" si="157"/>
        <v/>
      </c>
      <c r="G246" s="82" t="str">
        <f t="shared" si="158"/>
        <v/>
      </c>
      <c r="H246" s="82" t="str">
        <f t="shared" si="159"/>
        <v/>
      </c>
      <c r="I246" s="82" t="str">
        <f t="shared" si="160"/>
        <v/>
      </c>
      <c r="J246" s="82" t="str">
        <f t="shared" si="161"/>
        <v/>
      </c>
      <c r="K246" s="82" t="str">
        <f t="shared" si="162"/>
        <v/>
      </c>
      <c r="L246" s="82" t="str">
        <f t="shared" si="163"/>
        <v/>
      </c>
      <c r="M246" s="82" t="str">
        <f t="shared" si="164"/>
        <v/>
      </c>
      <c r="N246" s="82" t="str">
        <f t="shared" si="165"/>
        <v/>
      </c>
      <c r="O246" s="82" t="str">
        <f t="shared" si="166"/>
        <v/>
      </c>
      <c r="P246" s="14" t="str">
        <f t="shared" si="168"/>
        <v/>
      </c>
      <c r="Q246" s="14" t="str">
        <f t="shared" si="169"/>
        <v/>
      </c>
      <c r="R246" s="136" t="str">
        <f t="shared" si="170"/>
        <v/>
      </c>
      <c r="S246" s="47" t="str">
        <f t="shared" si="171"/>
        <v/>
      </c>
      <c r="T246" s="14" t="str">
        <f t="shared" si="172"/>
        <v/>
      </c>
      <c r="U246" s="14" t="str">
        <f t="shared" si="173"/>
        <v/>
      </c>
      <c r="V246" s="137" t="str">
        <f t="shared" si="174"/>
        <v/>
      </c>
      <c r="W246" s="38" t="str">
        <f t="shared" si="175"/>
        <v/>
      </c>
      <c r="X246" s="38" t="str">
        <f t="shared" si="176"/>
        <v/>
      </c>
      <c r="Y246" s="38" t="str">
        <f t="shared" si="177"/>
        <v/>
      </c>
      <c r="Z246" s="38" t="str">
        <f t="shared" si="178"/>
        <v/>
      </c>
      <c r="AA246" s="38" t="str">
        <f t="shared" si="179"/>
        <v/>
      </c>
      <c r="AB246" s="38" t="str">
        <f t="shared" si="180"/>
        <v/>
      </c>
      <c r="AC246" s="38" t="str">
        <f t="shared" si="181"/>
        <v/>
      </c>
      <c r="AD246" s="38" t="str">
        <f t="shared" si="182"/>
        <v/>
      </c>
      <c r="AE246" s="38" t="str">
        <f t="shared" si="183"/>
        <v/>
      </c>
      <c r="AF246" s="38" t="str">
        <f t="shared" si="184"/>
        <v/>
      </c>
      <c r="AG246" s="38" t="str">
        <f t="shared" si="185"/>
        <v/>
      </c>
      <c r="AH246" s="38" t="str">
        <f t="shared" si="186"/>
        <v/>
      </c>
      <c r="AI246" s="137" t="str">
        <f t="shared" si="187"/>
        <v/>
      </c>
      <c r="AJ246" s="137" t="str">
        <f t="shared" si="188"/>
        <v/>
      </c>
      <c r="AK246" s="137" t="str">
        <f t="shared" si="189"/>
        <v/>
      </c>
      <c r="AL246" s="138" t="str">
        <f t="shared" si="190"/>
        <v/>
      </c>
      <c r="AM246" s="38" t="str">
        <f t="shared" si="191"/>
        <v/>
      </c>
    </row>
    <row r="247" spans="1:39" x14ac:dyDescent="0.25">
      <c r="A247" s="135">
        <v>39</v>
      </c>
      <c r="B247" s="14" t="str">
        <f t="shared" si="167"/>
        <v/>
      </c>
      <c r="C247" s="82" t="str">
        <f t="shared" si="154"/>
        <v/>
      </c>
      <c r="D247" s="82" t="str">
        <f t="shared" si="155"/>
        <v/>
      </c>
      <c r="E247" s="82" t="str">
        <f t="shared" si="156"/>
        <v/>
      </c>
      <c r="F247" s="82" t="str">
        <f t="shared" si="157"/>
        <v/>
      </c>
      <c r="G247" s="82" t="str">
        <f t="shared" si="158"/>
        <v/>
      </c>
      <c r="H247" s="82" t="str">
        <f t="shared" si="159"/>
        <v/>
      </c>
      <c r="I247" s="82" t="str">
        <f t="shared" si="160"/>
        <v/>
      </c>
      <c r="J247" s="82" t="str">
        <f t="shared" si="161"/>
        <v/>
      </c>
      <c r="K247" s="82" t="str">
        <f t="shared" si="162"/>
        <v/>
      </c>
      <c r="L247" s="82" t="str">
        <f t="shared" si="163"/>
        <v/>
      </c>
      <c r="M247" s="82" t="str">
        <f t="shared" si="164"/>
        <v/>
      </c>
      <c r="N247" s="82" t="str">
        <f t="shared" si="165"/>
        <v/>
      </c>
      <c r="O247" s="82" t="str">
        <f t="shared" si="166"/>
        <v/>
      </c>
      <c r="P247" s="14" t="str">
        <f t="shared" si="168"/>
        <v/>
      </c>
      <c r="Q247" s="14" t="str">
        <f t="shared" si="169"/>
        <v/>
      </c>
      <c r="R247" s="136" t="str">
        <f t="shared" si="170"/>
        <v/>
      </c>
      <c r="S247" s="47" t="str">
        <f t="shared" si="171"/>
        <v/>
      </c>
      <c r="T247" s="14" t="str">
        <f t="shared" si="172"/>
        <v/>
      </c>
      <c r="U247" s="14" t="str">
        <f t="shared" si="173"/>
        <v/>
      </c>
      <c r="V247" s="137" t="str">
        <f t="shared" si="174"/>
        <v/>
      </c>
      <c r="W247" s="38" t="str">
        <f t="shared" si="175"/>
        <v/>
      </c>
      <c r="X247" s="38" t="str">
        <f t="shared" si="176"/>
        <v/>
      </c>
      <c r="Y247" s="38" t="str">
        <f t="shared" si="177"/>
        <v/>
      </c>
      <c r="Z247" s="38" t="str">
        <f t="shared" si="178"/>
        <v/>
      </c>
      <c r="AA247" s="38" t="str">
        <f t="shared" si="179"/>
        <v/>
      </c>
      <c r="AB247" s="38" t="str">
        <f t="shared" si="180"/>
        <v/>
      </c>
      <c r="AC247" s="38" t="str">
        <f t="shared" si="181"/>
        <v/>
      </c>
      <c r="AD247" s="38" t="str">
        <f t="shared" si="182"/>
        <v/>
      </c>
      <c r="AE247" s="38" t="str">
        <f t="shared" si="183"/>
        <v/>
      </c>
      <c r="AF247" s="38" t="str">
        <f t="shared" si="184"/>
        <v/>
      </c>
      <c r="AG247" s="38" t="str">
        <f t="shared" si="185"/>
        <v/>
      </c>
      <c r="AH247" s="38" t="str">
        <f t="shared" si="186"/>
        <v/>
      </c>
      <c r="AI247" s="137" t="str">
        <f t="shared" si="187"/>
        <v/>
      </c>
      <c r="AJ247" s="137" t="str">
        <f t="shared" si="188"/>
        <v/>
      </c>
      <c r="AK247" s="137" t="str">
        <f t="shared" si="189"/>
        <v/>
      </c>
      <c r="AL247" s="138" t="str">
        <f t="shared" si="190"/>
        <v/>
      </c>
      <c r="AM247" s="38" t="str">
        <f t="shared" si="191"/>
        <v/>
      </c>
    </row>
    <row r="248" spans="1:39" x14ac:dyDescent="0.25">
      <c r="A248" s="135">
        <v>40</v>
      </c>
      <c r="B248" s="14" t="str">
        <f t="shared" si="167"/>
        <v/>
      </c>
      <c r="C248" s="82" t="str">
        <f t="shared" si="154"/>
        <v/>
      </c>
      <c r="D248" s="82" t="str">
        <f t="shared" si="155"/>
        <v/>
      </c>
      <c r="E248" s="82" t="str">
        <f t="shared" si="156"/>
        <v/>
      </c>
      <c r="F248" s="82" t="str">
        <f t="shared" si="157"/>
        <v/>
      </c>
      <c r="G248" s="82" t="str">
        <f t="shared" si="158"/>
        <v/>
      </c>
      <c r="H248" s="82" t="str">
        <f t="shared" si="159"/>
        <v/>
      </c>
      <c r="I248" s="82" t="str">
        <f t="shared" si="160"/>
        <v/>
      </c>
      <c r="J248" s="82" t="str">
        <f t="shared" si="161"/>
        <v/>
      </c>
      <c r="K248" s="82" t="str">
        <f t="shared" si="162"/>
        <v/>
      </c>
      <c r="L248" s="82" t="str">
        <f t="shared" si="163"/>
        <v/>
      </c>
      <c r="M248" s="82" t="str">
        <f t="shared" si="164"/>
        <v/>
      </c>
      <c r="N248" s="82" t="str">
        <f t="shared" si="165"/>
        <v/>
      </c>
      <c r="O248" s="82" t="str">
        <f t="shared" si="166"/>
        <v/>
      </c>
      <c r="P248" s="14" t="str">
        <f t="shared" si="168"/>
        <v/>
      </c>
      <c r="Q248" s="14" t="str">
        <f t="shared" si="169"/>
        <v/>
      </c>
      <c r="R248" s="136" t="str">
        <f t="shared" si="170"/>
        <v/>
      </c>
      <c r="S248" s="47" t="str">
        <f t="shared" si="171"/>
        <v/>
      </c>
      <c r="T248" s="14" t="str">
        <f t="shared" si="172"/>
        <v/>
      </c>
      <c r="U248" s="14" t="str">
        <f t="shared" si="173"/>
        <v/>
      </c>
      <c r="V248" s="137" t="str">
        <f t="shared" si="174"/>
        <v/>
      </c>
      <c r="W248" s="38" t="str">
        <f t="shared" si="175"/>
        <v/>
      </c>
      <c r="X248" s="38" t="str">
        <f t="shared" si="176"/>
        <v/>
      </c>
      <c r="Y248" s="38" t="str">
        <f t="shared" si="177"/>
        <v/>
      </c>
      <c r="Z248" s="38" t="str">
        <f t="shared" si="178"/>
        <v/>
      </c>
      <c r="AA248" s="38" t="str">
        <f t="shared" si="179"/>
        <v/>
      </c>
      <c r="AB248" s="38" t="str">
        <f t="shared" si="180"/>
        <v/>
      </c>
      <c r="AC248" s="38" t="str">
        <f t="shared" si="181"/>
        <v/>
      </c>
      <c r="AD248" s="38" t="str">
        <f t="shared" si="182"/>
        <v/>
      </c>
      <c r="AE248" s="38" t="str">
        <f t="shared" si="183"/>
        <v/>
      </c>
      <c r="AF248" s="38" t="str">
        <f t="shared" si="184"/>
        <v/>
      </c>
      <c r="AG248" s="38" t="str">
        <f t="shared" si="185"/>
        <v/>
      </c>
      <c r="AH248" s="38" t="str">
        <f t="shared" si="186"/>
        <v/>
      </c>
      <c r="AI248" s="137" t="str">
        <f t="shared" si="187"/>
        <v/>
      </c>
      <c r="AJ248" s="137" t="str">
        <f t="shared" si="188"/>
        <v/>
      </c>
      <c r="AK248" s="137" t="str">
        <f t="shared" si="189"/>
        <v/>
      </c>
      <c r="AL248" s="138" t="str">
        <f t="shared" si="190"/>
        <v/>
      </c>
      <c r="AM248" s="38" t="str">
        <f t="shared" si="191"/>
        <v/>
      </c>
    </row>
    <row r="249" spans="1:39" x14ac:dyDescent="0.25">
      <c r="A249" s="135">
        <v>41</v>
      </c>
      <c r="B249" s="14" t="str">
        <f t="shared" si="167"/>
        <v/>
      </c>
      <c r="C249" s="82" t="str">
        <f t="shared" si="154"/>
        <v/>
      </c>
      <c r="D249" s="82" t="str">
        <f t="shared" si="155"/>
        <v/>
      </c>
      <c r="E249" s="82" t="str">
        <f t="shared" si="156"/>
        <v/>
      </c>
      <c r="F249" s="82" t="str">
        <f t="shared" si="157"/>
        <v/>
      </c>
      <c r="G249" s="82" t="str">
        <f t="shared" si="158"/>
        <v/>
      </c>
      <c r="H249" s="82" t="str">
        <f t="shared" si="159"/>
        <v/>
      </c>
      <c r="I249" s="82" t="str">
        <f t="shared" si="160"/>
        <v/>
      </c>
      <c r="J249" s="82" t="str">
        <f t="shared" si="161"/>
        <v/>
      </c>
      <c r="K249" s="82" t="str">
        <f t="shared" si="162"/>
        <v/>
      </c>
      <c r="L249" s="82" t="str">
        <f t="shared" si="163"/>
        <v/>
      </c>
      <c r="M249" s="82" t="str">
        <f t="shared" si="164"/>
        <v/>
      </c>
      <c r="N249" s="82" t="str">
        <f t="shared" si="165"/>
        <v/>
      </c>
      <c r="O249" s="82" t="str">
        <f t="shared" si="166"/>
        <v/>
      </c>
      <c r="P249" s="14" t="str">
        <f t="shared" si="168"/>
        <v/>
      </c>
      <c r="Q249" s="14" t="str">
        <f t="shared" si="169"/>
        <v/>
      </c>
      <c r="R249" s="136" t="str">
        <f t="shared" si="170"/>
        <v/>
      </c>
      <c r="S249" s="47" t="str">
        <f t="shared" si="171"/>
        <v/>
      </c>
      <c r="T249" s="14" t="str">
        <f t="shared" si="172"/>
        <v/>
      </c>
      <c r="U249" s="14" t="str">
        <f t="shared" si="173"/>
        <v/>
      </c>
      <c r="V249" s="137" t="str">
        <f t="shared" si="174"/>
        <v/>
      </c>
      <c r="W249" s="38" t="str">
        <f t="shared" si="175"/>
        <v/>
      </c>
      <c r="X249" s="38" t="str">
        <f t="shared" si="176"/>
        <v/>
      </c>
      <c r="Y249" s="38" t="str">
        <f t="shared" si="177"/>
        <v/>
      </c>
      <c r="Z249" s="38" t="str">
        <f t="shared" si="178"/>
        <v/>
      </c>
      <c r="AA249" s="38" t="str">
        <f t="shared" si="179"/>
        <v/>
      </c>
      <c r="AB249" s="38" t="str">
        <f t="shared" si="180"/>
        <v/>
      </c>
      <c r="AC249" s="38" t="str">
        <f t="shared" si="181"/>
        <v/>
      </c>
      <c r="AD249" s="38" t="str">
        <f t="shared" si="182"/>
        <v/>
      </c>
      <c r="AE249" s="38" t="str">
        <f t="shared" si="183"/>
        <v/>
      </c>
      <c r="AF249" s="38" t="str">
        <f t="shared" si="184"/>
        <v/>
      </c>
      <c r="AG249" s="38" t="str">
        <f t="shared" si="185"/>
        <v/>
      </c>
      <c r="AH249" s="38" t="str">
        <f t="shared" si="186"/>
        <v/>
      </c>
      <c r="AI249" s="137" t="str">
        <f t="shared" si="187"/>
        <v/>
      </c>
      <c r="AJ249" s="137" t="str">
        <f t="shared" si="188"/>
        <v/>
      </c>
      <c r="AK249" s="137" t="str">
        <f t="shared" si="189"/>
        <v/>
      </c>
      <c r="AL249" s="138" t="str">
        <f t="shared" si="190"/>
        <v/>
      </c>
      <c r="AM249" s="38" t="str">
        <f t="shared" si="191"/>
        <v/>
      </c>
    </row>
    <row r="250" spans="1:39" x14ac:dyDescent="0.25">
      <c r="A250" s="135">
        <v>42</v>
      </c>
      <c r="B250" s="14" t="str">
        <f t="shared" si="167"/>
        <v/>
      </c>
      <c r="C250" s="82" t="str">
        <f t="shared" si="154"/>
        <v/>
      </c>
      <c r="D250" s="82" t="str">
        <f t="shared" si="155"/>
        <v/>
      </c>
      <c r="E250" s="82" t="str">
        <f t="shared" si="156"/>
        <v/>
      </c>
      <c r="F250" s="82" t="str">
        <f t="shared" si="157"/>
        <v/>
      </c>
      <c r="G250" s="82" t="str">
        <f t="shared" si="158"/>
        <v/>
      </c>
      <c r="H250" s="82" t="str">
        <f t="shared" si="159"/>
        <v/>
      </c>
      <c r="I250" s="82" t="str">
        <f t="shared" si="160"/>
        <v/>
      </c>
      <c r="J250" s="82" t="str">
        <f t="shared" si="161"/>
        <v/>
      </c>
      <c r="K250" s="82" t="str">
        <f t="shared" si="162"/>
        <v/>
      </c>
      <c r="L250" s="82" t="str">
        <f t="shared" si="163"/>
        <v/>
      </c>
      <c r="M250" s="82" t="str">
        <f t="shared" si="164"/>
        <v/>
      </c>
      <c r="N250" s="82" t="str">
        <f t="shared" si="165"/>
        <v/>
      </c>
      <c r="O250" s="82" t="str">
        <f t="shared" si="166"/>
        <v/>
      </c>
      <c r="P250" s="14" t="str">
        <f t="shared" si="168"/>
        <v/>
      </c>
      <c r="Q250" s="14" t="str">
        <f t="shared" si="169"/>
        <v/>
      </c>
      <c r="R250" s="136" t="str">
        <f t="shared" si="170"/>
        <v/>
      </c>
      <c r="S250" s="47" t="str">
        <f t="shared" si="171"/>
        <v/>
      </c>
      <c r="T250" s="14" t="str">
        <f t="shared" si="172"/>
        <v/>
      </c>
      <c r="U250" s="14" t="str">
        <f t="shared" si="173"/>
        <v/>
      </c>
      <c r="V250" s="137" t="str">
        <f t="shared" si="174"/>
        <v/>
      </c>
      <c r="W250" s="38" t="str">
        <f t="shared" si="175"/>
        <v/>
      </c>
      <c r="X250" s="38" t="str">
        <f t="shared" si="176"/>
        <v/>
      </c>
      <c r="Y250" s="38" t="str">
        <f t="shared" si="177"/>
        <v/>
      </c>
      <c r="Z250" s="38" t="str">
        <f t="shared" si="178"/>
        <v/>
      </c>
      <c r="AA250" s="38" t="str">
        <f t="shared" si="179"/>
        <v/>
      </c>
      <c r="AB250" s="38" t="str">
        <f t="shared" si="180"/>
        <v/>
      </c>
      <c r="AC250" s="38" t="str">
        <f t="shared" si="181"/>
        <v/>
      </c>
      <c r="AD250" s="38" t="str">
        <f t="shared" si="182"/>
        <v/>
      </c>
      <c r="AE250" s="38" t="str">
        <f t="shared" si="183"/>
        <v/>
      </c>
      <c r="AF250" s="38" t="str">
        <f t="shared" si="184"/>
        <v/>
      </c>
      <c r="AG250" s="38" t="str">
        <f t="shared" si="185"/>
        <v/>
      </c>
      <c r="AH250" s="38" t="str">
        <f t="shared" si="186"/>
        <v/>
      </c>
      <c r="AI250" s="137" t="str">
        <f t="shared" si="187"/>
        <v/>
      </c>
      <c r="AJ250" s="137" t="str">
        <f t="shared" si="188"/>
        <v/>
      </c>
      <c r="AK250" s="137" t="str">
        <f t="shared" si="189"/>
        <v/>
      </c>
      <c r="AL250" s="138" t="str">
        <f t="shared" si="190"/>
        <v/>
      </c>
      <c r="AM250" s="38" t="str">
        <f t="shared" si="191"/>
        <v/>
      </c>
    </row>
    <row r="251" spans="1:39" x14ac:dyDescent="0.25">
      <c r="A251" s="135">
        <v>43</v>
      </c>
      <c r="B251" s="14" t="str">
        <f t="shared" si="167"/>
        <v/>
      </c>
      <c r="C251" s="82" t="str">
        <f t="shared" si="154"/>
        <v/>
      </c>
      <c r="D251" s="82" t="str">
        <f t="shared" si="155"/>
        <v/>
      </c>
      <c r="E251" s="82" t="str">
        <f t="shared" si="156"/>
        <v/>
      </c>
      <c r="F251" s="82" t="str">
        <f t="shared" si="157"/>
        <v/>
      </c>
      <c r="G251" s="82" t="str">
        <f t="shared" si="158"/>
        <v/>
      </c>
      <c r="H251" s="82" t="str">
        <f t="shared" si="159"/>
        <v/>
      </c>
      <c r="I251" s="82" t="str">
        <f t="shared" si="160"/>
        <v/>
      </c>
      <c r="J251" s="82" t="str">
        <f t="shared" si="161"/>
        <v/>
      </c>
      <c r="K251" s="82" t="str">
        <f t="shared" si="162"/>
        <v/>
      </c>
      <c r="L251" s="82" t="str">
        <f t="shared" si="163"/>
        <v/>
      </c>
      <c r="M251" s="82" t="str">
        <f t="shared" si="164"/>
        <v/>
      </c>
      <c r="N251" s="82" t="str">
        <f t="shared" si="165"/>
        <v/>
      </c>
      <c r="O251" s="82" t="str">
        <f t="shared" si="166"/>
        <v/>
      </c>
      <c r="P251" s="14" t="str">
        <f t="shared" si="168"/>
        <v/>
      </c>
      <c r="Q251" s="14" t="str">
        <f t="shared" si="169"/>
        <v/>
      </c>
      <c r="R251" s="136" t="str">
        <f t="shared" si="170"/>
        <v/>
      </c>
      <c r="S251" s="47" t="str">
        <f t="shared" si="171"/>
        <v/>
      </c>
      <c r="T251" s="14" t="str">
        <f t="shared" si="172"/>
        <v/>
      </c>
      <c r="U251" s="14" t="str">
        <f t="shared" si="173"/>
        <v/>
      </c>
      <c r="V251" s="137" t="str">
        <f t="shared" si="174"/>
        <v/>
      </c>
      <c r="W251" s="38" t="str">
        <f t="shared" si="175"/>
        <v/>
      </c>
      <c r="X251" s="38" t="str">
        <f t="shared" si="176"/>
        <v/>
      </c>
      <c r="Y251" s="38" t="str">
        <f t="shared" si="177"/>
        <v/>
      </c>
      <c r="Z251" s="38" t="str">
        <f t="shared" si="178"/>
        <v/>
      </c>
      <c r="AA251" s="38" t="str">
        <f t="shared" si="179"/>
        <v/>
      </c>
      <c r="AB251" s="38" t="str">
        <f t="shared" si="180"/>
        <v/>
      </c>
      <c r="AC251" s="38" t="str">
        <f t="shared" si="181"/>
        <v/>
      </c>
      <c r="AD251" s="38" t="str">
        <f t="shared" si="182"/>
        <v/>
      </c>
      <c r="AE251" s="38" t="str">
        <f t="shared" si="183"/>
        <v/>
      </c>
      <c r="AF251" s="38" t="str">
        <f t="shared" si="184"/>
        <v/>
      </c>
      <c r="AG251" s="38" t="str">
        <f t="shared" si="185"/>
        <v/>
      </c>
      <c r="AH251" s="38" t="str">
        <f t="shared" si="186"/>
        <v/>
      </c>
      <c r="AI251" s="137" t="str">
        <f t="shared" si="187"/>
        <v/>
      </c>
      <c r="AJ251" s="137" t="str">
        <f t="shared" si="188"/>
        <v/>
      </c>
      <c r="AK251" s="137" t="str">
        <f t="shared" si="189"/>
        <v/>
      </c>
      <c r="AL251" s="138" t="str">
        <f t="shared" si="190"/>
        <v/>
      </c>
      <c r="AM251" s="38" t="str">
        <f t="shared" si="191"/>
        <v/>
      </c>
    </row>
    <row r="252" spans="1:39" x14ac:dyDescent="0.25">
      <c r="A252" s="135">
        <v>44</v>
      </c>
      <c r="B252" s="14" t="str">
        <f t="shared" si="167"/>
        <v/>
      </c>
      <c r="C252" s="82" t="str">
        <f t="shared" si="154"/>
        <v/>
      </c>
      <c r="D252" s="82" t="str">
        <f t="shared" si="155"/>
        <v/>
      </c>
      <c r="E252" s="82" t="str">
        <f t="shared" si="156"/>
        <v/>
      </c>
      <c r="F252" s="82" t="str">
        <f t="shared" si="157"/>
        <v/>
      </c>
      <c r="G252" s="82" t="str">
        <f t="shared" si="158"/>
        <v/>
      </c>
      <c r="H252" s="82" t="str">
        <f t="shared" si="159"/>
        <v/>
      </c>
      <c r="I252" s="82" t="str">
        <f t="shared" si="160"/>
        <v/>
      </c>
      <c r="J252" s="82" t="str">
        <f t="shared" si="161"/>
        <v/>
      </c>
      <c r="K252" s="82" t="str">
        <f t="shared" si="162"/>
        <v/>
      </c>
      <c r="L252" s="82" t="str">
        <f t="shared" si="163"/>
        <v/>
      </c>
      <c r="M252" s="82" t="str">
        <f t="shared" si="164"/>
        <v/>
      </c>
      <c r="N252" s="82" t="str">
        <f t="shared" si="165"/>
        <v/>
      </c>
      <c r="O252" s="82" t="str">
        <f t="shared" si="166"/>
        <v/>
      </c>
      <c r="P252" s="14" t="str">
        <f t="shared" si="168"/>
        <v/>
      </c>
      <c r="Q252" s="14" t="str">
        <f t="shared" si="169"/>
        <v/>
      </c>
      <c r="R252" s="136" t="str">
        <f t="shared" si="170"/>
        <v/>
      </c>
      <c r="S252" s="47" t="str">
        <f t="shared" si="171"/>
        <v/>
      </c>
      <c r="T252" s="14" t="str">
        <f t="shared" si="172"/>
        <v/>
      </c>
      <c r="U252" s="14" t="str">
        <f t="shared" si="173"/>
        <v/>
      </c>
      <c r="V252" s="137" t="str">
        <f t="shared" si="174"/>
        <v/>
      </c>
      <c r="W252" s="38" t="str">
        <f t="shared" si="175"/>
        <v/>
      </c>
      <c r="X252" s="38" t="str">
        <f t="shared" si="176"/>
        <v/>
      </c>
      <c r="Y252" s="38" t="str">
        <f t="shared" si="177"/>
        <v/>
      </c>
      <c r="Z252" s="38" t="str">
        <f t="shared" si="178"/>
        <v/>
      </c>
      <c r="AA252" s="38" t="str">
        <f t="shared" si="179"/>
        <v/>
      </c>
      <c r="AB252" s="38" t="str">
        <f t="shared" si="180"/>
        <v/>
      </c>
      <c r="AC252" s="38" t="str">
        <f t="shared" si="181"/>
        <v/>
      </c>
      <c r="AD252" s="38" t="str">
        <f t="shared" si="182"/>
        <v/>
      </c>
      <c r="AE252" s="38" t="str">
        <f t="shared" si="183"/>
        <v/>
      </c>
      <c r="AF252" s="38" t="str">
        <f t="shared" si="184"/>
        <v/>
      </c>
      <c r="AG252" s="38" t="str">
        <f t="shared" si="185"/>
        <v/>
      </c>
      <c r="AH252" s="38" t="str">
        <f t="shared" si="186"/>
        <v/>
      </c>
      <c r="AI252" s="137" t="str">
        <f t="shared" si="187"/>
        <v/>
      </c>
      <c r="AJ252" s="137" t="str">
        <f t="shared" si="188"/>
        <v/>
      </c>
      <c r="AK252" s="137" t="str">
        <f t="shared" si="189"/>
        <v/>
      </c>
      <c r="AL252" s="138" t="str">
        <f t="shared" si="190"/>
        <v/>
      </c>
      <c r="AM252" s="38" t="str">
        <f t="shared" si="191"/>
        <v/>
      </c>
    </row>
    <row r="253" spans="1:39" x14ac:dyDescent="0.25">
      <c r="A253" s="135">
        <v>45</v>
      </c>
      <c r="B253" s="14" t="str">
        <f t="shared" si="167"/>
        <v/>
      </c>
      <c r="C253" s="82" t="str">
        <f t="shared" si="154"/>
        <v/>
      </c>
      <c r="D253" s="82" t="str">
        <f t="shared" si="155"/>
        <v/>
      </c>
      <c r="E253" s="82" t="str">
        <f t="shared" si="156"/>
        <v/>
      </c>
      <c r="F253" s="82" t="str">
        <f t="shared" si="157"/>
        <v/>
      </c>
      <c r="G253" s="82" t="str">
        <f t="shared" si="158"/>
        <v/>
      </c>
      <c r="H253" s="82" t="str">
        <f t="shared" si="159"/>
        <v/>
      </c>
      <c r="I253" s="82" t="str">
        <f t="shared" si="160"/>
        <v/>
      </c>
      <c r="J253" s="82" t="str">
        <f t="shared" si="161"/>
        <v/>
      </c>
      <c r="K253" s="82" t="str">
        <f t="shared" si="162"/>
        <v/>
      </c>
      <c r="L253" s="82" t="str">
        <f t="shared" si="163"/>
        <v/>
      </c>
      <c r="M253" s="82" t="str">
        <f t="shared" si="164"/>
        <v/>
      </c>
      <c r="N253" s="82" t="str">
        <f t="shared" si="165"/>
        <v/>
      </c>
      <c r="O253" s="82" t="str">
        <f t="shared" si="166"/>
        <v/>
      </c>
      <c r="P253" s="14" t="str">
        <f t="shared" si="168"/>
        <v/>
      </c>
      <c r="Q253" s="14" t="str">
        <f t="shared" si="169"/>
        <v/>
      </c>
      <c r="R253" s="136" t="str">
        <f t="shared" si="170"/>
        <v/>
      </c>
      <c r="S253" s="47" t="str">
        <f t="shared" si="171"/>
        <v/>
      </c>
      <c r="T253" s="14" t="str">
        <f t="shared" si="172"/>
        <v/>
      </c>
      <c r="U253" s="14" t="str">
        <f t="shared" si="173"/>
        <v/>
      </c>
      <c r="V253" s="137" t="str">
        <f t="shared" si="174"/>
        <v/>
      </c>
      <c r="W253" s="38" t="str">
        <f t="shared" si="175"/>
        <v/>
      </c>
      <c r="X253" s="38" t="str">
        <f t="shared" si="176"/>
        <v/>
      </c>
      <c r="Y253" s="38" t="str">
        <f t="shared" si="177"/>
        <v/>
      </c>
      <c r="Z253" s="38" t="str">
        <f t="shared" si="178"/>
        <v/>
      </c>
      <c r="AA253" s="38" t="str">
        <f t="shared" si="179"/>
        <v/>
      </c>
      <c r="AB253" s="38" t="str">
        <f t="shared" si="180"/>
        <v/>
      </c>
      <c r="AC253" s="38" t="str">
        <f t="shared" si="181"/>
        <v/>
      </c>
      <c r="AD253" s="38" t="str">
        <f t="shared" si="182"/>
        <v/>
      </c>
      <c r="AE253" s="38" t="str">
        <f t="shared" si="183"/>
        <v/>
      </c>
      <c r="AF253" s="38" t="str">
        <f t="shared" si="184"/>
        <v/>
      </c>
      <c r="AG253" s="38" t="str">
        <f t="shared" si="185"/>
        <v/>
      </c>
      <c r="AH253" s="38" t="str">
        <f t="shared" si="186"/>
        <v/>
      </c>
      <c r="AI253" s="137" t="str">
        <f t="shared" si="187"/>
        <v/>
      </c>
      <c r="AJ253" s="137" t="str">
        <f t="shared" si="188"/>
        <v/>
      </c>
      <c r="AK253" s="137" t="str">
        <f t="shared" si="189"/>
        <v/>
      </c>
      <c r="AL253" s="138" t="str">
        <f t="shared" si="190"/>
        <v/>
      </c>
      <c r="AM253" s="38" t="str">
        <f t="shared" si="191"/>
        <v/>
      </c>
    </row>
  </sheetData>
  <sheetProtection algorithmName="SHA-512" hashValue="uZrgL+6OxozwyTsg5JyN6WpMSGCFEPIXLDcHdcNPzRxhB7RMo/8YCsmNkhUjP4sZzbhWSUh7t29z3qoo0dPFUg==" saltValue="1PJfa7J+d5e/O81byqvDTw==" spinCount="100000" sheet="1" objects="1" scenarios="1" formatRows="0" insertColumns="0"/>
  <mergeCells count="103">
    <mergeCell ref="AN4:AN5"/>
    <mergeCell ref="AO4:AO5"/>
    <mergeCell ref="A1:AO1"/>
    <mergeCell ref="W207:AF207"/>
    <mergeCell ref="AG207:AH207"/>
    <mergeCell ref="AI207:AI208"/>
    <mergeCell ref="AJ207:AJ208"/>
    <mergeCell ref="AK207:AK208"/>
    <mergeCell ref="AL207:AL208"/>
    <mergeCell ref="Q207:Q208"/>
    <mergeCell ref="R207:R208"/>
    <mergeCell ref="S207:S208"/>
    <mergeCell ref="T207:T208"/>
    <mergeCell ref="U207:U208"/>
    <mergeCell ref="V207:V208"/>
    <mergeCell ref="A207:A208"/>
    <mergeCell ref="B207:B208"/>
    <mergeCell ref="C207:L207"/>
    <mergeCell ref="M207:N207"/>
    <mergeCell ref="O207:O208"/>
    <mergeCell ref="P207:P208"/>
    <mergeCell ref="AI156:AI157"/>
    <mergeCell ref="AM156:AM157"/>
    <mergeCell ref="A155:AM155"/>
    <mergeCell ref="S156:S157"/>
    <mergeCell ref="T156:T157"/>
    <mergeCell ref="U156:U157"/>
    <mergeCell ref="V156:V157"/>
    <mergeCell ref="W156:AF156"/>
    <mergeCell ref="AG156:AH156"/>
    <mergeCell ref="AM207:AM208"/>
    <mergeCell ref="A205:AM205"/>
    <mergeCell ref="A103:AM103"/>
    <mergeCell ref="A156:A157"/>
    <mergeCell ref="B156:B157"/>
    <mergeCell ref="C156:L156"/>
    <mergeCell ref="M156:N156"/>
    <mergeCell ref="O156:O157"/>
    <mergeCell ref="P156:P157"/>
    <mergeCell ref="Q156:Q157"/>
    <mergeCell ref="R156:R157"/>
    <mergeCell ref="W105:AF105"/>
    <mergeCell ref="AG105:AH105"/>
    <mergeCell ref="AI105:AI106"/>
    <mergeCell ref="AJ105:AJ106"/>
    <mergeCell ref="AK105:AK106"/>
    <mergeCell ref="AL105:AL106"/>
    <mergeCell ref="Q105:Q106"/>
    <mergeCell ref="R105:R106"/>
    <mergeCell ref="S105:S106"/>
    <mergeCell ref="T105:T106"/>
    <mergeCell ref="U105:U106"/>
    <mergeCell ref="V105:V106"/>
    <mergeCell ref="AJ156:AJ157"/>
    <mergeCell ref="AK156:AK157"/>
    <mergeCell ref="AL156:AL157"/>
    <mergeCell ref="A2:AM2"/>
    <mergeCell ref="A105:A106"/>
    <mergeCell ref="B105:B106"/>
    <mergeCell ref="C105:L105"/>
    <mergeCell ref="M105:N105"/>
    <mergeCell ref="O105:O106"/>
    <mergeCell ref="P105:P106"/>
    <mergeCell ref="AM54:AM55"/>
    <mergeCell ref="W54:AF54"/>
    <mergeCell ref="AG54:AH54"/>
    <mergeCell ref="AI54:AI55"/>
    <mergeCell ref="AJ54:AJ55"/>
    <mergeCell ref="AK54:AK55"/>
    <mergeCell ref="AL54:AL55"/>
    <mergeCell ref="Q54:Q55"/>
    <mergeCell ref="R54:R55"/>
    <mergeCell ref="AM105:AM106"/>
    <mergeCell ref="AM4:AM5"/>
    <mergeCell ref="W4:AF4"/>
    <mergeCell ref="AG4:AH4"/>
    <mergeCell ref="AI4:AI5"/>
    <mergeCell ref="AJ4:AJ5"/>
    <mergeCell ref="AK4:AK5"/>
    <mergeCell ref="AL4:AL5"/>
    <mergeCell ref="S4:S5"/>
    <mergeCell ref="T4:T5"/>
    <mergeCell ref="U4:U5"/>
    <mergeCell ref="V4:V5"/>
    <mergeCell ref="A4:A5"/>
    <mergeCell ref="B4:B5"/>
    <mergeCell ref="P4:P5"/>
    <mergeCell ref="M54:N54"/>
    <mergeCell ref="O54:O55"/>
    <mergeCell ref="P54:P55"/>
    <mergeCell ref="A53:AM53"/>
    <mergeCell ref="S54:S55"/>
    <mergeCell ref="T54:T55"/>
    <mergeCell ref="U54:U55"/>
    <mergeCell ref="V54:V55"/>
    <mergeCell ref="A54:A55"/>
    <mergeCell ref="B54:B55"/>
    <mergeCell ref="C54:L54"/>
    <mergeCell ref="Q4:Q5"/>
    <mergeCell ref="R4:R5"/>
    <mergeCell ref="C4:L4"/>
    <mergeCell ref="M4:N4"/>
    <mergeCell ref="O4:O5"/>
  </mergeCells>
  <conditionalFormatting sqref="C6:O50">
    <cfRule type="cellIs" dxfId="12" priority="13" operator="lessThan">
      <formula>11</formula>
    </cfRule>
  </conditionalFormatting>
  <conditionalFormatting sqref="W6:AH52 W56:AH88">
    <cfRule type="cellIs" dxfId="11" priority="12" operator="lessThan">
      <formula>11</formula>
    </cfRule>
  </conditionalFormatting>
  <conditionalFormatting sqref="W56:AH100">
    <cfRule type="cellIs" dxfId="10" priority="10" operator="lessThan">
      <formula>11</formula>
    </cfRule>
  </conditionalFormatting>
  <conditionalFormatting sqref="W107:AH151">
    <cfRule type="cellIs" dxfId="9" priority="7" operator="lessThan">
      <formula>11</formula>
    </cfRule>
  </conditionalFormatting>
  <conditionalFormatting sqref="W209:AH253">
    <cfRule type="cellIs" dxfId="8" priority="1" operator="lessThan">
      <formula>11</formula>
    </cfRule>
  </conditionalFormatting>
  <conditionalFormatting sqref="C56:O100">
    <cfRule type="cellIs" dxfId="7" priority="11" operator="lessThan">
      <formula>11</formula>
    </cfRule>
  </conditionalFormatting>
  <conditionalFormatting sqref="W107:AH139">
    <cfRule type="cellIs" dxfId="6" priority="9" operator="lessThan">
      <formula>11</formula>
    </cfRule>
  </conditionalFormatting>
  <conditionalFormatting sqref="C107:O151">
    <cfRule type="cellIs" dxfId="5" priority="8" operator="lessThan">
      <formula>11</formula>
    </cfRule>
  </conditionalFormatting>
  <conditionalFormatting sqref="W158:AH202">
    <cfRule type="cellIs" dxfId="4" priority="4" operator="lessThan">
      <formula>11</formula>
    </cfRule>
  </conditionalFormatting>
  <conditionalFormatting sqref="W158:AH190">
    <cfRule type="cellIs" dxfId="3" priority="6" operator="lessThan">
      <formula>11</formula>
    </cfRule>
  </conditionalFormatting>
  <conditionalFormatting sqref="C158:O202">
    <cfRule type="cellIs" dxfId="2" priority="5" operator="lessThan">
      <formula>11</formula>
    </cfRule>
  </conditionalFormatting>
  <conditionalFormatting sqref="W209:AH241">
    <cfRule type="cellIs" dxfId="1" priority="3" operator="lessThan">
      <formula>11</formula>
    </cfRule>
  </conditionalFormatting>
  <conditionalFormatting sqref="C209:O253">
    <cfRule type="cellIs" dxfId="0" priority="2" operator="lessThan">
      <formula>11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0183-FB5A-4F73-B119-80F28587F475}">
  <dimension ref="A1:F338"/>
  <sheetViews>
    <sheetView topLeftCell="A55" workbookViewId="0">
      <selection activeCell="B67" sqref="B67"/>
    </sheetView>
  </sheetViews>
  <sheetFormatPr baseColWidth="10" defaultRowHeight="12.75" x14ac:dyDescent="0.2"/>
  <cols>
    <col min="1" max="1" width="14.7109375" style="171" customWidth="1"/>
    <col min="2" max="2" width="43.7109375" style="171" customWidth="1"/>
    <col min="3" max="3" width="16.140625" style="171" customWidth="1"/>
    <col min="4" max="4" width="24.140625" style="171" customWidth="1"/>
    <col min="5" max="5" width="40.5703125" style="171" customWidth="1"/>
    <col min="6" max="256" width="9.140625" style="171" customWidth="1"/>
    <col min="257" max="257" width="14.7109375" style="171" customWidth="1"/>
    <col min="258" max="258" width="43.7109375" style="171" customWidth="1"/>
    <col min="259" max="259" width="16.140625" style="171" customWidth="1"/>
    <col min="260" max="260" width="24.140625" style="171" customWidth="1"/>
    <col min="261" max="261" width="40.5703125" style="171" customWidth="1"/>
    <col min="262" max="512" width="9.140625" style="171" customWidth="1"/>
    <col min="513" max="513" width="14.7109375" style="171" customWidth="1"/>
    <col min="514" max="514" width="43.7109375" style="171" customWidth="1"/>
    <col min="515" max="515" width="16.140625" style="171" customWidth="1"/>
    <col min="516" max="516" width="24.140625" style="171" customWidth="1"/>
    <col min="517" max="517" width="40.5703125" style="171" customWidth="1"/>
    <col min="518" max="768" width="9.140625" style="171" customWidth="1"/>
    <col min="769" max="769" width="14.7109375" style="171" customWidth="1"/>
    <col min="770" max="770" width="43.7109375" style="171" customWidth="1"/>
    <col min="771" max="771" width="16.140625" style="171" customWidth="1"/>
    <col min="772" max="772" width="24.140625" style="171" customWidth="1"/>
    <col min="773" max="773" width="40.5703125" style="171" customWidth="1"/>
    <col min="774" max="1024" width="9.140625" style="171" customWidth="1"/>
    <col min="1025" max="1025" width="14.7109375" style="171" customWidth="1"/>
    <col min="1026" max="1026" width="43.7109375" style="171" customWidth="1"/>
    <col min="1027" max="1027" width="16.140625" style="171" customWidth="1"/>
    <col min="1028" max="1028" width="24.140625" style="171" customWidth="1"/>
    <col min="1029" max="1029" width="40.5703125" style="171" customWidth="1"/>
    <col min="1030" max="1280" width="9.140625" style="171" customWidth="1"/>
    <col min="1281" max="1281" width="14.7109375" style="171" customWidth="1"/>
    <col min="1282" max="1282" width="43.7109375" style="171" customWidth="1"/>
    <col min="1283" max="1283" width="16.140625" style="171" customWidth="1"/>
    <col min="1284" max="1284" width="24.140625" style="171" customWidth="1"/>
    <col min="1285" max="1285" width="40.5703125" style="171" customWidth="1"/>
    <col min="1286" max="1536" width="9.140625" style="171" customWidth="1"/>
    <col min="1537" max="1537" width="14.7109375" style="171" customWidth="1"/>
    <col min="1538" max="1538" width="43.7109375" style="171" customWidth="1"/>
    <col min="1539" max="1539" width="16.140625" style="171" customWidth="1"/>
    <col min="1540" max="1540" width="24.140625" style="171" customWidth="1"/>
    <col min="1541" max="1541" width="40.5703125" style="171" customWidth="1"/>
    <col min="1542" max="1792" width="9.140625" style="171" customWidth="1"/>
    <col min="1793" max="1793" width="14.7109375" style="171" customWidth="1"/>
    <col min="1794" max="1794" width="43.7109375" style="171" customWidth="1"/>
    <col min="1795" max="1795" width="16.140625" style="171" customWidth="1"/>
    <col min="1796" max="1796" width="24.140625" style="171" customWidth="1"/>
    <col min="1797" max="1797" width="40.5703125" style="171" customWidth="1"/>
    <col min="1798" max="2048" width="9.140625" style="171" customWidth="1"/>
    <col min="2049" max="2049" width="14.7109375" style="171" customWidth="1"/>
    <col min="2050" max="2050" width="43.7109375" style="171" customWidth="1"/>
    <col min="2051" max="2051" width="16.140625" style="171" customWidth="1"/>
    <col min="2052" max="2052" width="24.140625" style="171" customWidth="1"/>
    <col min="2053" max="2053" width="40.5703125" style="171" customWidth="1"/>
    <col min="2054" max="2304" width="9.140625" style="171" customWidth="1"/>
    <col min="2305" max="2305" width="14.7109375" style="171" customWidth="1"/>
    <col min="2306" max="2306" width="43.7109375" style="171" customWidth="1"/>
    <col min="2307" max="2307" width="16.140625" style="171" customWidth="1"/>
    <col min="2308" max="2308" width="24.140625" style="171" customWidth="1"/>
    <col min="2309" max="2309" width="40.5703125" style="171" customWidth="1"/>
    <col min="2310" max="2560" width="9.140625" style="171" customWidth="1"/>
    <col min="2561" max="2561" width="14.7109375" style="171" customWidth="1"/>
    <col min="2562" max="2562" width="43.7109375" style="171" customWidth="1"/>
    <col min="2563" max="2563" width="16.140625" style="171" customWidth="1"/>
    <col min="2564" max="2564" width="24.140625" style="171" customWidth="1"/>
    <col min="2565" max="2565" width="40.5703125" style="171" customWidth="1"/>
    <col min="2566" max="2816" width="9.140625" style="171" customWidth="1"/>
    <col min="2817" max="2817" width="14.7109375" style="171" customWidth="1"/>
    <col min="2818" max="2818" width="43.7109375" style="171" customWidth="1"/>
    <col min="2819" max="2819" width="16.140625" style="171" customWidth="1"/>
    <col min="2820" max="2820" width="24.140625" style="171" customWidth="1"/>
    <col min="2821" max="2821" width="40.5703125" style="171" customWidth="1"/>
    <col min="2822" max="3072" width="9.140625" style="171" customWidth="1"/>
    <col min="3073" max="3073" width="14.7109375" style="171" customWidth="1"/>
    <col min="3074" max="3074" width="43.7109375" style="171" customWidth="1"/>
    <col min="3075" max="3075" width="16.140625" style="171" customWidth="1"/>
    <col min="3076" max="3076" width="24.140625" style="171" customWidth="1"/>
    <col min="3077" max="3077" width="40.5703125" style="171" customWidth="1"/>
    <col min="3078" max="3328" width="9.140625" style="171" customWidth="1"/>
    <col min="3329" max="3329" width="14.7109375" style="171" customWidth="1"/>
    <col min="3330" max="3330" width="43.7109375" style="171" customWidth="1"/>
    <col min="3331" max="3331" width="16.140625" style="171" customWidth="1"/>
    <col min="3332" max="3332" width="24.140625" style="171" customWidth="1"/>
    <col min="3333" max="3333" width="40.5703125" style="171" customWidth="1"/>
    <col min="3334" max="3584" width="9.140625" style="171" customWidth="1"/>
    <col min="3585" max="3585" width="14.7109375" style="171" customWidth="1"/>
    <col min="3586" max="3586" width="43.7109375" style="171" customWidth="1"/>
    <col min="3587" max="3587" width="16.140625" style="171" customWidth="1"/>
    <col min="3588" max="3588" width="24.140625" style="171" customWidth="1"/>
    <col min="3589" max="3589" width="40.5703125" style="171" customWidth="1"/>
    <col min="3590" max="3840" width="9.140625" style="171" customWidth="1"/>
    <col min="3841" max="3841" width="14.7109375" style="171" customWidth="1"/>
    <col min="3842" max="3842" width="43.7109375" style="171" customWidth="1"/>
    <col min="3843" max="3843" width="16.140625" style="171" customWidth="1"/>
    <col min="3844" max="3844" width="24.140625" style="171" customWidth="1"/>
    <col min="3845" max="3845" width="40.5703125" style="171" customWidth="1"/>
    <col min="3846" max="4096" width="9.140625" style="171" customWidth="1"/>
    <col min="4097" max="4097" width="14.7109375" style="171" customWidth="1"/>
    <col min="4098" max="4098" width="43.7109375" style="171" customWidth="1"/>
    <col min="4099" max="4099" width="16.140625" style="171" customWidth="1"/>
    <col min="4100" max="4100" width="24.140625" style="171" customWidth="1"/>
    <col min="4101" max="4101" width="40.5703125" style="171" customWidth="1"/>
    <col min="4102" max="4352" width="9.140625" style="171" customWidth="1"/>
    <col min="4353" max="4353" width="14.7109375" style="171" customWidth="1"/>
    <col min="4354" max="4354" width="43.7109375" style="171" customWidth="1"/>
    <col min="4355" max="4355" width="16.140625" style="171" customWidth="1"/>
    <col min="4356" max="4356" width="24.140625" style="171" customWidth="1"/>
    <col min="4357" max="4357" width="40.5703125" style="171" customWidth="1"/>
    <col min="4358" max="4608" width="9.140625" style="171" customWidth="1"/>
    <col min="4609" max="4609" width="14.7109375" style="171" customWidth="1"/>
    <col min="4610" max="4610" width="43.7109375" style="171" customWidth="1"/>
    <col min="4611" max="4611" width="16.140625" style="171" customWidth="1"/>
    <col min="4612" max="4612" width="24.140625" style="171" customWidth="1"/>
    <col min="4613" max="4613" width="40.5703125" style="171" customWidth="1"/>
    <col min="4614" max="4864" width="9.140625" style="171" customWidth="1"/>
    <col min="4865" max="4865" width="14.7109375" style="171" customWidth="1"/>
    <col min="4866" max="4866" width="43.7109375" style="171" customWidth="1"/>
    <col min="4867" max="4867" width="16.140625" style="171" customWidth="1"/>
    <col min="4868" max="4868" width="24.140625" style="171" customWidth="1"/>
    <col min="4869" max="4869" width="40.5703125" style="171" customWidth="1"/>
    <col min="4870" max="5120" width="9.140625" style="171" customWidth="1"/>
    <col min="5121" max="5121" width="14.7109375" style="171" customWidth="1"/>
    <col min="5122" max="5122" width="43.7109375" style="171" customWidth="1"/>
    <col min="5123" max="5123" width="16.140625" style="171" customWidth="1"/>
    <col min="5124" max="5124" width="24.140625" style="171" customWidth="1"/>
    <col min="5125" max="5125" width="40.5703125" style="171" customWidth="1"/>
    <col min="5126" max="5376" width="9.140625" style="171" customWidth="1"/>
    <col min="5377" max="5377" width="14.7109375" style="171" customWidth="1"/>
    <col min="5378" max="5378" width="43.7109375" style="171" customWidth="1"/>
    <col min="5379" max="5379" width="16.140625" style="171" customWidth="1"/>
    <col min="5380" max="5380" width="24.140625" style="171" customWidth="1"/>
    <col min="5381" max="5381" width="40.5703125" style="171" customWidth="1"/>
    <col min="5382" max="5632" width="9.140625" style="171" customWidth="1"/>
    <col min="5633" max="5633" width="14.7109375" style="171" customWidth="1"/>
    <col min="5634" max="5634" width="43.7109375" style="171" customWidth="1"/>
    <col min="5635" max="5635" width="16.140625" style="171" customWidth="1"/>
    <col min="5636" max="5636" width="24.140625" style="171" customWidth="1"/>
    <col min="5637" max="5637" width="40.5703125" style="171" customWidth="1"/>
    <col min="5638" max="5888" width="9.140625" style="171" customWidth="1"/>
    <col min="5889" max="5889" width="14.7109375" style="171" customWidth="1"/>
    <col min="5890" max="5890" width="43.7109375" style="171" customWidth="1"/>
    <col min="5891" max="5891" width="16.140625" style="171" customWidth="1"/>
    <col min="5892" max="5892" width="24.140625" style="171" customWidth="1"/>
    <col min="5893" max="5893" width="40.5703125" style="171" customWidth="1"/>
    <col min="5894" max="6144" width="9.140625" style="171" customWidth="1"/>
    <col min="6145" max="6145" width="14.7109375" style="171" customWidth="1"/>
    <col min="6146" max="6146" width="43.7109375" style="171" customWidth="1"/>
    <col min="6147" max="6147" width="16.140625" style="171" customWidth="1"/>
    <col min="6148" max="6148" width="24.140625" style="171" customWidth="1"/>
    <col min="6149" max="6149" width="40.5703125" style="171" customWidth="1"/>
    <col min="6150" max="6400" width="9.140625" style="171" customWidth="1"/>
    <col min="6401" max="6401" width="14.7109375" style="171" customWidth="1"/>
    <col min="6402" max="6402" width="43.7109375" style="171" customWidth="1"/>
    <col min="6403" max="6403" width="16.140625" style="171" customWidth="1"/>
    <col min="6404" max="6404" width="24.140625" style="171" customWidth="1"/>
    <col min="6405" max="6405" width="40.5703125" style="171" customWidth="1"/>
    <col min="6406" max="6656" width="9.140625" style="171" customWidth="1"/>
    <col min="6657" max="6657" width="14.7109375" style="171" customWidth="1"/>
    <col min="6658" max="6658" width="43.7109375" style="171" customWidth="1"/>
    <col min="6659" max="6659" width="16.140625" style="171" customWidth="1"/>
    <col min="6660" max="6660" width="24.140625" style="171" customWidth="1"/>
    <col min="6661" max="6661" width="40.5703125" style="171" customWidth="1"/>
    <col min="6662" max="6912" width="9.140625" style="171" customWidth="1"/>
    <col min="6913" max="6913" width="14.7109375" style="171" customWidth="1"/>
    <col min="6914" max="6914" width="43.7109375" style="171" customWidth="1"/>
    <col min="6915" max="6915" width="16.140625" style="171" customWidth="1"/>
    <col min="6916" max="6916" width="24.140625" style="171" customWidth="1"/>
    <col min="6917" max="6917" width="40.5703125" style="171" customWidth="1"/>
    <col min="6918" max="7168" width="9.140625" style="171" customWidth="1"/>
    <col min="7169" max="7169" width="14.7109375" style="171" customWidth="1"/>
    <col min="7170" max="7170" width="43.7109375" style="171" customWidth="1"/>
    <col min="7171" max="7171" width="16.140625" style="171" customWidth="1"/>
    <col min="7172" max="7172" width="24.140625" style="171" customWidth="1"/>
    <col min="7173" max="7173" width="40.5703125" style="171" customWidth="1"/>
    <col min="7174" max="7424" width="9.140625" style="171" customWidth="1"/>
    <col min="7425" max="7425" width="14.7109375" style="171" customWidth="1"/>
    <col min="7426" max="7426" width="43.7109375" style="171" customWidth="1"/>
    <col min="7427" max="7427" width="16.140625" style="171" customWidth="1"/>
    <col min="7428" max="7428" width="24.140625" style="171" customWidth="1"/>
    <col min="7429" max="7429" width="40.5703125" style="171" customWidth="1"/>
    <col min="7430" max="7680" width="9.140625" style="171" customWidth="1"/>
    <col min="7681" max="7681" width="14.7109375" style="171" customWidth="1"/>
    <col min="7682" max="7682" width="43.7109375" style="171" customWidth="1"/>
    <col min="7683" max="7683" width="16.140625" style="171" customWidth="1"/>
    <col min="7684" max="7684" width="24.140625" style="171" customWidth="1"/>
    <col min="7685" max="7685" width="40.5703125" style="171" customWidth="1"/>
    <col min="7686" max="7936" width="9.140625" style="171" customWidth="1"/>
    <col min="7937" max="7937" width="14.7109375" style="171" customWidth="1"/>
    <col min="7938" max="7938" width="43.7109375" style="171" customWidth="1"/>
    <col min="7939" max="7939" width="16.140625" style="171" customWidth="1"/>
    <col min="7940" max="7940" width="24.140625" style="171" customWidth="1"/>
    <col min="7941" max="7941" width="40.5703125" style="171" customWidth="1"/>
    <col min="7942" max="8192" width="9.140625" style="171" customWidth="1"/>
    <col min="8193" max="8193" width="14.7109375" style="171" customWidth="1"/>
    <col min="8194" max="8194" width="43.7109375" style="171" customWidth="1"/>
    <col min="8195" max="8195" width="16.140625" style="171" customWidth="1"/>
    <col min="8196" max="8196" width="24.140625" style="171" customWidth="1"/>
    <col min="8197" max="8197" width="40.5703125" style="171" customWidth="1"/>
    <col min="8198" max="8448" width="9.140625" style="171" customWidth="1"/>
    <col min="8449" max="8449" width="14.7109375" style="171" customWidth="1"/>
    <col min="8450" max="8450" width="43.7109375" style="171" customWidth="1"/>
    <col min="8451" max="8451" width="16.140625" style="171" customWidth="1"/>
    <col min="8452" max="8452" width="24.140625" style="171" customWidth="1"/>
    <col min="8453" max="8453" width="40.5703125" style="171" customWidth="1"/>
    <col min="8454" max="8704" width="9.140625" style="171" customWidth="1"/>
    <col min="8705" max="8705" width="14.7109375" style="171" customWidth="1"/>
    <col min="8706" max="8706" width="43.7109375" style="171" customWidth="1"/>
    <col min="8707" max="8707" width="16.140625" style="171" customWidth="1"/>
    <col min="8708" max="8708" width="24.140625" style="171" customWidth="1"/>
    <col min="8709" max="8709" width="40.5703125" style="171" customWidth="1"/>
    <col min="8710" max="8960" width="9.140625" style="171" customWidth="1"/>
    <col min="8961" max="8961" width="14.7109375" style="171" customWidth="1"/>
    <col min="8962" max="8962" width="43.7109375" style="171" customWidth="1"/>
    <col min="8963" max="8963" width="16.140625" style="171" customWidth="1"/>
    <col min="8964" max="8964" width="24.140625" style="171" customWidth="1"/>
    <col min="8965" max="8965" width="40.5703125" style="171" customWidth="1"/>
    <col min="8966" max="9216" width="9.140625" style="171" customWidth="1"/>
    <col min="9217" max="9217" width="14.7109375" style="171" customWidth="1"/>
    <col min="9218" max="9218" width="43.7109375" style="171" customWidth="1"/>
    <col min="9219" max="9219" width="16.140625" style="171" customWidth="1"/>
    <col min="9220" max="9220" width="24.140625" style="171" customWidth="1"/>
    <col min="9221" max="9221" width="40.5703125" style="171" customWidth="1"/>
    <col min="9222" max="9472" width="9.140625" style="171" customWidth="1"/>
    <col min="9473" max="9473" width="14.7109375" style="171" customWidth="1"/>
    <col min="9474" max="9474" width="43.7109375" style="171" customWidth="1"/>
    <col min="9475" max="9475" width="16.140625" style="171" customWidth="1"/>
    <col min="9476" max="9476" width="24.140625" style="171" customWidth="1"/>
    <col min="9477" max="9477" width="40.5703125" style="171" customWidth="1"/>
    <col min="9478" max="9728" width="9.140625" style="171" customWidth="1"/>
    <col min="9729" max="9729" width="14.7109375" style="171" customWidth="1"/>
    <col min="9730" max="9730" width="43.7109375" style="171" customWidth="1"/>
    <col min="9731" max="9731" width="16.140625" style="171" customWidth="1"/>
    <col min="9732" max="9732" width="24.140625" style="171" customWidth="1"/>
    <col min="9733" max="9733" width="40.5703125" style="171" customWidth="1"/>
    <col min="9734" max="9984" width="9.140625" style="171" customWidth="1"/>
    <col min="9985" max="9985" width="14.7109375" style="171" customWidth="1"/>
    <col min="9986" max="9986" width="43.7109375" style="171" customWidth="1"/>
    <col min="9987" max="9987" width="16.140625" style="171" customWidth="1"/>
    <col min="9988" max="9988" width="24.140625" style="171" customWidth="1"/>
    <col min="9989" max="9989" width="40.5703125" style="171" customWidth="1"/>
    <col min="9990" max="10240" width="9.140625" style="171" customWidth="1"/>
    <col min="10241" max="10241" width="14.7109375" style="171" customWidth="1"/>
    <col min="10242" max="10242" width="43.7109375" style="171" customWidth="1"/>
    <col min="10243" max="10243" width="16.140625" style="171" customWidth="1"/>
    <col min="10244" max="10244" width="24.140625" style="171" customWidth="1"/>
    <col min="10245" max="10245" width="40.5703125" style="171" customWidth="1"/>
    <col min="10246" max="10496" width="9.140625" style="171" customWidth="1"/>
    <col min="10497" max="10497" width="14.7109375" style="171" customWidth="1"/>
    <col min="10498" max="10498" width="43.7109375" style="171" customWidth="1"/>
    <col min="10499" max="10499" width="16.140625" style="171" customWidth="1"/>
    <col min="10500" max="10500" width="24.140625" style="171" customWidth="1"/>
    <col min="10501" max="10501" width="40.5703125" style="171" customWidth="1"/>
    <col min="10502" max="10752" width="9.140625" style="171" customWidth="1"/>
    <col min="10753" max="10753" width="14.7109375" style="171" customWidth="1"/>
    <col min="10754" max="10754" width="43.7109375" style="171" customWidth="1"/>
    <col min="10755" max="10755" width="16.140625" style="171" customWidth="1"/>
    <col min="10756" max="10756" width="24.140625" style="171" customWidth="1"/>
    <col min="10757" max="10757" width="40.5703125" style="171" customWidth="1"/>
    <col min="10758" max="11008" width="9.140625" style="171" customWidth="1"/>
    <col min="11009" max="11009" width="14.7109375" style="171" customWidth="1"/>
    <col min="11010" max="11010" width="43.7109375" style="171" customWidth="1"/>
    <col min="11011" max="11011" width="16.140625" style="171" customWidth="1"/>
    <col min="11012" max="11012" width="24.140625" style="171" customWidth="1"/>
    <col min="11013" max="11013" width="40.5703125" style="171" customWidth="1"/>
    <col min="11014" max="11264" width="9.140625" style="171" customWidth="1"/>
    <col min="11265" max="11265" width="14.7109375" style="171" customWidth="1"/>
    <col min="11266" max="11266" width="43.7109375" style="171" customWidth="1"/>
    <col min="11267" max="11267" width="16.140625" style="171" customWidth="1"/>
    <col min="11268" max="11268" width="24.140625" style="171" customWidth="1"/>
    <col min="11269" max="11269" width="40.5703125" style="171" customWidth="1"/>
    <col min="11270" max="11520" width="9.140625" style="171" customWidth="1"/>
    <col min="11521" max="11521" width="14.7109375" style="171" customWidth="1"/>
    <col min="11522" max="11522" width="43.7109375" style="171" customWidth="1"/>
    <col min="11523" max="11523" width="16.140625" style="171" customWidth="1"/>
    <col min="11524" max="11524" width="24.140625" style="171" customWidth="1"/>
    <col min="11525" max="11525" width="40.5703125" style="171" customWidth="1"/>
    <col min="11526" max="11776" width="9.140625" style="171" customWidth="1"/>
    <col min="11777" max="11777" width="14.7109375" style="171" customWidth="1"/>
    <col min="11778" max="11778" width="43.7109375" style="171" customWidth="1"/>
    <col min="11779" max="11779" width="16.140625" style="171" customWidth="1"/>
    <col min="11780" max="11780" width="24.140625" style="171" customWidth="1"/>
    <col min="11781" max="11781" width="40.5703125" style="171" customWidth="1"/>
    <col min="11782" max="12032" width="9.140625" style="171" customWidth="1"/>
    <col min="12033" max="12033" width="14.7109375" style="171" customWidth="1"/>
    <col min="12034" max="12034" width="43.7109375" style="171" customWidth="1"/>
    <col min="12035" max="12035" width="16.140625" style="171" customWidth="1"/>
    <col min="12036" max="12036" width="24.140625" style="171" customWidth="1"/>
    <col min="12037" max="12037" width="40.5703125" style="171" customWidth="1"/>
    <col min="12038" max="12288" width="9.140625" style="171" customWidth="1"/>
    <col min="12289" max="12289" width="14.7109375" style="171" customWidth="1"/>
    <col min="12290" max="12290" width="43.7109375" style="171" customWidth="1"/>
    <col min="12291" max="12291" width="16.140625" style="171" customWidth="1"/>
    <col min="12292" max="12292" width="24.140625" style="171" customWidth="1"/>
    <col min="12293" max="12293" width="40.5703125" style="171" customWidth="1"/>
    <col min="12294" max="12544" width="9.140625" style="171" customWidth="1"/>
    <col min="12545" max="12545" width="14.7109375" style="171" customWidth="1"/>
    <col min="12546" max="12546" width="43.7109375" style="171" customWidth="1"/>
    <col min="12547" max="12547" width="16.140625" style="171" customWidth="1"/>
    <col min="12548" max="12548" width="24.140625" style="171" customWidth="1"/>
    <col min="12549" max="12549" width="40.5703125" style="171" customWidth="1"/>
    <col min="12550" max="12800" width="9.140625" style="171" customWidth="1"/>
    <col min="12801" max="12801" width="14.7109375" style="171" customWidth="1"/>
    <col min="12802" max="12802" width="43.7109375" style="171" customWidth="1"/>
    <col min="12803" max="12803" width="16.140625" style="171" customWidth="1"/>
    <col min="12804" max="12804" width="24.140625" style="171" customWidth="1"/>
    <col min="12805" max="12805" width="40.5703125" style="171" customWidth="1"/>
    <col min="12806" max="13056" width="9.140625" style="171" customWidth="1"/>
    <col min="13057" max="13057" width="14.7109375" style="171" customWidth="1"/>
    <col min="13058" max="13058" width="43.7109375" style="171" customWidth="1"/>
    <col min="13059" max="13059" width="16.140625" style="171" customWidth="1"/>
    <col min="13060" max="13060" width="24.140625" style="171" customWidth="1"/>
    <col min="13061" max="13061" width="40.5703125" style="171" customWidth="1"/>
    <col min="13062" max="13312" width="9.140625" style="171" customWidth="1"/>
    <col min="13313" max="13313" width="14.7109375" style="171" customWidth="1"/>
    <col min="13314" max="13314" width="43.7109375" style="171" customWidth="1"/>
    <col min="13315" max="13315" width="16.140625" style="171" customWidth="1"/>
    <col min="13316" max="13316" width="24.140625" style="171" customWidth="1"/>
    <col min="13317" max="13317" width="40.5703125" style="171" customWidth="1"/>
    <col min="13318" max="13568" width="9.140625" style="171" customWidth="1"/>
    <col min="13569" max="13569" width="14.7109375" style="171" customWidth="1"/>
    <col min="13570" max="13570" width="43.7109375" style="171" customWidth="1"/>
    <col min="13571" max="13571" width="16.140625" style="171" customWidth="1"/>
    <col min="13572" max="13572" width="24.140625" style="171" customWidth="1"/>
    <col min="13573" max="13573" width="40.5703125" style="171" customWidth="1"/>
    <col min="13574" max="13824" width="9.140625" style="171" customWidth="1"/>
    <col min="13825" max="13825" width="14.7109375" style="171" customWidth="1"/>
    <col min="13826" max="13826" width="43.7109375" style="171" customWidth="1"/>
    <col min="13827" max="13827" width="16.140625" style="171" customWidth="1"/>
    <col min="13828" max="13828" width="24.140625" style="171" customWidth="1"/>
    <col min="13829" max="13829" width="40.5703125" style="171" customWidth="1"/>
    <col min="13830" max="14080" width="9.140625" style="171" customWidth="1"/>
    <col min="14081" max="14081" width="14.7109375" style="171" customWidth="1"/>
    <col min="14082" max="14082" width="43.7109375" style="171" customWidth="1"/>
    <col min="14083" max="14083" width="16.140625" style="171" customWidth="1"/>
    <col min="14084" max="14084" width="24.140625" style="171" customWidth="1"/>
    <col min="14085" max="14085" width="40.5703125" style="171" customWidth="1"/>
    <col min="14086" max="14336" width="9.140625" style="171" customWidth="1"/>
    <col min="14337" max="14337" width="14.7109375" style="171" customWidth="1"/>
    <col min="14338" max="14338" width="43.7109375" style="171" customWidth="1"/>
    <col min="14339" max="14339" width="16.140625" style="171" customWidth="1"/>
    <col min="14340" max="14340" width="24.140625" style="171" customWidth="1"/>
    <col min="14341" max="14341" width="40.5703125" style="171" customWidth="1"/>
    <col min="14342" max="14592" width="9.140625" style="171" customWidth="1"/>
    <col min="14593" max="14593" width="14.7109375" style="171" customWidth="1"/>
    <col min="14594" max="14594" width="43.7109375" style="171" customWidth="1"/>
    <col min="14595" max="14595" width="16.140625" style="171" customWidth="1"/>
    <col min="14596" max="14596" width="24.140625" style="171" customWidth="1"/>
    <col min="14597" max="14597" width="40.5703125" style="171" customWidth="1"/>
    <col min="14598" max="14848" width="9.140625" style="171" customWidth="1"/>
    <col min="14849" max="14849" width="14.7109375" style="171" customWidth="1"/>
    <col min="14850" max="14850" width="43.7109375" style="171" customWidth="1"/>
    <col min="14851" max="14851" width="16.140625" style="171" customWidth="1"/>
    <col min="14852" max="14852" width="24.140625" style="171" customWidth="1"/>
    <col min="14853" max="14853" width="40.5703125" style="171" customWidth="1"/>
    <col min="14854" max="15104" width="9.140625" style="171" customWidth="1"/>
    <col min="15105" max="15105" width="14.7109375" style="171" customWidth="1"/>
    <col min="15106" max="15106" width="43.7109375" style="171" customWidth="1"/>
    <col min="15107" max="15107" width="16.140625" style="171" customWidth="1"/>
    <col min="15108" max="15108" width="24.140625" style="171" customWidth="1"/>
    <col min="15109" max="15109" width="40.5703125" style="171" customWidth="1"/>
    <col min="15110" max="15360" width="9.140625" style="171" customWidth="1"/>
    <col min="15361" max="15361" width="14.7109375" style="171" customWidth="1"/>
    <col min="15362" max="15362" width="43.7109375" style="171" customWidth="1"/>
    <col min="15363" max="15363" width="16.140625" style="171" customWidth="1"/>
    <col min="15364" max="15364" width="24.140625" style="171" customWidth="1"/>
    <col min="15365" max="15365" width="40.5703125" style="171" customWidth="1"/>
    <col min="15366" max="15616" width="9.140625" style="171" customWidth="1"/>
    <col min="15617" max="15617" width="14.7109375" style="171" customWidth="1"/>
    <col min="15618" max="15618" width="43.7109375" style="171" customWidth="1"/>
    <col min="15619" max="15619" width="16.140625" style="171" customWidth="1"/>
    <col min="15620" max="15620" width="24.140625" style="171" customWidth="1"/>
    <col min="15621" max="15621" width="40.5703125" style="171" customWidth="1"/>
    <col min="15622" max="15872" width="9.140625" style="171" customWidth="1"/>
    <col min="15873" max="15873" width="14.7109375" style="171" customWidth="1"/>
    <col min="15874" max="15874" width="43.7109375" style="171" customWidth="1"/>
    <col min="15875" max="15875" width="16.140625" style="171" customWidth="1"/>
    <col min="15876" max="15876" width="24.140625" style="171" customWidth="1"/>
    <col min="15877" max="15877" width="40.5703125" style="171" customWidth="1"/>
    <col min="15878" max="16128" width="9.140625" style="171" customWidth="1"/>
    <col min="16129" max="16129" width="14.7109375" style="171" customWidth="1"/>
    <col min="16130" max="16130" width="43.7109375" style="171" customWidth="1"/>
    <col min="16131" max="16131" width="16.140625" style="171" customWidth="1"/>
    <col min="16132" max="16132" width="24.140625" style="171" customWidth="1"/>
    <col min="16133" max="16133" width="40.5703125" style="171" customWidth="1"/>
    <col min="16134" max="16384" width="9.140625" style="171" customWidth="1"/>
  </cols>
  <sheetData>
    <row r="1" spans="1:6" x14ac:dyDescent="0.2">
      <c r="A1" s="170" t="s">
        <v>224</v>
      </c>
      <c r="B1" s="170" t="s">
        <v>225</v>
      </c>
      <c r="C1" s="170" t="s">
        <v>226</v>
      </c>
      <c r="D1" s="170" t="s">
        <v>227</v>
      </c>
      <c r="E1" s="170" t="s">
        <v>228</v>
      </c>
    </row>
    <row r="2" spans="1:6" x14ac:dyDescent="0.2">
      <c r="A2" s="172">
        <v>207506</v>
      </c>
      <c r="B2" s="171" t="s">
        <v>229</v>
      </c>
      <c r="C2" s="171" t="s">
        <v>120</v>
      </c>
      <c r="D2" s="171" t="s">
        <v>230</v>
      </c>
      <c r="E2" s="171" t="s">
        <v>231</v>
      </c>
      <c r="F2" s="171" t="str">
        <f>RIGHT(E2,LEN(E2)-SEARCH(" ",E2))</f>
        <v>Abancay</v>
      </c>
    </row>
    <row r="3" spans="1:6" x14ac:dyDescent="0.2">
      <c r="A3" s="172">
        <v>928127</v>
      </c>
      <c r="B3" s="171" t="s">
        <v>232</v>
      </c>
      <c r="C3" s="171" t="s">
        <v>120</v>
      </c>
      <c r="D3" s="171" t="s">
        <v>233</v>
      </c>
      <c r="E3" s="171" t="s">
        <v>231</v>
      </c>
      <c r="F3" s="171" t="str">
        <f t="shared" ref="F3:F66" si="0">RIGHT(E3,LEN(E3)-SEARCH(" ",E3))</f>
        <v>Abancay</v>
      </c>
    </row>
    <row r="4" spans="1:6" x14ac:dyDescent="0.2">
      <c r="A4" s="172">
        <v>787473</v>
      </c>
      <c r="B4" s="171" t="s">
        <v>234</v>
      </c>
      <c r="C4" s="171" t="s">
        <v>120</v>
      </c>
      <c r="D4" s="171" t="s">
        <v>230</v>
      </c>
      <c r="E4" s="171" t="s">
        <v>231</v>
      </c>
      <c r="F4" s="171" t="str">
        <f t="shared" si="0"/>
        <v>Abancay</v>
      </c>
    </row>
    <row r="5" spans="1:6" x14ac:dyDescent="0.2">
      <c r="A5" s="172">
        <v>233288</v>
      </c>
      <c r="B5" s="171" t="s">
        <v>235</v>
      </c>
      <c r="C5" s="171" t="s">
        <v>120</v>
      </c>
      <c r="D5" s="171" t="s">
        <v>230</v>
      </c>
      <c r="E5" s="171" t="s">
        <v>231</v>
      </c>
      <c r="F5" s="171" t="str">
        <f t="shared" si="0"/>
        <v>Abancay</v>
      </c>
    </row>
    <row r="6" spans="1:6" x14ac:dyDescent="0.2">
      <c r="A6" s="172">
        <v>233064</v>
      </c>
      <c r="B6" s="171" t="s">
        <v>236</v>
      </c>
      <c r="C6" s="171" t="s">
        <v>120</v>
      </c>
      <c r="D6" s="171" t="s">
        <v>230</v>
      </c>
      <c r="E6" s="171" t="s">
        <v>231</v>
      </c>
      <c r="F6" s="171" t="str">
        <f t="shared" si="0"/>
        <v>Abancay</v>
      </c>
    </row>
    <row r="7" spans="1:6" x14ac:dyDescent="0.2">
      <c r="A7" s="172">
        <v>724815</v>
      </c>
      <c r="B7" s="171" t="s">
        <v>237</v>
      </c>
      <c r="C7" s="171" t="s">
        <v>120</v>
      </c>
      <c r="D7" s="171" t="s">
        <v>230</v>
      </c>
      <c r="E7" s="171" t="s">
        <v>231</v>
      </c>
      <c r="F7" s="171" t="str">
        <f t="shared" si="0"/>
        <v>Abancay</v>
      </c>
    </row>
    <row r="8" spans="1:6" x14ac:dyDescent="0.2">
      <c r="A8" s="172">
        <v>908848</v>
      </c>
      <c r="B8" s="171" t="s">
        <v>238</v>
      </c>
      <c r="C8" s="171" t="s">
        <v>120</v>
      </c>
      <c r="D8" s="171" t="s">
        <v>230</v>
      </c>
      <c r="E8" s="171" t="s">
        <v>231</v>
      </c>
      <c r="F8" s="171" t="str">
        <f t="shared" si="0"/>
        <v>Abancay</v>
      </c>
    </row>
    <row r="9" spans="1:6" x14ac:dyDescent="0.2">
      <c r="A9" s="172">
        <v>615948</v>
      </c>
      <c r="B9" s="171" t="s">
        <v>239</v>
      </c>
      <c r="C9" s="171" t="s">
        <v>120</v>
      </c>
      <c r="D9" s="171" t="s">
        <v>230</v>
      </c>
      <c r="E9" s="171" t="s">
        <v>231</v>
      </c>
      <c r="F9" s="171" t="str">
        <f t="shared" si="0"/>
        <v>Abancay</v>
      </c>
    </row>
    <row r="10" spans="1:6" x14ac:dyDescent="0.2">
      <c r="A10" s="172">
        <v>671438</v>
      </c>
      <c r="B10" s="171" t="s">
        <v>240</v>
      </c>
      <c r="C10" s="171" t="s">
        <v>120</v>
      </c>
      <c r="D10" s="171" t="s">
        <v>230</v>
      </c>
      <c r="E10" s="171" t="s">
        <v>231</v>
      </c>
      <c r="F10" s="171" t="str">
        <f t="shared" si="0"/>
        <v>Abancay</v>
      </c>
    </row>
    <row r="11" spans="1:6" x14ac:dyDescent="0.2">
      <c r="A11" s="172">
        <v>207480</v>
      </c>
      <c r="B11" s="171" t="s">
        <v>241</v>
      </c>
      <c r="C11" s="171" t="s">
        <v>120</v>
      </c>
      <c r="D11" s="171" t="s">
        <v>230</v>
      </c>
      <c r="E11" s="171" t="s">
        <v>231</v>
      </c>
      <c r="F11" s="171" t="str">
        <f t="shared" si="0"/>
        <v>Abancay</v>
      </c>
    </row>
    <row r="12" spans="1:6" x14ac:dyDescent="0.2">
      <c r="A12" s="172">
        <v>667394</v>
      </c>
      <c r="B12" s="171" t="s">
        <v>242</v>
      </c>
      <c r="C12" s="171" t="s">
        <v>120</v>
      </c>
      <c r="D12" s="171" t="s">
        <v>230</v>
      </c>
      <c r="E12" s="171" t="s">
        <v>231</v>
      </c>
      <c r="F12" s="171" t="str">
        <f t="shared" si="0"/>
        <v>Abancay</v>
      </c>
    </row>
    <row r="13" spans="1:6" x14ac:dyDescent="0.2">
      <c r="A13" s="172">
        <v>928093</v>
      </c>
      <c r="B13" s="171" t="s">
        <v>243</v>
      </c>
      <c r="C13" s="171" t="s">
        <v>120</v>
      </c>
      <c r="D13" s="171" t="s">
        <v>233</v>
      </c>
      <c r="E13" s="171" t="s">
        <v>231</v>
      </c>
      <c r="F13" s="171" t="str">
        <f t="shared" si="0"/>
        <v>Abancay</v>
      </c>
    </row>
    <row r="14" spans="1:6" x14ac:dyDescent="0.2">
      <c r="A14" s="172">
        <v>929109</v>
      </c>
      <c r="B14" s="171" t="s">
        <v>244</v>
      </c>
      <c r="C14" s="171" t="s">
        <v>120</v>
      </c>
      <c r="D14" s="171" t="s">
        <v>233</v>
      </c>
      <c r="E14" s="171" t="s">
        <v>231</v>
      </c>
      <c r="F14" s="171" t="str">
        <f t="shared" si="0"/>
        <v>Abancay</v>
      </c>
    </row>
    <row r="15" spans="1:6" x14ac:dyDescent="0.2">
      <c r="A15" s="172">
        <v>929133</v>
      </c>
      <c r="B15" s="171" t="s">
        <v>245</v>
      </c>
      <c r="C15" s="171" t="s">
        <v>120</v>
      </c>
      <c r="D15" s="171" t="s">
        <v>233</v>
      </c>
      <c r="E15" s="171" t="s">
        <v>231</v>
      </c>
      <c r="F15" s="171" t="str">
        <f t="shared" si="0"/>
        <v>Abancay</v>
      </c>
    </row>
    <row r="16" spans="1:6" x14ac:dyDescent="0.2">
      <c r="A16" s="172">
        <v>930537</v>
      </c>
      <c r="B16" s="171" t="s">
        <v>246</v>
      </c>
      <c r="C16" s="171" t="s">
        <v>120</v>
      </c>
      <c r="D16" s="171" t="s">
        <v>230</v>
      </c>
      <c r="E16" s="171" t="s">
        <v>231</v>
      </c>
      <c r="F16" s="171" t="str">
        <f t="shared" si="0"/>
        <v>Abancay</v>
      </c>
    </row>
    <row r="17" spans="1:6" x14ac:dyDescent="0.2">
      <c r="A17" s="172">
        <v>929588</v>
      </c>
      <c r="B17" s="171" t="s">
        <v>247</v>
      </c>
      <c r="C17" s="171" t="s">
        <v>120</v>
      </c>
      <c r="D17" s="171" t="s">
        <v>230</v>
      </c>
      <c r="E17" s="171" t="s">
        <v>231</v>
      </c>
      <c r="F17" s="171" t="str">
        <f t="shared" si="0"/>
        <v>Abancay</v>
      </c>
    </row>
    <row r="18" spans="1:6" x14ac:dyDescent="0.2">
      <c r="A18" s="172">
        <v>929976</v>
      </c>
      <c r="B18" s="171" t="s">
        <v>248</v>
      </c>
      <c r="C18" s="171" t="s">
        <v>120</v>
      </c>
      <c r="D18" s="171" t="s">
        <v>230</v>
      </c>
      <c r="E18" s="171" t="s">
        <v>231</v>
      </c>
      <c r="F18" s="171" t="str">
        <f t="shared" si="0"/>
        <v>Abancay</v>
      </c>
    </row>
    <row r="19" spans="1:6" x14ac:dyDescent="0.2">
      <c r="A19" s="172">
        <v>929943</v>
      </c>
      <c r="B19" s="171" t="s">
        <v>249</v>
      </c>
      <c r="C19" s="171" t="s">
        <v>120</v>
      </c>
      <c r="D19" s="171" t="s">
        <v>230</v>
      </c>
      <c r="E19" s="171" t="s">
        <v>231</v>
      </c>
      <c r="F19" s="171" t="str">
        <f t="shared" si="0"/>
        <v>Abancay</v>
      </c>
    </row>
    <row r="20" spans="1:6" x14ac:dyDescent="0.2">
      <c r="A20" s="172">
        <v>1325893</v>
      </c>
      <c r="B20" s="171" t="s">
        <v>250</v>
      </c>
      <c r="C20" s="171" t="s">
        <v>120</v>
      </c>
      <c r="D20" s="171" t="s">
        <v>233</v>
      </c>
      <c r="E20" s="171" t="s">
        <v>231</v>
      </c>
      <c r="F20" s="171" t="str">
        <f t="shared" si="0"/>
        <v>Abancay</v>
      </c>
    </row>
    <row r="21" spans="1:6" x14ac:dyDescent="0.2">
      <c r="A21" s="172">
        <v>1326008</v>
      </c>
      <c r="B21" s="171" t="s">
        <v>251</v>
      </c>
      <c r="C21" s="171" t="s">
        <v>120</v>
      </c>
      <c r="D21" s="171" t="s">
        <v>230</v>
      </c>
      <c r="E21" s="171" t="s">
        <v>231</v>
      </c>
      <c r="F21" s="171" t="str">
        <f t="shared" si="0"/>
        <v>Abancay</v>
      </c>
    </row>
    <row r="22" spans="1:6" x14ac:dyDescent="0.2">
      <c r="A22" s="172">
        <v>1326115</v>
      </c>
      <c r="B22" s="171" t="s">
        <v>252</v>
      </c>
      <c r="C22" s="171" t="s">
        <v>120</v>
      </c>
      <c r="D22" s="171" t="s">
        <v>230</v>
      </c>
      <c r="E22" s="171" t="s">
        <v>231</v>
      </c>
      <c r="F22" s="171" t="str">
        <f t="shared" si="0"/>
        <v>Abancay</v>
      </c>
    </row>
    <row r="23" spans="1:6" x14ac:dyDescent="0.2">
      <c r="A23" s="172">
        <v>1326149</v>
      </c>
      <c r="B23" s="171" t="s">
        <v>253</v>
      </c>
      <c r="C23" s="171" t="s">
        <v>120</v>
      </c>
      <c r="D23" s="171" t="s">
        <v>233</v>
      </c>
      <c r="E23" s="171" t="s">
        <v>231</v>
      </c>
      <c r="F23" s="171" t="str">
        <f t="shared" si="0"/>
        <v>Abancay</v>
      </c>
    </row>
    <row r="24" spans="1:6" x14ac:dyDescent="0.2">
      <c r="A24" s="172">
        <v>1326206</v>
      </c>
      <c r="B24" s="171" t="s">
        <v>254</v>
      </c>
      <c r="C24" s="171" t="s">
        <v>120</v>
      </c>
      <c r="D24" s="171" t="s">
        <v>233</v>
      </c>
      <c r="E24" s="171" t="s">
        <v>231</v>
      </c>
      <c r="F24" s="171" t="str">
        <f t="shared" si="0"/>
        <v>Abancay</v>
      </c>
    </row>
    <row r="25" spans="1:6" x14ac:dyDescent="0.2">
      <c r="A25" s="172">
        <v>1314350</v>
      </c>
      <c r="B25" s="171" t="s">
        <v>255</v>
      </c>
      <c r="C25" s="171" t="s">
        <v>120</v>
      </c>
      <c r="D25" s="171" t="s">
        <v>233</v>
      </c>
      <c r="E25" s="171" t="s">
        <v>231</v>
      </c>
      <c r="F25" s="171" t="str">
        <f t="shared" si="0"/>
        <v>Abancay</v>
      </c>
    </row>
    <row r="26" spans="1:6" x14ac:dyDescent="0.2">
      <c r="A26" s="172">
        <v>1316553</v>
      </c>
      <c r="B26" s="171" t="s">
        <v>256</v>
      </c>
      <c r="C26" s="171" t="s">
        <v>120</v>
      </c>
      <c r="D26" s="171" t="s">
        <v>233</v>
      </c>
      <c r="E26" s="171" t="s">
        <v>231</v>
      </c>
      <c r="F26" s="171" t="str">
        <f t="shared" si="0"/>
        <v>Abancay</v>
      </c>
    </row>
    <row r="27" spans="1:6" x14ac:dyDescent="0.2">
      <c r="A27" s="172">
        <v>1316561</v>
      </c>
      <c r="B27" s="171" t="s">
        <v>257</v>
      </c>
      <c r="C27" s="171" t="s">
        <v>120</v>
      </c>
      <c r="D27" s="171" t="s">
        <v>230</v>
      </c>
      <c r="E27" s="171" t="s">
        <v>231</v>
      </c>
      <c r="F27" s="171" t="str">
        <f t="shared" si="0"/>
        <v>Abancay</v>
      </c>
    </row>
    <row r="28" spans="1:6" x14ac:dyDescent="0.2">
      <c r="A28" s="172">
        <v>1340686</v>
      </c>
      <c r="B28" s="171" t="s">
        <v>258</v>
      </c>
      <c r="C28" s="171" t="s">
        <v>120</v>
      </c>
      <c r="D28" s="171" t="s">
        <v>233</v>
      </c>
      <c r="E28" s="171" t="s">
        <v>231</v>
      </c>
      <c r="F28" s="171" t="str">
        <f t="shared" si="0"/>
        <v>Abancay</v>
      </c>
    </row>
    <row r="29" spans="1:6" x14ac:dyDescent="0.2">
      <c r="A29" s="172">
        <v>1316579</v>
      </c>
      <c r="B29" s="171" t="s">
        <v>259</v>
      </c>
      <c r="C29" s="171" t="s">
        <v>120</v>
      </c>
      <c r="D29" s="171" t="s">
        <v>230</v>
      </c>
      <c r="E29" s="171" t="s">
        <v>231</v>
      </c>
      <c r="F29" s="171" t="str">
        <f t="shared" si="0"/>
        <v>Abancay</v>
      </c>
    </row>
    <row r="30" spans="1:6" x14ac:dyDescent="0.2">
      <c r="A30" s="172">
        <v>1522390</v>
      </c>
      <c r="B30" s="171" t="s">
        <v>260</v>
      </c>
      <c r="C30" s="171" t="s">
        <v>120</v>
      </c>
      <c r="D30" s="171" t="s">
        <v>233</v>
      </c>
      <c r="E30" s="171" t="s">
        <v>231</v>
      </c>
      <c r="F30" s="171" t="str">
        <f t="shared" si="0"/>
        <v>Abancay</v>
      </c>
    </row>
    <row r="31" spans="1:6" x14ac:dyDescent="0.2">
      <c r="A31" s="172">
        <v>1522416</v>
      </c>
      <c r="B31" s="171" t="s">
        <v>261</v>
      </c>
      <c r="C31" s="171" t="s">
        <v>120</v>
      </c>
      <c r="D31" s="171" t="s">
        <v>233</v>
      </c>
      <c r="E31" s="171" t="s">
        <v>231</v>
      </c>
      <c r="F31" s="171" t="str">
        <f t="shared" si="0"/>
        <v>Abancay</v>
      </c>
    </row>
    <row r="32" spans="1:6" x14ac:dyDescent="0.2">
      <c r="A32" s="172">
        <v>1563741</v>
      </c>
      <c r="B32" s="171" t="s">
        <v>262</v>
      </c>
      <c r="C32" s="171" t="s">
        <v>120</v>
      </c>
      <c r="D32" s="171" t="s">
        <v>233</v>
      </c>
      <c r="E32" s="171" t="s">
        <v>231</v>
      </c>
      <c r="F32" s="171" t="str">
        <f t="shared" si="0"/>
        <v>Abancay</v>
      </c>
    </row>
    <row r="33" spans="1:6" x14ac:dyDescent="0.2">
      <c r="A33" s="172">
        <v>1666643</v>
      </c>
      <c r="B33" s="171" t="s">
        <v>263</v>
      </c>
      <c r="C33" s="171" t="s">
        <v>120</v>
      </c>
      <c r="D33" s="171" t="s">
        <v>233</v>
      </c>
      <c r="E33" s="171" t="s">
        <v>231</v>
      </c>
      <c r="F33" s="171" t="str">
        <f t="shared" si="0"/>
        <v>Abancay</v>
      </c>
    </row>
    <row r="34" spans="1:6" x14ac:dyDescent="0.2">
      <c r="A34" s="172">
        <v>1691591</v>
      </c>
      <c r="B34" s="171" t="s">
        <v>264</v>
      </c>
      <c r="C34" s="171" t="s">
        <v>120</v>
      </c>
      <c r="D34" s="171" t="s">
        <v>233</v>
      </c>
      <c r="E34" s="171" t="s">
        <v>231</v>
      </c>
      <c r="F34" s="171" t="str">
        <f t="shared" si="0"/>
        <v>Abancay</v>
      </c>
    </row>
    <row r="35" spans="1:6" x14ac:dyDescent="0.2">
      <c r="A35" s="172">
        <v>1756212</v>
      </c>
      <c r="B35" s="171" t="s">
        <v>265</v>
      </c>
      <c r="C35" s="171" t="s">
        <v>120</v>
      </c>
      <c r="D35" s="171" t="s">
        <v>233</v>
      </c>
      <c r="E35" s="171" t="s">
        <v>231</v>
      </c>
      <c r="F35" s="171" t="str">
        <f t="shared" si="0"/>
        <v>Abancay</v>
      </c>
    </row>
    <row r="36" spans="1:6" x14ac:dyDescent="0.2">
      <c r="A36" s="172">
        <v>667493</v>
      </c>
      <c r="B36" s="171" t="s">
        <v>266</v>
      </c>
      <c r="C36" s="171" t="s">
        <v>120</v>
      </c>
      <c r="D36" s="171" t="s">
        <v>230</v>
      </c>
      <c r="E36" s="171" t="s">
        <v>231</v>
      </c>
      <c r="F36" s="171" t="str">
        <f t="shared" si="0"/>
        <v>Abancay</v>
      </c>
    </row>
    <row r="37" spans="1:6" x14ac:dyDescent="0.2">
      <c r="A37" s="172">
        <v>1379734</v>
      </c>
      <c r="B37" s="171" t="s">
        <v>267</v>
      </c>
      <c r="C37" s="171" t="s">
        <v>120</v>
      </c>
      <c r="D37" s="171" t="s">
        <v>230</v>
      </c>
      <c r="E37" s="171" t="s">
        <v>231</v>
      </c>
      <c r="F37" s="171" t="str">
        <f t="shared" si="0"/>
        <v>Abancay</v>
      </c>
    </row>
    <row r="38" spans="1:6" x14ac:dyDescent="0.2">
      <c r="A38" s="172">
        <v>930388</v>
      </c>
      <c r="B38" s="171" t="s">
        <v>268</v>
      </c>
      <c r="C38" s="171" t="s">
        <v>120</v>
      </c>
      <c r="D38" s="171" t="s">
        <v>230</v>
      </c>
      <c r="E38" s="171" t="s">
        <v>231</v>
      </c>
      <c r="F38" s="171" t="str">
        <f t="shared" si="0"/>
        <v>Abancay</v>
      </c>
    </row>
    <row r="39" spans="1:6" x14ac:dyDescent="0.2">
      <c r="A39" s="172">
        <v>621748</v>
      </c>
      <c r="B39" s="171" t="s">
        <v>269</v>
      </c>
      <c r="C39" s="171" t="s">
        <v>120</v>
      </c>
      <c r="D39" s="171" t="s">
        <v>230</v>
      </c>
      <c r="E39" s="171" t="s">
        <v>231</v>
      </c>
      <c r="F39" s="171" t="str">
        <f t="shared" si="0"/>
        <v>Abancay</v>
      </c>
    </row>
    <row r="40" spans="1:6" x14ac:dyDescent="0.2">
      <c r="A40" s="172">
        <v>930115</v>
      </c>
      <c r="B40" s="171" t="s">
        <v>270</v>
      </c>
      <c r="C40" s="171" t="s">
        <v>120</v>
      </c>
      <c r="D40" s="171" t="s">
        <v>230</v>
      </c>
      <c r="E40" s="171" t="s">
        <v>231</v>
      </c>
      <c r="F40" s="171" t="str">
        <f t="shared" si="0"/>
        <v>Abancay</v>
      </c>
    </row>
    <row r="41" spans="1:6" x14ac:dyDescent="0.2">
      <c r="A41" s="172">
        <v>909572</v>
      </c>
      <c r="B41" s="171" t="s">
        <v>271</v>
      </c>
      <c r="C41" s="171" t="s">
        <v>120</v>
      </c>
      <c r="D41" s="171" t="s">
        <v>230</v>
      </c>
      <c r="E41" s="171" t="s">
        <v>231</v>
      </c>
      <c r="F41" s="171" t="str">
        <f t="shared" si="0"/>
        <v>Abancay</v>
      </c>
    </row>
    <row r="42" spans="1:6" x14ac:dyDescent="0.2">
      <c r="A42" s="172">
        <v>909549</v>
      </c>
      <c r="B42" s="171" t="s">
        <v>272</v>
      </c>
      <c r="C42" s="171" t="s">
        <v>120</v>
      </c>
      <c r="D42" s="171" t="s">
        <v>230</v>
      </c>
      <c r="E42" s="171" t="s">
        <v>231</v>
      </c>
      <c r="F42" s="171" t="str">
        <f t="shared" si="0"/>
        <v>Abancay</v>
      </c>
    </row>
    <row r="43" spans="1:6" x14ac:dyDescent="0.2">
      <c r="A43" s="172">
        <v>615898</v>
      </c>
      <c r="B43" s="171" t="s">
        <v>273</v>
      </c>
      <c r="C43" s="171" t="s">
        <v>120</v>
      </c>
      <c r="D43" s="171" t="s">
        <v>230</v>
      </c>
      <c r="E43" s="171" t="s">
        <v>231</v>
      </c>
      <c r="F43" s="171" t="str">
        <f t="shared" si="0"/>
        <v>Abancay</v>
      </c>
    </row>
    <row r="44" spans="1:6" x14ac:dyDescent="0.2">
      <c r="A44" s="172">
        <v>236505</v>
      </c>
      <c r="B44" s="171" t="s">
        <v>274</v>
      </c>
      <c r="C44" s="171" t="s">
        <v>120</v>
      </c>
      <c r="D44" s="171" t="s">
        <v>230</v>
      </c>
      <c r="E44" s="171" t="s">
        <v>231</v>
      </c>
      <c r="F44" s="171" t="str">
        <f t="shared" si="0"/>
        <v>Abancay</v>
      </c>
    </row>
    <row r="45" spans="1:6" x14ac:dyDescent="0.2">
      <c r="A45" s="172">
        <v>928994</v>
      </c>
      <c r="B45" s="171" t="s">
        <v>275</v>
      </c>
      <c r="C45" s="171" t="s">
        <v>120</v>
      </c>
      <c r="D45" s="171" t="s">
        <v>230</v>
      </c>
      <c r="E45" s="171" t="s">
        <v>231</v>
      </c>
      <c r="F45" s="171" t="str">
        <f t="shared" si="0"/>
        <v>Abancay</v>
      </c>
    </row>
    <row r="46" spans="1:6" x14ac:dyDescent="0.2">
      <c r="A46" s="172">
        <v>929729</v>
      </c>
      <c r="B46" s="171" t="s">
        <v>276</v>
      </c>
      <c r="C46" s="171" t="s">
        <v>120</v>
      </c>
      <c r="D46" s="171" t="s">
        <v>230</v>
      </c>
      <c r="E46" s="171" t="s">
        <v>231</v>
      </c>
      <c r="F46" s="171" t="str">
        <f t="shared" si="0"/>
        <v>Abancay</v>
      </c>
    </row>
    <row r="47" spans="1:6" x14ac:dyDescent="0.2">
      <c r="A47" s="172">
        <v>909481</v>
      </c>
      <c r="B47" s="171" t="s">
        <v>277</v>
      </c>
      <c r="C47" s="171" t="s">
        <v>120</v>
      </c>
      <c r="D47" s="171" t="s">
        <v>233</v>
      </c>
      <c r="E47" s="171" t="s">
        <v>231</v>
      </c>
      <c r="F47" s="171" t="str">
        <f t="shared" si="0"/>
        <v>Abancay</v>
      </c>
    </row>
    <row r="48" spans="1:6" x14ac:dyDescent="0.2">
      <c r="A48" s="172">
        <v>1317049</v>
      </c>
      <c r="B48" s="171" t="s">
        <v>278</v>
      </c>
      <c r="C48" s="171" t="s">
        <v>120</v>
      </c>
      <c r="D48" s="171" t="s">
        <v>230</v>
      </c>
      <c r="E48" s="171" t="s">
        <v>231</v>
      </c>
      <c r="F48" s="171" t="str">
        <f t="shared" si="0"/>
        <v>Abancay</v>
      </c>
    </row>
    <row r="49" spans="1:6" x14ac:dyDescent="0.2">
      <c r="A49" s="172">
        <v>1376680</v>
      </c>
      <c r="B49" s="171" t="s">
        <v>279</v>
      </c>
      <c r="C49" s="171" t="s">
        <v>120</v>
      </c>
      <c r="D49" s="171" t="s">
        <v>230</v>
      </c>
      <c r="E49" s="171" t="s">
        <v>231</v>
      </c>
      <c r="F49" s="171" t="str">
        <f t="shared" si="0"/>
        <v>Abancay</v>
      </c>
    </row>
    <row r="50" spans="1:6" x14ac:dyDescent="0.2">
      <c r="A50" s="172">
        <v>1431824</v>
      </c>
      <c r="B50" s="171" t="s">
        <v>280</v>
      </c>
      <c r="C50" s="171" t="s">
        <v>120</v>
      </c>
      <c r="D50" s="171" t="s">
        <v>233</v>
      </c>
      <c r="E50" s="171" t="s">
        <v>231</v>
      </c>
      <c r="F50" s="171" t="str">
        <f t="shared" si="0"/>
        <v>Abancay</v>
      </c>
    </row>
    <row r="51" spans="1:6" x14ac:dyDescent="0.2">
      <c r="A51" s="172">
        <v>1433283</v>
      </c>
      <c r="B51" s="171" t="s">
        <v>281</v>
      </c>
      <c r="C51" s="171" t="s">
        <v>120</v>
      </c>
      <c r="D51" s="171" t="s">
        <v>230</v>
      </c>
      <c r="E51" s="171" t="s">
        <v>231</v>
      </c>
      <c r="F51" s="171" t="str">
        <f t="shared" si="0"/>
        <v>Abancay</v>
      </c>
    </row>
    <row r="52" spans="1:6" x14ac:dyDescent="0.2">
      <c r="A52" s="172">
        <v>1522382</v>
      </c>
      <c r="B52" s="171" t="s">
        <v>282</v>
      </c>
      <c r="C52" s="171" t="s">
        <v>120</v>
      </c>
      <c r="D52" s="171" t="s">
        <v>233</v>
      </c>
      <c r="E52" s="171" t="s">
        <v>231</v>
      </c>
      <c r="F52" s="171" t="str">
        <f t="shared" si="0"/>
        <v>Abancay</v>
      </c>
    </row>
    <row r="53" spans="1:6" x14ac:dyDescent="0.2">
      <c r="A53" s="172">
        <v>1523257</v>
      </c>
      <c r="B53" s="171" t="s">
        <v>283</v>
      </c>
      <c r="C53" s="171" t="s">
        <v>120</v>
      </c>
      <c r="D53" s="171" t="s">
        <v>230</v>
      </c>
      <c r="E53" s="171" t="s">
        <v>231</v>
      </c>
      <c r="F53" s="171" t="str">
        <f t="shared" si="0"/>
        <v>Abancay</v>
      </c>
    </row>
    <row r="54" spans="1:6" x14ac:dyDescent="0.2">
      <c r="A54" s="172">
        <v>535617</v>
      </c>
      <c r="B54" s="171" t="s">
        <v>256</v>
      </c>
      <c r="C54" s="171" t="s">
        <v>120</v>
      </c>
      <c r="D54" s="171" t="s">
        <v>230</v>
      </c>
      <c r="E54" s="171" t="s">
        <v>231</v>
      </c>
      <c r="F54" s="171" t="str">
        <f t="shared" si="0"/>
        <v>Abancay</v>
      </c>
    </row>
    <row r="55" spans="1:6" x14ac:dyDescent="0.2">
      <c r="A55" s="172">
        <v>1326230</v>
      </c>
      <c r="B55" s="171" t="s">
        <v>284</v>
      </c>
      <c r="C55" s="171" t="s">
        <v>120</v>
      </c>
      <c r="D55" s="171" t="s">
        <v>230</v>
      </c>
      <c r="E55" s="171" t="s">
        <v>231</v>
      </c>
      <c r="F55" s="171" t="str">
        <f t="shared" si="0"/>
        <v>Abancay</v>
      </c>
    </row>
    <row r="56" spans="1:6" x14ac:dyDescent="0.2">
      <c r="A56" s="172">
        <v>535815</v>
      </c>
      <c r="B56" s="171" t="s">
        <v>285</v>
      </c>
      <c r="C56" s="171" t="s">
        <v>120</v>
      </c>
      <c r="D56" s="171" t="s">
        <v>230</v>
      </c>
      <c r="E56" s="171" t="s">
        <v>231</v>
      </c>
      <c r="F56" s="171" t="str">
        <f t="shared" si="0"/>
        <v>Abancay</v>
      </c>
    </row>
    <row r="57" spans="1:6" x14ac:dyDescent="0.2">
      <c r="A57" s="172">
        <v>1379767</v>
      </c>
      <c r="B57" s="171" t="s">
        <v>286</v>
      </c>
      <c r="C57" s="171" t="s">
        <v>120</v>
      </c>
      <c r="D57" s="171" t="s">
        <v>230</v>
      </c>
      <c r="E57" s="171" t="s">
        <v>231</v>
      </c>
      <c r="F57" s="171" t="str">
        <f t="shared" si="0"/>
        <v>Abancay</v>
      </c>
    </row>
    <row r="58" spans="1:6" x14ac:dyDescent="0.2">
      <c r="A58" s="172">
        <v>701789</v>
      </c>
      <c r="B58" s="171" t="s">
        <v>287</v>
      </c>
      <c r="C58" s="171" t="s">
        <v>120</v>
      </c>
      <c r="D58" s="171" t="s">
        <v>230</v>
      </c>
      <c r="E58" s="171" t="s">
        <v>231</v>
      </c>
      <c r="F58" s="171" t="str">
        <f t="shared" si="0"/>
        <v>Abancay</v>
      </c>
    </row>
    <row r="59" spans="1:6" x14ac:dyDescent="0.2">
      <c r="A59" s="172">
        <v>504852</v>
      </c>
      <c r="B59" s="171" t="s">
        <v>288</v>
      </c>
      <c r="C59" s="171" t="s">
        <v>120</v>
      </c>
      <c r="D59" s="171" t="s">
        <v>230</v>
      </c>
      <c r="E59" s="171" t="s">
        <v>231</v>
      </c>
      <c r="F59" s="171" t="str">
        <f t="shared" si="0"/>
        <v>Abancay</v>
      </c>
    </row>
    <row r="60" spans="1:6" x14ac:dyDescent="0.2">
      <c r="A60" s="172">
        <v>1379742</v>
      </c>
      <c r="B60" s="171" t="s">
        <v>289</v>
      </c>
      <c r="C60" s="171" t="s">
        <v>120</v>
      </c>
      <c r="D60" s="171" t="s">
        <v>230</v>
      </c>
      <c r="E60" s="171" t="s">
        <v>231</v>
      </c>
      <c r="F60" s="171" t="str">
        <f t="shared" si="0"/>
        <v>Abancay</v>
      </c>
    </row>
    <row r="61" spans="1:6" x14ac:dyDescent="0.2">
      <c r="A61" s="172">
        <v>1379759</v>
      </c>
      <c r="B61" s="171" t="s">
        <v>290</v>
      </c>
      <c r="C61" s="171" t="s">
        <v>120</v>
      </c>
      <c r="D61" s="171" t="s">
        <v>230</v>
      </c>
      <c r="E61" s="171" t="s">
        <v>231</v>
      </c>
      <c r="F61" s="171" t="str">
        <f t="shared" si="0"/>
        <v>Abancay</v>
      </c>
    </row>
    <row r="62" spans="1:6" x14ac:dyDescent="0.2">
      <c r="A62" s="172">
        <v>575399</v>
      </c>
      <c r="B62" s="171" t="s">
        <v>291</v>
      </c>
      <c r="C62" s="171" t="s">
        <v>120</v>
      </c>
      <c r="D62" s="171" t="s">
        <v>230</v>
      </c>
      <c r="E62" s="171" t="s">
        <v>231</v>
      </c>
      <c r="F62" s="171" t="str">
        <f t="shared" si="0"/>
        <v>Abancay</v>
      </c>
    </row>
    <row r="63" spans="1:6" x14ac:dyDescent="0.2">
      <c r="A63" s="172">
        <v>671446</v>
      </c>
      <c r="B63" s="171" t="s">
        <v>292</v>
      </c>
      <c r="C63" s="171" t="s">
        <v>120</v>
      </c>
      <c r="D63" s="171" t="s">
        <v>230</v>
      </c>
      <c r="E63" s="171" t="s">
        <v>231</v>
      </c>
      <c r="F63" s="171" t="str">
        <f t="shared" si="0"/>
        <v>Abancay</v>
      </c>
    </row>
    <row r="64" spans="1:6" x14ac:dyDescent="0.2">
      <c r="A64" s="172">
        <v>701755</v>
      </c>
      <c r="B64" s="171" t="s">
        <v>293</v>
      </c>
      <c r="C64" s="171" t="s">
        <v>120</v>
      </c>
      <c r="D64" s="171" t="s">
        <v>230</v>
      </c>
      <c r="E64" s="171" t="s">
        <v>231</v>
      </c>
      <c r="F64" s="171" t="str">
        <f t="shared" si="0"/>
        <v>Abancay</v>
      </c>
    </row>
    <row r="65" spans="1:6" x14ac:dyDescent="0.2">
      <c r="A65" s="172">
        <v>507806</v>
      </c>
      <c r="B65" s="171" t="s">
        <v>294</v>
      </c>
      <c r="C65" s="171" t="s">
        <v>120</v>
      </c>
      <c r="D65" s="171" t="s">
        <v>230</v>
      </c>
      <c r="E65" s="171" t="s">
        <v>231</v>
      </c>
      <c r="F65" s="171" t="str">
        <f t="shared" si="0"/>
        <v>Abancay</v>
      </c>
    </row>
    <row r="66" spans="1:6" x14ac:dyDescent="0.2">
      <c r="A66" s="172">
        <v>1626902</v>
      </c>
      <c r="B66" s="171" t="s">
        <v>295</v>
      </c>
      <c r="C66" s="171" t="s">
        <v>120</v>
      </c>
      <c r="D66" s="171" t="s">
        <v>233</v>
      </c>
      <c r="E66" s="171" t="s">
        <v>231</v>
      </c>
      <c r="F66" s="171" t="str">
        <f t="shared" si="0"/>
        <v>Abancay</v>
      </c>
    </row>
    <row r="67" spans="1:6" x14ac:dyDescent="0.2">
      <c r="A67" s="172">
        <v>236323</v>
      </c>
      <c r="B67" s="171" t="s">
        <v>296</v>
      </c>
      <c r="C67" s="171" t="s">
        <v>120</v>
      </c>
      <c r="D67" s="171" t="s">
        <v>230</v>
      </c>
      <c r="E67" s="171" t="s">
        <v>297</v>
      </c>
      <c r="F67" s="171" t="str">
        <f t="shared" ref="F67:F130" si="1">RIGHT(E67,LEN(E67)-SEARCH(" ",E67))</f>
        <v>Andahuaylas</v>
      </c>
    </row>
    <row r="68" spans="1:6" x14ac:dyDescent="0.2">
      <c r="A68" s="172">
        <v>236190</v>
      </c>
      <c r="B68" s="171" t="s">
        <v>298</v>
      </c>
      <c r="C68" s="171" t="s">
        <v>120</v>
      </c>
      <c r="D68" s="171" t="s">
        <v>230</v>
      </c>
      <c r="E68" s="171" t="s">
        <v>297</v>
      </c>
      <c r="F68" s="171" t="str">
        <f t="shared" si="1"/>
        <v>Andahuaylas</v>
      </c>
    </row>
    <row r="69" spans="1:6" x14ac:dyDescent="0.2">
      <c r="A69" s="172">
        <v>615906</v>
      </c>
      <c r="B69" s="171" t="s">
        <v>299</v>
      </c>
      <c r="C69" s="171" t="s">
        <v>120</v>
      </c>
      <c r="D69" s="171" t="s">
        <v>230</v>
      </c>
      <c r="E69" s="171" t="s">
        <v>297</v>
      </c>
      <c r="F69" s="171" t="str">
        <f t="shared" si="1"/>
        <v>Andahuaylas</v>
      </c>
    </row>
    <row r="70" spans="1:6" x14ac:dyDescent="0.2">
      <c r="A70" s="172">
        <v>667428</v>
      </c>
      <c r="B70" s="171" t="s">
        <v>300</v>
      </c>
      <c r="C70" s="171" t="s">
        <v>120</v>
      </c>
      <c r="D70" s="171" t="s">
        <v>230</v>
      </c>
      <c r="E70" s="171" t="s">
        <v>297</v>
      </c>
      <c r="F70" s="171" t="str">
        <f t="shared" si="1"/>
        <v>Andahuaylas</v>
      </c>
    </row>
    <row r="71" spans="1:6" x14ac:dyDescent="0.2">
      <c r="A71" s="172">
        <v>1205236</v>
      </c>
      <c r="B71" s="171" t="s">
        <v>301</v>
      </c>
      <c r="C71" s="171" t="s">
        <v>120</v>
      </c>
      <c r="D71" s="171" t="s">
        <v>230</v>
      </c>
      <c r="E71" s="171" t="s">
        <v>297</v>
      </c>
      <c r="F71" s="171" t="str">
        <f t="shared" si="1"/>
        <v>Andahuaylas</v>
      </c>
    </row>
    <row r="72" spans="1:6" x14ac:dyDescent="0.2">
      <c r="A72" s="172">
        <v>1205715</v>
      </c>
      <c r="B72" s="171" t="s">
        <v>302</v>
      </c>
      <c r="C72" s="171" t="s">
        <v>120</v>
      </c>
      <c r="D72" s="171" t="s">
        <v>230</v>
      </c>
      <c r="E72" s="171" t="s">
        <v>297</v>
      </c>
      <c r="F72" s="171" t="str">
        <f t="shared" si="1"/>
        <v>Andahuaylas</v>
      </c>
    </row>
    <row r="73" spans="1:6" x14ac:dyDescent="0.2">
      <c r="A73" s="172">
        <v>1330547</v>
      </c>
      <c r="B73" s="171" t="s">
        <v>303</v>
      </c>
      <c r="C73" s="171" t="s">
        <v>120</v>
      </c>
      <c r="D73" s="171" t="s">
        <v>233</v>
      </c>
      <c r="E73" s="171" t="s">
        <v>297</v>
      </c>
      <c r="F73" s="171" t="str">
        <f t="shared" si="1"/>
        <v>Andahuaylas</v>
      </c>
    </row>
    <row r="74" spans="1:6" x14ac:dyDescent="0.2">
      <c r="A74" s="172">
        <v>1330612</v>
      </c>
      <c r="B74" s="171" t="s">
        <v>304</v>
      </c>
      <c r="C74" s="171" t="s">
        <v>120</v>
      </c>
      <c r="D74" s="171" t="s">
        <v>233</v>
      </c>
      <c r="E74" s="171" t="s">
        <v>297</v>
      </c>
      <c r="F74" s="171" t="str">
        <f t="shared" si="1"/>
        <v>Andahuaylas</v>
      </c>
    </row>
    <row r="75" spans="1:6" x14ac:dyDescent="0.2">
      <c r="A75" s="172">
        <v>1330695</v>
      </c>
      <c r="B75" s="171" t="s">
        <v>305</v>
      </c>
      <c r="C75" s="171" t="s">
        <v>120</v>
      </c>
      <c r="D75" s="171" t="s">
        <v>233</v>
      </c>
      <c r="E75" s="171" t="s">
        <v>297</v>
      </c>
      <c r="F75" s="171" t="str">
        <f t="shared" si="1"/>
        <v>Andahuaylas</v>
      </c>
    </row>
    <row r="76" spans="1:6" x14ac:dyDescent="0.2">
      <c r="A76" s="172">
        <v>1330810</v>
      </c>
      <c r="B76" s="171" t="s">
        <v>306</v>
      </c>
      <c r="C76" s="171" t="s">
        <v>120</v>
      </c>
      <c r="D76" s="171" t="s">
        <v>230</v>
      </c>
      <c r="E76" s="171" t="s">
        <v>297</v>
      </c>
      <c r="F76" s="171" t="str">
        <f t="shared" si="1"/>
        <v>Andahuaylas</v>
      </c>
    </row>
    <row r="77" spans="1:6" x14ac:dyDescent="0.2">
      <c r="A77" s="172">
        <v>1330943</v>
      </c>
      <c r="B77" s="171" t="s">
        <v>307</v>
      </c>
      <c r="C77" s="171" t="s">
        <v>120</v>
      </c>
      <c r="D77" s="171" t="s">
        <v>230</v>
      </c>
      <c r="E77" s="171" t="s">
        <v>297</v>
      </c>
      <c r="F77" s="171" t="str">
        <f t="shared" si="1"/>
        <v>Andahuaylas</v>
      </c>
    </row>
    <row r="78" spans="1:6" x14ac:dyDescent="0.2">
      <c r="A78" s="172">
        <v>1311216</v>
      </c>
      <c r="B78" s="171" t="s">
        <v>308</v>
      </c>
      <c r="C78" s="171" t="s">
        <v>120</v>
      </c>
      <c r="D78" s="171" t="s">
        <v>230</v>
      </c>
      <c r="E78" s="171" t="s">
        <v>297</v>
      </c>
      <c r="F78" s="171" t="str">
        <f t="shared" si="1"/>
        <v>Andahuaylas</v>
      </c>
    </row>
    <row r="79" spans="1:6" x14ac:dyDescent="0.2">
      <c r="A79" s="172">
        <v>1346410</v>
      </c>
      <c r="B79" s="171" t="s">
        <v>309</v>
      </c>
      <c r="C79" s="171" t="s">
        <v>120</v>
      </c>
      <c r="D79" s="171" t="s">
        <v>233</v>
      </c>
      <c r="E79" s="171" t="s">
        <v>297</v>
      </c>
      <c r="F79" s="171" t="str">
        <f t="shared" si="1"/>
        <v>Andahuaylas</v>
      </c>
    </row>
    <row r="80" spans="1:6" x14ac:dyDescent="0.2">
      <c r="A80" s="172">
        <v>1372218</v>
      </c>
      <c r="B80" s="171" t="s">
        <v>310</v>
      </c>
      <c r="C80" s="171" t="s">
        <v>120</v>
      </c>
      <c r="D80" s="171" t="s">
        <v>311</v>
      </c>
      <c r="E80" s="171" t="s">
        <v>297</v>
      </c>
      <c r="F80" s="171" t="str">
        <f t="shared" si="1"/>
        <v>Andahuaylas</v>
      </c>
    </row>
    <row r="81" spans="1:6" x14ac:dyDescent="0.2">
      <c r="A81" s="172">
        <v>1572858</v>
      </c>
      <c r="B81" s="171" t="s">
        <v>312</v>
      </c>
      <c r="C81" s="171" t="s">
        <v>120</v>
      </c>
      <c r="D81" s="171" t="s">
        <v>230</v>
      </c>
      <c r="E81" s="171" t="s">
        <v>297</v>
      </c>
      <c r="F81" s="171" t="str">
        <f t="shared" si="1"/>
        <v>Andahuaylas</v>
      </c>
    </row>
    <row r="82" spans="1:6" x14ac:dyDescent="0.2">
      <c r="A82" s="172">
        <v>1695014</v>
      </c>
      <c r="B82" s="171" t="s">
        <v>235</v>
      </c>
      <c r="C82" s="171" t="s">
        <v>120</v>
      </c>
      <c r="D82" s="171" t="s">
        <v>233</v>
      </c>
      <c r="E82" s="171" t="s">
        <v>297</v>
      </c>
      <c r="F82" s="171" t="str">
        <f t="shared" si="1"/>
        <v>Andahuaylas</v>
      </c>
    </row>
    <row r="83" spans="1:6" x14ac:dyDescent="0.2">
      <c r="A83" s="172">
        <v>1744192</v>
      </c>
      <c r="B83" s="171" t="s">
        <v>313</v>
      </c>
      <c r="C83" s="171" t="s">
        <v>120</v>
      </c>
      <c r="D83" s="171" t="s">
        <v>230</v>
      </c>
      <c r="E83" s="171" t="s">
        <v>297</v>
      </c>
      <c r="F83" s="171" t="str">
        <f t="shared" si="1"/>
        <v>Andahuaylas</v>
      </c>
    </row>
    <row r="84" spans="1:6" x14ac:dyDescent="0.2">
      <c r="A84" s="172">
        <v>535716</v>
      </c>
      <c r="B84" s="171" t="s">
        <v>314</v>
      </c>
      <c r="C84" s="171" t="s">
        <v>120</v>
      </c>
      <c r="D84" s="171" t="s">
        <v>230</v>
      </c>
      <c r="E84" s="171" t="s">
        <v>297</v>
      </c>
      <c r="F84" s="171" t="str">
        <f t="shared" si="1"/>
        <v>Andahuaylas</v>
      </c>
    </row>
    <row r="85" spans="1:6" x14ac:dyDescent="0.2">
      <c r="A85" s="172">
        <v>1204718</v>
      </c>
      <c r="B85" s="171" t="s">
        <v>315</v>
      </c>
      <c r="C85" s="171" t="s">
        <v>120</v>
      </c>
      <c r="D85" s="171" t="s">
        <v>230</v>
      </c>
      <c r="E85" s="171" t="s">
        <v>297</v>
      </c>
      <c r="F85" s="171" t="str">
        <f t="shared" si="1"/>
        <v>Andahuaylas</v>
      </c>
    </row>
    <row r="86" spans="1:6" x14ac:dyDescent="0.2">
      <c r="A86" s="172">
        <v>1258680</v>
      </c>
      <c r="B86" s="171" t="s">
        <v>316</v>
      </c>
      <c r="C86" s="171" t="s">
        <v>120</v>
      </c>
      <c r="D86" s="171" t="s">
        <v>230</v>
      </c>
      <c r="E86" s="171" t="s">
        <v>297</v>
      </c>
      <c r="F86" s="171" t="str">
        <f t="shared" si="1"/>
        <v>Andahuaylas</v>
      </c>
    </row>
    <row r="87" spans="1:6" x14ac:dyDescent="0.2">
      <c r="A87" s="172">
        <v>1205673</v>
      </c>
      <c r="B87" s="171" t="s">
        <v>317</v>
      </c>
      <c r="C87" s="171" t="s">
        <v>120</v>
      </c>
      <c r="D87" s="171" t="s">
        <v>230</v>
      </c>
      <c r="E87" s="171" t="s">
        <v>297</v>
      </c>
      <c r="F87" s="171" t="str">
        <f t="shared" si="1"/>
        <v>Andahuaylas</v>
      </c>
    </row>
    <row r="88" spans="1:6" x14ac:dyDescent="0.2">
      <c r="A88" s="172">
        <v>1330562</v>
      </c>
      <c r="B88" s="171" t="s">
        <v>318</v>
      </c>
      <c r="C88" s="171" t="s">
        <v>120</v>
      </c>
      <c r="D88" s="171" t="s">
        <v>230</v>
      </c>
      <c r="E88" s="171" t="s">
        <v>297</v>
      </c>
      <c r="F88" s="171" t="str">
        <f t="shared" si="1"/>
        <v>Andahuaylas</v>
      </c>
    </row>
    <row r="89" spans="1:6" x14ac:dyDescent="0.2">
      <c r="A89" s="172">
        <v>575183</v>
      </c>
      <c r="B89" s="171" t="s">
        <v>319</v>
      </c>
      <c r="C89" s="171" t="s">
        <v>120</v>
      </c>
      <c r="D89" s="171" t="s">
        <v>230</v>
      </c>
      <c r="E89" s="171" t="s">
        <v>297</v>
      </c>
      <c r="F89" s="171" t="str">
        <f t="shared" si="1"/>
        <v>Andahuaylas</v>
      </c>
    </row>
    <row r="90" spans="1:6" x14ac:dyDescent="0.2">
      <c r="A90" s="172">
        <v>1518547</v>
      </c>
      <c r="B90" s="171" t="s">
        <v>320</v>
      </c>
      <c r="C90" s="171" t="s">
        <v>120</v>
      </c>
      <c r="D90" s="171" t="s">
        <v>230</v>
      </c>
      <c r="E90" s="171" t="s">
        <v>297</v>
      </c>
      <c r="F90" s="171" t="str">
        <f t="shared" si="1"/>
        <v>Andahuaylas</v>
      </c>
    </row>
    <row r="91" spans="1:6" x14ac:dyDescent="0.2">
      <c r="A91" s="172">
        <v>929844</v>
      </c>
      <c r="B91" s="171" t="s">
        <v>321</v>
      </c>
      <c r="C91" s="171" t="s">
        <v>120</v>
      </c>
      <c r="D91" s="171" t="s">
        <v>230</v>
      </c>
      <c r="E91" s="171" t="s">
        <v>322</v>
      </c>
      <c r="F91" s="171" t="str">
        <f t="shared" si="1"/>
        <v>Huancarama</v>
      </c>
    </row>
    <row r="92" spans="1:6" x14ac:dyDescent="0.2">
      <c r="A92" s="172">
        <v>929810</v>
      </c>
      <c r="B92" s="171" t="s">
        <v>323</v>
      </c>
      <c r="C92" s="171" t="s">
        <v>120</v>
      </c>
      <c r="D92" s="171" t="s">
        <v>230</v>
      </c>
      <c r="E92" s="171" t="s">
        <v>322</v>
      </c>
      <c r="F92" s="171" t="str">
        <f t="shared" si="1"/>
        <v>Huancarama</v>
      </c>
    </row>
    <row r="93" spans="1:6" x14ac:dyDescent="0.2">
      <c r="A93" s="172">
        <v>725135</v>
      </c>
      <c r="B93" s="171" t="s">
        <v>324</v>
      </c>
      <c r="C93" s="171" t="s">
        <v>120</v>
      </c>
      <c r="D93" s="171" t="s">
        <v>325</v>
      </c>
      <c r="E93" s="171" t="s">
        <v>322</v>
      </c>
      <c r="F93" s="171" t="str">
        <f t="shared" si="1"/>
        <v>Huancarama</v>
      </c>
    </row>
    <row r="94" spans="1:6" x14ac:dyDescent="0.2">
      <c r="A94" s="172">
        <v>236521</v>
      </c>
      <c r="B94" s="171" t="s">
        <v>326</v>
      </c>
      <c r="C94" s="171" t="s">
        <v>120</v>
      </c>
      <c r="D94" s="171" t="s">
        <v>230</v>
      </c>
      <c r="E94" s="171" t="s">
        <v>322</v>
      </c>
      <c r="F94" s="171" t="str">
        <f t="shared" si="1"/>
        <v>Huancarama</v>
      </c>
    </row>
    <row r="95" spans="1:6" x14ac:dyDescent="0.2">
      <c r="A95" s="172">
        <v>1330927</v>
      </c>
      <c r="B95" s="171" t="s">
        <v>327</v>
      </c>
      <c r="C95" s="171" t="s">
        <v>120</v>
      </c>
      <c r="D95" s="171" t="s">
        <v>230</v>
      </c>
      <c r="E95" s="171" t="s">
        <v>322</v>
      </c>
      <c r="F95" s="171" t="str">
        <f t="shared" si="1"/>
        <v>Huancarama</v>
      </c>
    </row>
    <row r="96" spans="1:6" x14ac:dyDescent="0.2">
      <c r="A96" s="172">
        <v>1379452</v>
      </c>
      <c r="B96" s="171" t="s">
        <v>328</v>
      </c>
      <c r="C96" s="171" t="s">
        <v>120</v>
      </c>
      <c r="D96" s="171" t="s">
        <v>230</v>
      </c>
      <c r="E96" s="171" t="s">
        <v>322</v>
      </c>
      <c r="F96" s="171" t="str">
        <f t="shared" si="1"/>
        <v>Huancarama</v>
      </c>
    </row>
    <row r="97" spans="1:6" x14ac:dyDescent="0.2">
      <c r="A97" s="172">
        <v>1575968</v>
      </c>
      <c r="B97" s="171" t="s">
        <v>329</v>
      </c>
      <c r="C97" s="171" t="s">
        <v>120</v>
      </c>
      <c r="D97" s="171" t="s">
        <v>230</v>
      </c>
      <c r="E97" s="171" t="s">
        <v>322</v>
      </c>
      <c r="F97" s="171" t="str">
        <f t="shared" si="1"/>
        <v>Huancarama</v>
      </c>
    </row>
    <row r="98" spans="1:6" x14ac:dyDescent="0.2">
      <c r="A98" s="172">
        <v>1640069</v>
      </c>
      <c r="B98" s="171" t="s">
        <v>330</v>
      </c>
      <c r="C98" s="171" t="s">
        <v>120</v>
      </c>
      <c r="D98" s="171" t="s">
        <v>230</v>
      </c>
      <c r="E98" s="171" t="s">
        <v>322</v>
      </c>
      <c r="F98" s="171" t="str">
        <f t="shared" si="1"/>
        <v>Huancarama</v>
      </c>
    </row>
    <row r="99" spans="1:6" x14ac:dyDescent="0.2">
      <c r="A99" s="172">
        <v>236539</v>
      </c>
      <c r="B99" s="171" t="s">
        <v>331</v>
      </c>
      <c r="C99" s="171" t="s">
        <v>120</v>
      </c>
      <c r="D99" s="171" t="s">
        <v>230</v>
      </c>
      <c r="E99" s="171" t="s">
        <v>297</v>
      </c>
      <c r="F99" s="171" t="str">
        <f t="shared" si="1"/>
        <v>Andahuaylas</v>
      </c>
    </row>
    <row r="100" spans="1:6" x14ac:dyDescent="0.2">
      <c r="A100" s="172">
        <v>1330703</v>
      </c>
      <c r="B100" s="171" t="s">
        <v>332</v>
      </c>
      <c r="C100" s="171" t="s">
        <v>120</v>
      </c>
      <c r="D100" s="171" t="s">
        <v>230</v>
      </c>
      <c r="E100" s="171" t="s">
        <v>297</v>
      </c>
      <c r="F100" s="171" t="str">
        <f t="shared" si="1"/>
        <v>Andahuaylas</v>
      </c>
    </row>
    <row r="101" spans="1:6" x14ac:dyDescent="0.2">
      <c r="A101" s="172">
        <v>1330786</v>
      </c>
      <c r="B101" s="171" t="s">
        <v>333</v>
      </c>
      <c r="C101" s="171" t="s">
        <v>120</v>
      </c>
      <c r="D101" s="171" t="s">
        <v>230</v>
      </c>
      <c r="E101" s="171" t="s">
        <v>297</v>
      </c>
      <c r="F101" s="171" t="str">
        <f t="shared" si="1"/>
        <v>Andahuaylas</v>
      </c>
    </row>
    <row r="102" spans="1:6" x14ac:dyDescent="0.2">
      <c r="A102" s="172">
        <v>742023</v>
      </c>
      <c r="B102" s="171" t="s">
        <v>334</v>
      </c>
      <c r="C102" s="171" t="s">
        <v>120</v>
      </c>
      <c r="D102" s="171" t="s">
        <v>230</v>
      </c>
      <c r="E102" s="171" t="s">
        <v>297</v>
      </c>
      <c r="F102" s="171" t="str">
        <f t="shared" si="1"/>
        <v>Andahuaylas</v>
      </c>
    </row>
    <row r="103" spans="1:6" x14ac:dyDescent="0.2">
      <c r="A103" s="172">
        <v>929877</v>
      </c>
      <c r="B103" s="171" t="s">
        <v>335</v>
      </c>
      <c r="C103" s="171" t="s">
        <v>120</v>
      </c>
      <c r="D103" s="171" t="s">
        <v>230</v>
      </c>
      <c r="E103" s="171" t="s">
        <v>322</v>
      </c>
      <c r="F103" s="171" t="str">
        <f t="shared" si="1"/>
        <v>Huancarama</v>
      </c>
    </row>
    <row r="104" spans="1:6" x14ac:dyDescent="0.2">
      <c r="A104" s="172">
        <v>701797</v>
      </c>
      <c r="B104" s="171" t="s">
        <v>256</v>
      </c>
      <c r="C104" s="171" t="s">
        <v>120</v>
      </c>
      <c r="D104" s="171" t="s">
        <v>230</v>
      </c>
      <c r="E104" s="171" t="s">
        <v>297</v>
      </c>
      <c r="F104" s="171" t="str">
        <f t="shared" si="1"/>
        <v>Andahuaylas</v>
      </c>
    </row>
    <row r="105" spans="1:6" x14ac:dyDescent="0.2">
      <c r="A105" s="172">
        <v>929166</v>
      </c>
      <c r="B105" s="171" t="s">
        <v>308</v>
      </c>
      <c r="C105" s="171" t="s">
        <v>120</v>
      </c>
      <c r="D105" s="171" t="s">
        <v>230</v>
      </c>
      <c r="E105" s="171" t="s">
        <v>322</v>
      </c>
      <c r="F105" s="171" t="str">
        <f t="shared" si="1"/>
        <v>Huancarama</v>
      </c>
    </row>
    <row r="106" spans="1:6" x14ac:dyDescent="0.2">
      <c r="A106" s="172">
        <v>1326024</v>
      </c>
      <c r="B106" s="171" t="s">
        <v>336</v>
      </c>
      <c r="C106" s="171" t="s">
        <v>120</v>
      </c>
      <c r="D106" s="171" t="s">
        <v>230</v>
      </c>
      <c r="E106" s="171" t="s">
        <v>297</v>
      </c>
      <c r="F106" s="171" t="str">
        <f t="shared" si="1"/>
        <v>Andahuaylas</v>
      </c>
    </row>
    <row r="107" spans="1:6" x14ac:dyDescent="0.2">
      <c r="A107" s="172">
        <v>1326032</v>
      </c>
      <c r="B107" s="171" t="s">
        <v>337</v>
      </c>
      <c r="C107" s="171" t="s">
        <v>120</v>
      </c>
      <c r="D107" s="171" t="s">
        <v>230</v>
      </c>
      <c r="E107" s="171" t="s">
        <v>297</v>
      </c>
      <c r="F107" s="171" t="str">
        <f t="shared" si="1"/>
        <v>Andahuaylas</v>
      </c>
    </row>
    <row r="108" spans="1:6" x14ac:dyDescent="0.2">
      <c r="A108" s="172">
        <v>1413590</v>
      </c>
      <c r="B108" s="171" t="s">
        <v>318</v>
      </c>
      <c r="C108" s="171" t="s">
        <v>120</v>
      </c>
      <c r="D108" s="171" t="s">
        <v>230</v>
      </c>
      <c r="E108" s="171" t="s">
        <v>297</v>
      </c>
      <c r="F108" s="171" t="str">
        <f t="shared" si="1"/>
        <v>Andahuaylas</v>
      </c>
    </row>
    <row r="109" spans="1:6" x14ac:dyDescent="0.2">
      <c r="A109" s="172">
        <v>1543776</v>
      </c>
      <c r="B109" s="171" t="s">
        <v>338</v>
      </c>
      <c r="C109" s="171" t="s">
        <v>120</v>
      </c>
      <c r="D109" s="171" t="s">
        <v>230</v>
      </c>
      <c r="E109" s="171" t="s">
        <v>297</v>
      </c>
      <c r="F109" s="171" t="str">
        <f t="shared" si="1"/>
        <v>Andahuaylas</v>
      </c>
    </row>
    <row r="110" spans="1:6" x14ac:dyDescent="0.2">
      <c r="A110" s="172">
        <v>1330836</v>
      </c>
      <c r="B110" s="171" t="s">
        <v>339</v>
      </c>
      <c r="C110" s="171" t="s">
        <v>120</v>
      </c>
      <c r="D110" s="171" t="s">
        <v>230</v>
      </c>
      <c r="E110" s="171" t="s">
        <v>322</v>
      </c>
      <c r="F110" s="171" t="str">
        <f t="shared" si="1"/>
        <v>Huancarama</v>
      </c>
    </row>
    <row r="111" spans="1:6" x14ac:dyDescent="0.2">
      <c r="A111" s="172">
        <v>725127</v>
      </c>
      <c r="B111" s="171" t="s">
        <v>340</v>
      </c>
      <c r="C111" s="171" t="s">
        <v>120</v>
      </c>
      <c r="D111" s="171" t="s">
        <v>230</v>
      </c>
      <c r="E111" s="171" t="s">
        <v>322</v>
      </c>
      <c r="F111" s="171" t="str">
        <f t="shared" si="1"/>
        <v>Huancarama</v>
      </c>
    </row>
    <row r="112" spans="1:6" x14ac:dyDescent="0.2">
      <c r="A112" s="172">
        <v>930651</v>
      </c>
      <c r="B112" s="171" t="s">
        <v>341</v>
      </c>
      <c r="C112" s="171" t="s">
        <v>120</v>
      </c>
      <c r="D112" s="171" t="s">
        <v>230</v>
      </c>
      <c r="E112" s="171" t="s">
        <v>322</v>
      </c>
      <c r="F112" s="171" t="str">
        <f t="shared" si="1"/>
        <v>Huancarama</v>
      </c>
    </row>
    <row r="113" spans="1:6" x14ac:dyDescent="0.2">
      <c r="A113" s="172">
        <v>1326651</v>
      </c>
      <c r="B113" s="171" t="s">
        <v>270</v>
      </c>
      <c r="C113" s="171" t="s">
        <v>120</v>
      </c>
      <c r="D113" s="171" t="s">
        <v>230</v>
      </c>
      <c r="E113" s="171" t="s">
        <v>322</v>
      </c>
      <c r="F113" s="171" t="str">
        <f t="shared" si="1"/>
        <v>Huancarama</v>
      </c>
    </row>
    <row r="114" spans="1:6" x14ac:dyDescent="0.2">
      <c r="A114" s="172">
        <v>1089457</v>
      </c>
      <c r="B114" s="171" t="s">
        <v>266</v>
      </c>
      <c r="C114" s="171" t="s">
        <v>120</v>
      </c>
      <c r="D114" s="171" t="s">
        <v>230</v>
      </c>
      <c r="E114" s="171" t="s">
        <v>297</v>
      </c>
      <c r="F114" s="171" t="str">
        <f t="shared" si="1"/>
        <v>Andahuaylas</v>
      </c>
    </row>
    <row r="115" spans="1:6" x14ac:dyDescent="0.2">
      <c r="A115" s="172">
        <v>575480</v>
      </c>
      <c r="B115" s="171" t="s">
        <v>342</v>
      </c>
      <c r="C115" s="171" t="s">
        <v>120</v>
      </c>
      <c r="D115" s="171" t="s">
        <v>230</v>
      </c>
      <c r="E115" s="171" t="s">
        <v>297</v>
      </c>
      <c r="F115" s="171" t="str">
        <f t="shared" si="1"/>
        <v>Andahuaylas</v>
      </c>
    </row>
    <row r="116" spans="1:6" x14ac:dyDescent="0.2">
      <c r="A116" s="172">
        <v>1330570</v>
      </c>
      <c r="B116" s="171" t="s">
        <v>343</v>
      </c>
      <c r="C116" s="171" t="s">
        <v>120</v>
      </c>
      <c r="D116" s="171" t="s">
        <v>230</v>
      </c>
      <c r="E116" s="171" t="s">
        <v>297</v>
      </c>
      <c r="F116" s="171" t="str">
        <f t="shared" si="1"/>
        <v>Andahuaylas</v>
      </c>
    </row>
    <row r="117" spans="1:6" x14ac:dyDescent="0.2">
      <c r="A117" s="172">
        <v>1330984</v>
      </c>
      <c r="B117" s="171" t="s">
        <v>344</v>
      </c>
      <c r="C117" s="171" t="s">
        <v>120</v>
      </c>
      <c r="D117" s="171" t="s">
        <v>230</v>
      </c>
      <c r="E117" s="171" t="s">
        <v>297</v>
      </c>
      <c r="F117" s="171" t="str">
        <f t="shared" si="1"/>
        <v>Andahuaylas</v>
      </c>
    </row>
    <row r="118" spans="1:6" x14ac:dyDescent="0.2">
      <c r="A118" s="172">
        <v>1330901</v>
      </c>
      <c r="B118" s="171" t="s">
        <v>345</v>
      </c>
      <c r="C118" s="171" t="s">
        <v>120</v>
      </c>
      <c r="D118" s="171" t="s">
        <v>230</v>
      </c>
      <c r="E118" s="171" t="s">
        <v>297</v>
      </c>
      <c r="F118" s="171" t="str">
        <f t="shared" si="1"/>
        <v>Andahuaylas</v>
      </c>
    </row>
    <row r="119" spans="1:6" x14ac:dyDescent="0.2">
      <c r="A119" s="172">
        <v>508119</v>
      </c>
      <c r="B119" s="171" t="s">
        <v>346</v>
      </c>
      <c r="C119" s="171" t="s">
        <v>120</v>
      </c>
      <c r="D119" s="171" t="s">
        <v>230</v>
      </c>
      <c r="E119" s="171" t="s">
        <v>297</v>
      </c>
      <c r="F119" s="171" t="str">
        <f t="shared" si="1"/>
        <v>Andahuaylas</v>
      </c>
    </row>
    <row r="120" spans="1:6" x14ac:dyDescent="0.2">
      <c r="A120" s="172">
        <v>1441344</v>
      </c>
      <c r="B120" s="171" t="s">
        <v>347</v>
      </c>
      <c r="C120" s="171" t="s">
        <v>120</v>
      </c>
      <c r="D120" s="171" t="s">
        <v>230</v>
      </c>
      <c r="E120" s="171" t="s">
        <v>297</v>
      </c>
      <c r="F120" s="171" t="str">
        <f t="shared" si="1"/>
        <v>Andahuaylas</v>
      </c>
    </row>
    <row r="121" spans="1:6" x14ac:dyDescent="0.2">
      <c r="A121" s="172">
        <v>620641</v>
      </c>
      <c r="B121" s="171" t="s">
        <v>348</v>
      </c>
      <c r="C121" s="171" t="s">
        <v>120</v>
      </c>
      <c r="D121" s="171" t="s">
        <v>230</v>
      </c>
      <c r="E121" s="171" t="s">
        <v>297</v>
      </c>
      <c r="F121" s="171" t="str">
        <f t="shared" si="1"/>
        <v>Andahuaylas</v>
      </c>
    </row>
    <row r="122" spans="1:6" x14ac:dyDescent="0.2">
      <c r="A122" s="172">
        <v>621714</v>
      </c>
      <c r="B122" s="171" t="s">
        <v>349</v>
      </c>
      <c r="C122" s="171" t="s">
        <v>120</v>
      </c>
      <c r="D122" s="171" t="s">
        <v>230</v>
      </c>
      <c r="E122" s="171" t="s">
        <v>297</v>
      </c>
      <c r="F122" s="171" t="str">
        <f t="shared" si="1"/>
        <v>Andahuaylas</v>
      </c>
    </row>
    <row r="123" spans="1:6" x14ac:dyDescent="0.2">
      <c r="A123" s="172">
        <v>1330588</v>
      </c>
      <c r="B123" s="171" t="s">
        <v>350</v>
      </c>
      <c r="C123" s="171" t="s">
        <v>120</v>
      </c>
      <c r="D123" s="171" t="s">
        <v>230</v>
      </c>
      <c r="E123" s="171" t="s">
        <v>297</v>
      </c>
      <c r="F123" s="171" t="str">
        <f t="shared" si="1"/>
        <v>Andahuaylas</v>
      </c>
    </row>
    <row r="124" spans="1:6" x14ac:dyDescent="0.2">
      <c r="A124" s="172">
        <v>1258888</v>
      </c>
      <c r="B124" s="171" t="s">
        <v>351</v>
      </c>
      <c r="C124" s="171" t="s">
        <v>120</v>
      </c>
      <c r="D124" s="171" t="s">
        <v>230</v>
      </c>
      <c r="E124" s="171" t="s">
        <v>297</v>
      </c>
      <c r="F124" s="171" t="str">
        <f t="shared" si="1"/>
        <v>Andahuaylas</v>
      </c>
    </row>
    <row r="125" spans="1:6" x14ac:dyDescent="0.2">
      <c r="A125" s="172">
        <v>1258847</v>
      </c>
      <c r="B125" s="171" t="s">
        <v>352</v>
      </c>
      <c r="C125" s="171" t="s">
        <v>120</v>
      </c>
      <c r="D125" s="171" t="s">
        <v>230</v>
      </c>
      <c r="E125" s="171" t="s">
        <v>297</v>
      </c>
      <c r="F125" s="171" t="str">
        <f t="shared" si="1"/>
        <v>Andahuaylas</v>
      </c>
    </row>
    <row r="126" spans="1:6" x14ac:dyDescent="0.2">
      <c r="A126" s="172">
        <v>1457860</v>
      </c>
      <c r="B126" s="171" t="s">
        <v>353</v>
      </c>
      <c r="C126" s="171" t="s">
        <v>120</v>
      </c>
      <c r="D126" s="171" t="s">
        <v>230</v>
      </c>
      <c r="E126" s="171" t="s">
        <v>297</v>
      </c>
      <c r="F126" s="171" t="str">
        <f t="shared" si="1"/>
        <v>Andahuaylas</v>
      </c>
    </row>
    <row r="127" spans="1:6" x14ac:dyDescent="0.2">
      <c r="A127" s="172">
        <v>1089614</v>
      </c>
      <c r="B127" s="171" t="s">
        <v>354</v>
      </c>
      <c r="C127" s="171" t="s">
        <v>120</v>
      </c>
      <c r="D127" s="171" t="s">
        <v>230</v>
      </c>
      <c r="E127" s="171" t="s">
        <v>297</v>
      </c>
      <c r="F127" s="171" t="str">
        <f t="shared" si="1"/>
        <v>Andahuaylas</v>
      </c>
    </row>
    <row r="128" spans="1:6" x14ac:dyDescent="0.2">
      <c r="A128" s="172">
        <v>671248</v>
      </c>
      <c r="B128" s="171" t="s">
        <v>355</v>
      </c>
      <c r="C128" s="171" t="s">
        <v>120</v>
      </c>
      <c r="D128" s="171" t="s">
        <v>230</v>
      </c>
      <c r="E128" s="171" t="s">
        <v>297</v>
      </c>
      <c r="F128" s="171" t="str">
        <f t="shared" si="1"/>
        <v>Andahuaylas</v>
      </c>
    </row>
    <row r="129" spans="1:6" x14ac:dyDescent="0.2">
      <c r="A129" s="172">
        <v>236943</v>
      </c>
      <c r="B129" s="171" t="s">
        <v>356</v>
      </c>
      <c r="C129" s="171" t="s">
        <v>120</v>
      </c>
      <c r="D129" s="171" t="s">
        <v>230</v>
      </c>
      <c r="E129" s="171" t="s">
        <v>297</v>
      </c>
      <c r="F129" s="171" t="str">
        <f t="shared" si="1"/>
        <v>Andahuaylas</v>
      </c>
    </row>
    <row r="130" spans="1:6" x14ac:dyDescent="0.2">
      <c r="A130" s="172">
        <v>1330513</v>
      </c>
      <c r="B130" s="171" t="s">
        <v>357</v>
      </c>
      <c r="C130" s="171" t="s">
        <v>120</v>
      </c>
      <c r="D130" s="171" t="s">
        <v>230</v>
      </c>
      <c r="E130" s="171" t="s">
        <v>297</v>
      </c>
      <c r="F130" s="171" t="str">
        <f t="shared" si="1"/>
        <v>Andahuaylas</v>
      </c>
    </row>
    <row r="131" spans="1:6" x14ac:dyDescent="0.2">
      <c r="A131" s="172">
        <v>1330539</v>
      </c>
      <c r="B131" s="171" t="s">
        <v>358</v>
      </c>
      <c r="C131" s="171" t="s">
        <v>120</v>
      </c>
      <c r="D131" s="171" t="s">
        <v>230</v>
      </c>
      <c r="E131" s="171" t="s">
        <v>297</v>
      </c>
      <c r="F131" s="171" t="str">
        <f t="shared" ref="F131:F194" si="2">RIGHT(E131,LEN(E131)-SEARCH(" ",E131))</f>
        <v>Andahuaylas</v>
      </c>
    </row>
    <row r="132" spans="1:6" x14ac:dyDescent="0.2">
      <c r="A132" s="172">
        <v>1639020</v>
      </c>
      <c r="B132" s="171" t="s">
        <v>359</v>
      </c>
      <c r="C132" s="171" t="s">
        <v>120</v>
      </c>
      <c r="D132" s="171" t="s">
        <v>230</v>
      </c>
      <c r="E132" s="171" t="s">
        <v>297</v>
      </c>
      <c r="F132" s="171" t="str">
        <f t="shared" si="2"/>
        <v>Andahuaylas</v>
      </c>
    </row>
    <row r="133" spans="1:6" x14ac:dyDescent="0.2">
      <c r="A133" s="172">
        <v>1089655</v>
      </c>
      <c r="B133" s="171" t="s">
        <v>327</v>
      </c>
      <c r="C133" s="171" t="s">
        <v>120</v>
      </c>
      <c r="D133" s="171" t="s">
        <v>230</v>
      </c>
      <c r="E133" s="171" t="s">
        <v>297</v>
      </c>
      <c r="F133" s="171" t="str">
        <f t="shared" si="2"/>
        <v>Andahuaylas</v>
      </c>
    </row>
    <row r="134" spans="1:6" x14ac:dyDescent="0.2">
      <c r="A134" s="172">
        <v>1314947</v>
      </c>
      <c r="B134" s="171" t="s">
        <v>360</v>
      </c>
      <c r="C134" s="171" t="s">
        <v>120</v>
      </c>
      <c r="D134" s="171" t="s">
        <v>230</v>
      </c>
      <c r="E134" s="171" t="s">
        <v>297</v>
      </c>
      <c r="F134" s="171" t="str">
        <f t="shared" si="2"/>
        <v>Andahuaylas</v>
      </c>
    </row>
    <row r="135" spans="1:6" x14ac:dyDescent="0.2">
      <c r="A135" s="172">
        <v>1088665</v>
      </c>
      <c r="B135" s="171" t="s">
        <v>361</v>
      </c>
      <c r="C135" s="171" t="s">
        <v>120</v>
      </c>
      <c r="D135" s="171" t="s">
        <v>230</v>
      </c>
      <c r="E135" s="171" t="s">
        <v>297</v>
      </c>
      <c r="F135" s="171" t="str">
        <f t="shared" si="2"/>
        <v>Andahuaylas</v>
      </c>
    </row>
    <row r="136" spans="1:6" x14ac:dyDescent="0.2">
      <c r="A136" s="172">
        <v>1089531</v>
      </c>
      <c r="B136" s="171" t="s">
        <v>362</v>
      </c>
      <c r="C136" s="171" t="s">
        <v>120</v>
      </c>
      <c r="D136" s="171" t="s">
        <v>230</v>
      </c>
      <c r="E136" s="171" t="s">
        <v>297</v>
      </c>
      <c r="F136" s="171" t="str">
        <f t="shared" si="2"/>
        <v>Andahuaylas</v>
      </c>
    </row>
    <row r="137" spans="1:6" x14ac:dyDescent="0.2">
      <c r="A137" s="172">
        <v>1089416</v>
      </c>
      <c r="B137" s="171" t="s">
        <v>336</v>
      </c>
      <c r="C137" s="171" t="s">
        <v>120</v>
      </c>
      <c r="D137" s="171" t="s">
        <v>230</v>
      </c>
      <c r="E137" s="171" t="s">
        <v>297</v>
      </c>
      <c r="F137" s="171" t="str">
        <f t="shared" si="2"/>
        <v>Andahuaylas</v>
      </c>
    </row>
    <row r="138" spans="1:6" x14ac:dyDescent="0.2">
      <c r="A138" s="172">
        <v>575241</v>
      </c>
      <c r="B138" s="171" t="s">
        <v>363</v>
      </c>
      <c r="C138" s="171" t="s">
        <v>120</v>
      </c>
      <c r="D138" s="171" t="s">
        <v>230</v>
      </c>
      <c r="E138" s="171" t="s">
        <v>297</v>
      </c>
      <c r="F138" s="171" t="str">
        <f t="shared" si="2"/>
        <v>Andahuaylas</v>
      </c>
    </row>
    <row r="139" spans="1:6" x14ac:dyDescent="0.2">
      <c r="A139" s="172">
        <v>1089697</v>
      </c>
      <c r="B139" s="171" t="s">
        <v>270</v>
      </c>
      <c r="C139" s="171" t="s">
        <v>120</v>
      </c>
      <c r="D139" s="171" t="s">
        <v>230</v>
      </c>
      <c r="E139" s="171" t="s">
        <v>297</v>
      </c>
      <c r="F139" s="171" t="str">
        <f t="shared" si="2"/>
        <v>Andahuaylas</v>
      </c>
    </row>
    <row r="140" spans="1:6" x14ac:dyDescent="0.2">
      <c r="A140" s="172">
        <v>620674</v>
      </c>
      <c r="B140" s="171" t="s">
        <v>303</v>
      </c>
      <c r="C140" s="171" t="s">
        <v>120</v>
      </c>
      <c r="D140" s="171" t="s">
        <v>230</v>
      </c>
      <c r="E140" s="171" t="s">
        <v>297</v>
      </c>
      <c r="F140" s="171" t="str">
        <f t="shared" si="2"/>
        <v>Andahuaylas</v>
      </c>
    </row>
    <row r="141" spans="1:6" x14ac:dyDescent="0.2">
      <c r="A141" s="172">
        <v>1330521</v>
      </c>
      <c r="B141" s="171" t="s">
        <v>364</v>
      </c>
      <c r="C141" s="171" t="s">
        <v>120</v>
      </c>
      <c r="D141" s="171" t="s">
        <v>230</v>
      </c>
      <c r="E141" s="171" t="s">
        <v>297</v>
      </c>
      <c r="F141" s="171" t="str">
        <f t="shared" si="2"/>
        <v>Andahuaylas</v>
      </c>
    </row>
    <row r="142" spans="1:6" x14ac:dyDescent="0.2">
      <c r="A142" s="172">
        <v>1372192</v>
      </c>
      <c r="B142" s="171" t="s">
        <v>365</v>
      </c>
      <c r="C142" s="171" t="s">
        <v>120</v>
      </c>
      <c r="D142" s="171" t="s">
        <v>230</v>
      </c>
      <c r="E142" s="171" t="s">
        <v>297</v>
      </c>
      <c r="F142" s="171" t="str">
        <f t="shared" si="2"/>
        <v>Andahuaylas</v>
      </c>
    </row>
    <row r="143" spans="1:6" x14ac:dyDescent="0.2">
      <c r="A143" s="172">
        <v>615914</v>
      </c>
      <c r="B143" s="171" t="s">
        <v>366</v>
      </c>
      <c r="C143" s="171" t="s">
        <v>120</v>
      </c>
      <c r="D143" s="171" t="s">
        <v>230</v>
      </c>
      <c r="E143" s="171" t="s">
        <v>297</v>
      </c>
      <c r="F143" s="171" t="str">
        <f t="shared" si="2"/>
        <v>Andahuaylas</v>
      </c>
    </row>
    <row r="144" spans="1:6" x14ac:dyDescent="0.2">
      <c r="A144" s="172">
        <v>236570</v>
      </c>
      <c r="B144" s="171" t="s">
        <v>367</v>
      </c>
      <c r="C144" s="171" t="s">
        <v>120</v>
      </c>
      <c r="D144" s="171" t="s">
        <v>230</v>
      </c>
      <c r="E144" s="171" t="s">
        <v>297</v>
      </c>
      <c r="F144" s="171" t="str">
        <f t="shared" si="2"/>
        <v>Andahuaylas</v>
      </c>
    </row>
    <row r="145" spans="1:6" x14ac:dyDescent="0.2">
      <c r="A145" s="172">
        <v>667436</v>
      </c>
      <c r="B145" s="171" t="s">
        <v>368</v>
      </c>
      <c r="C145" s="171" t="s">
        <v>120</v>
      </c>
      <c r="D145" s="171" t="s">
        <v>230</v>
      </c>
      <c r="E145" s="171" t="s">
        <v>297</v>
      </c>
      <c r="F145" s="171" t="str">
        <f t="shared" si="2"/>
        <v>Andahuaylas</v>
      </c>
    </row>
    <row r="146" spans="1:6" x14ac:dyDescent="0.2">
      <c r="A146" s="172">
        <v>1205350</v>
      </c>
      <c r="B146" s="171" t="s">
        <v>369</v>
      </c>
      <c r="C146" s="171" t="s">
        <v>120</v>
      </c>
      <c r="D146" s="171" t="s">
        <v>230</v>
      </c>
      <c r="E146" s="171" t="s">
        <v>297</v>
      </c>
      <c r="F146" s="171" t="str">
        <f t="shared" si="2"/>
        <v>Andahuaylas</v>
      </c>
    </row>
    <row r="147" spans="1:6" x14ac:dyDescent="0.2">
      <c r="A147" s="172">
        <v>1259001</v>
      </c>
      <c r="B147" s="171" t="s">
        <v>370</v>
      </c>
      <c r="C147" s="171" t="s">
        <v>120</v>
      </c>
      <c r="D147" s="171" t="s">
        <v>230</v>
      </c>
      <c r="E147" s="171" t="s">
        <v>297</v>
      </c>
      <c r="F147" s="171" t="str">
        <f t="shared" si="2"/>
        <v>Andahuaylas</v>
      </c>
    </row>
    <row r="148" spans="1:6" x14ac:dyDescent="0.2">
      <c r="A148" s="172">
        <v>1372200</v>
      </c>
      <c r="B148" s="171" t="s">
        <v>371</v>
      </c>
      <c r="C148" s="171" t="s">
        <v>120</v>
      </c>
      <c r="D148" s="171" t="s">
        <v>230</v>
      </c>
      <c r="E148" s="171" t="s">
        <v>297</v>
      </c>
      <c r="F148" s="171" t="str">
        <f t="shared" si="2"/>
        <v>Andahuaylas</v>
      </c>
    </row>
    <row r="149" spans="1:6" x14ac:dyDescent="0.2">
      <c r="A149" s="172">
        <v>1330893</v>
      </c>
      <c r="B149" s="171" t="s">
        <v>372</v>
      </c>
      <c r="C149" s="171" t="s">
        <v>120</v>
      </c>
      <c r="D149" s="171" t="s">
        <v>230</v>
      </c>
      <c r="E149" s="171" t="s">
        <v>297</v>
      </c>
      <c r="F149" s="171" t="str">
        <f t="shared" si="2"/>
        <v>Andahuaylas</v>
      </c>
    </row>
    <row r="150" spans="1:6" x14ac:dyDescent="0.2">
      <c r="A150" s="172">
        <v>1773225</v>
      </c>
      <c r="B150" s="171" t="s">
        <v>232</v>
      </c>
      <c r="C150" s="171" t="s">
        <v>120</v>
      </c>
      <c r="D150" s="171" t="s">
        <v>233</v>
      </c>
      <c r="E150" s="171" t="s">
        <v>297</v>
      </c>
      <c r="F150" s="171" t="str">
        <f t="shared" si="2"/>
        <v>Andahuaylas</v>
      </c>
    </row>
    <row r="151" spans="1:6" x14ac:dyDescent="0.2">
      <c r="A151" s="172">
        <v>620732</v>
      </c>
      <c r="B151" s="171" t="s">
        <v>373</v>
      </c>
      <c r="C151" s="171" t="s">
        <v>120</v>
      </c>
      <c r="D151" s="171" t="s">
        <v>230</v>
      </c>
      <c r="E151" s="171" t="s">
        <v>297</v>
      </c>
      <c r="F151" s="171" t="str">
        <f t="shared" si="2"/>
        <v>Andahuaylas</v>
      </c>
    </row>
    <row r="152" spans="1:6" x14ac:dyDescent="0.2">
      <c r="A152" s="172">
        <v>1330794</v>
      </c>
      <c r="B152" s="171" t="s">
        <v>374</v>
      </c>
      <c r="C152" s="171" t="s">
        <v>120</v>
      </c>
      <c r="D152" s="171" t="s">
        <v>230</v>
      </c>
      <c r="E152" s="171" t="s">
        <v>297</v>
      </c>
      <c r="F152" s="171" t="str">
        <f t="shared" si="2"/>
        <v>Andahuaylas</v>
      </c>
    </row>
    <row r="153" spans="1:6" x14ac:dyDescent="0.2">
      <c r="A153" s="172">
        <v>645622</v>
      </c>
      <c r="B153" s="171" t="s">
        <v>375</v>
      </c>
      <c r="C153" s="171" t="s">
        <v>120</v>
      </c>
      <c r="D153" s="171" t="s">
        <v>230</v>
      </c>
      <c r="E153" s="171" t="s">
        <v>297</v>
      </c>
      <c r="F153" s="171" t="str">
        <f t="shared" si="2"/>
        <v>Andahuaylas</v>
      </c>
    </row>
    <row r="154" spans="1:6" x14ac:dyDescent="0.2">
      <c r="A154" s="172">
        <v>1205632</v>
      </c>
      <c r="B154" s="171" t="s">
        <v>376</v>
      </c>
      <c r="C154" s="171" t="s">
        <v>120</v>
      </c>
      <c r="D154" s="171" t="s">
        <v>230</v>
      </c>
      <c r="E154" s="171" t="s">
        <v>297</v>
      </c>
      <c r="F154" s="171" t="str">
        <f t="shared" si="2"/>
        <v>Andahuaylas</v>
      </c>
    </row>
    <row r="155" spans="1:6" x14ac:dyDescent="0.2">
      <c r="A155" s="172">
        <v>1330778</v>
      </c>
      <c r="B155" s="171" t="s">
        <v>377</v>
      </c>
      <c r="C155" s="171" t="s">
        <v>120</v>
      </c>
      <c r="D155" s="171" t="s">
        <v>230</v>
      </c>
      <c r="E155" s="171" t="s">
        <v>297</v>
      </c>
      <c r="F155" s="171" t="str">
        <f t="shared" si="2"/>
        <v>Andahuaylas</v>
      </c>
    </row>
    <row r="156" spans="1:6" x14ac:dyDescent="0.2">
      <c r="A156" s="172">
        <v>1330976</v>
      </c>
      <c r="B156" s="171" t="s">
        <v>378</v>
      </c>
      <c r="C156" s="171" t="s">
        <v>120</v>
      </c>
      <c r="D156" s="171" t="s">
        <v>230</v>
      </c>
      <c r="E156" s="171" t="s">
        <v>297</v>
      </c>
      <c r="F156" s="171" t="str">
        <f t="shared" si="2"/>
        <v>Andahuaylas</v>
      </c>
    </row>
    <row r="157" spans="1:6" x14ac:dyDescent="0.2">
      <c r="A157" s="172">
        <v>1633874</v>
      </c>
      <c r="B157" s="171" t="s">
        <v>379</v>
      </c>
      <c r="C157" s="171" t="s">
        <v>120</v>
      </c>
      <c r="D157" s="171" t="s">
        <v>230</v>
      </c>
      <c r="E157" s="171" t="s">
        <v>297</v>
      </c>
      <c r="F157" s="171" t="str">
        <f t="shared" si="2"/>
        <v>Andahuaylas</v>
      </c>
    </row>
    <row r="158" spans="1:6" x14ac:dyDescent="0.2">
      <c r="A158" s="172">
        <v>671453</v>
      </c>
      <c r="B158" s="171" t="s">
        <v>256</v>
      </c>
      <c r="C158" s="171" t="s">
        <v>120</v>
      </c>
      <c r="D158" s="171" t="s">
        <v>230</v>
      </c>
      <c r="E158" s="171" t="s">
        <v>297</v>
      </c>
      <c r="F158" s="171" t="str">
        <f t="shared" si="2"/>
        <v>Andahuaylas</v>
      </c>
    </row>
    <row r="159" spans="1:6" x14ac:dyDescent="0.2">
      <c r="A159" s="172">
        <v>1089499</v>
      </c>
      <c r="B159" s="171" t="s">
        <v>380</v>
      </c>
      <c r="C159" s="171" t="s">
        <v>120</v>
      </c>
      <c r="D159" s="171" t="s">
        <v>230</v>
      </c>
      <c r="E159" s="171" t="s">
        <v>297</v>
      </c>
      <c r="F159" s="171" t="str">
        <f t="shared" si="2"/>
        <v>Andahuaylas</v>
      </c>
    </row>
    <row r="160" spans="1:6" x14ac:dyDescent="0.2">
      <c r="A160" s="172">
        <v>1330489</v>
      </c>
      <c r="B160" s="171" t="s">
        <v>381</v>
      </c>
      <c r="C160" s="171" t="s">
        <v>120</v>
      </c>
      <c r="D160" s="171" t="s">
        <v>230</v>
      </c>
      <c r="E160" s="171" t="s">
        <v>297</v>
      </c>
      <c r="F160" s="171" t="str">
        <f t="shared" si="2"/>
        <v>Andahuaylas</v>
      </c>
    </row>
    <row r="161" spans="1:6" x14ac:dyDescent="0.2">
      <c r="A161" s="172">
        <v>236588</v>
      </c>
      <c r="B161" s="171" t="s">
        <v>270</v>
      </c>
      <c r="C161" s="171" t="s">
        <v>120</v>
      </c>
      <c r="D161" s="171" t="s">
        <v>230</v>
      </c>
      <c r="E161" s="171" t="s">
        <v>382</v>
      </c>
      <c r="F161" s="171" t="str">
        <f t="shared" si="2"/>
        <v>Antabamba</v>
      </c>
    </row>
    <row r="162" spans="1:6" x14ac:dyDescent="0.2">
      <c r="A162" s="172">
        <v>1376698</v>
      </c>
      <c r="B162" s="171" t="s">
        <v>383</v>
      </c>
      <c r="C162" s="171" t="s">
        <v>120</v>
      </c>
      <c r="D162" s="171" t="s">
        <v>230</v>
      </c>
      <c r="E162" s="171" t="s">
        <v>382</v>
      </c>
      <c r="F162" s="171" t="str">
        <f t="shared" si="2"/>
        <v>Antabamba</v>
      </c>
    </row>
    <row r="163" spans="1:6" x14ac:dyDescent="0.2">
      <c r="A163" s="172">
        <v>620708</v>
      </c>
      <c r="B163" s="171" t="s">
        <v>307</v>
      </c>
      <c r="C163" s="171" t="s">
        <v>120</v>
      </c>
      <c r="D163" s="171" t="s">
        <v>230</v>
      </c>
      <c r="E163" s="171" t="s">
        <v>382</v>
      </c>
      <c r="F163" s="171" t="str">
        <f t="shared" si="2"/>
        <v>Antabamba</v>
      </c>
    </row>
    <row r="164" spans="1:6" x14ac:dyDescent="0.2">
      <c r="A164" s="172">
        <v>621771</v>
      </c>
      <c r="B164" s="171" t="s">
        <v>384</v>
      </c>
      <c r="C164" s="171" t="s">
        <v>120</v>
      </c>
      <c r="D164" s="171" t="s">
        <v>230</v>
      </c>
      <c r="E164" s="171" t="s">
        <v>382</v>
      </c>
      <c r="F164" s="171" t="str">
        <f t="shared" si="2"/>
        <v>Antabamba</v>
      </c>
    </row>
    <row r="165" spans="1:6" x14ac:dyDescent="0.2">
      <c r="A165" s="172">
        <v>927319</v>
      </c>
      <c r="B165" s="171" t="s">
        <v>256</v>
      </c>
      <c r="C165" s="171" t="s">
        <v>120</v>
      </c>
      <c r="D165" s="171" t="s">
        <v>230</v>
      </c>
      <c r="E165" s="171" t="s">
        <v>382</v>
      </c>
      <c r="F165" s="171" t="str">
        <f t="shared" si="2"/>
        <v>Antabamba</v>
      </c>
    </row>
    <row r="166" spans="1:6" x14ac:dyDescent="0.2">
      <c r="A166" s="172">
        <v>1332097</v>
      </c>
      <c r="B166" s="171" t="s">
        <v>385</v>
      </c>
      <c r="C166" s="171" t="s">
        <v>120</v>
      </c>
      <c r="D166" s="171" t="s">
        <v>230</v>
      </c>
      <c r="E166" s="171" t="s">
        <v>382</v>
      </c>
      <c r="F166" s="171" t="str">
        <f t="shared" si="2"/>
        <v>Antabamba</v>
      </c>
    </row>
    <row r="167" spans="1:6" x14ac:dyDescent="0.2">
      <c r="A167" s="172">
        <v>645564</v>
      </c>
      <c r="B167" s="171" t="s">
        <v>381</v>
      </c>
      <c r="C167" s="171" t="s">
        <v>120</v>
      </c>
      <c r="D167" s="171" t="s">
        <v>230</v>
      </c>
      <c r="E167" s="171" t="s">
        <v>386</v>
      </c>
      <c r="F167" s="171" t="str">
        <f t="shared" si="2"/>
        <v>Grau</v>
      </c>
    </row>
    <row r="168" spans="1:6" x14ac:dyDescent="0.2">
      <c r="A168" s="172">
        <v>1327600</v>
      </c>
      <c r="B168" s="171" t="s">
        <v>387</v>
      </c>
      <c r="C168" s="171" t="s">
        <v>120</v>
      </c>
      <c r="D168" s="171" t="s">
        <v>230</v>
      </c>
      <c r="E168" s="171" t="s">
        <v>382</v>
      </c>
      <c r="F168" s="171" t="str">
        <f t="shared" si="2"/>
        <v>Antabamba</v>
      </c>
    </row>
    <row r="169" spans="1:6" x14ac:dyDescent="0.2">
      <c r="A169" s="172">
        <v>236596</v>
      </c>
      <c r="B169" s="171" t="s">
        <v>388</v>
      </c>
      <c r="C169" s="171" t="s">
        <v>120</v>
      </c>
      <c r="D169" s="171" t="s">
        <v>230</v>
      </c>
      <c r="E169" s="171" t="s">
        <v>382</v>
      </c>
      <c r="F169" s="171" t="str">
        <f t="shared" si="2"/>
        <v>Antabamba</v>
      </c>
    </row>
    <row r="170" spans="1:6" x14ac:dyDescent="0.2">
      <c r="A170" s="172">
        <v>621805</v>
      </c>
      <c r="B170" s="171" t="s">
        <v>389</v>
      </c>
      <c r="C170" s="171" t="s">
        <v>120</v>
      </c>
      <c r="D170" s="171" t="s">
        <v>230</v>
      </c>
      <c r="E170" s="171" t="s">
        <v>382</v>
      </c>
      <c r="F170" s="171" t="str">
        <f t="shared" si="2"/>
        <v>Antabamba</v>
      </c>
    </row>
    <row r="171" spans="1:6" x14ac:dyDescent="0.2">
      <c r="A171" s="172">
        <v>236208</v>
      </c>
      <c r="B171" s="171" t="s">
        <v>390</v>
      </c>
      <c r="C171" s="171" t="s">
        <v>120</v>
      </c>
      <c r="D171" s="171" t="s">
        <v>230</v>
      </c>
      <c r="E171" s="171" t="s">
        <v>391</v>
      </c>
      <c r="F171" s="171" t="str">
        <f t="shared" si="2"/>
        <v>Aymaraes</v>
      </c>
    </row>
    <row r="172" spans="1:6" x14ac:dyDescent="0.2">
      <c r="A172" s="172">
        <v>236331</v>
      </c>
      <c r="B172" s="171" t="s">
        <v>392</v>
      </c>
      <c r="C172" s="171" t="s">
        <v>120</v>
      </c>
      <c r="D172" s="171" t="s">
        <v>230</v>
      </c>
      <c r="E172" s="171" t="s">
        <v>391</v>
      </c>
      <c r="F172" s="171" t="str">
        <f t="shared" si="2"/>
        <v>Aymaraes</v>
      </c>
    </row>
    <row r="173" spans="1:6" x14ac:dyDescent="0.2">
      <c r="A173" s="172">
        <v>1702141</v>
      </c>
      <c r="B173" s="171" t="s">
        <v>393</v>
      </c>
      <c r="C173" s="171" t="s">
        <v>120</v>
      </c>
      <c r="D173" s="171" t="s">
        <v>230</v>
      </c>
      <c r="E173" s="171" t="s">
        <v>391</v>
      </c>
      <c r="F173" s="171" t="str">
        <f t="shared" si="2"/>
        <v>Aymaraes</v>
      </c>
    </row>
    <row r="174" spans="1:6" x14ac:dyDescent="0.2">
      <c r="A174" s="172">
        <v>928937</v>
      </c>
      <c r="B174" s="171" t="s">
        <v>394</v>
      </c>
      <c r="C174" s="171" t="s">
        <v>120</v>
      </c>
      <c r="D174" s="171" t="s">
        <v>230</v>
      </c>
      <c r="E174" s="171" t="s">
        <v>391</v>
      </c>
      <c r="F174" s="171" t="str">
        <f t="shared" si="2"/>
        <v>Aymaraes</v>
      </c>
    </row>
    <row r="175" spans="1:6" x14ac:dyDescent="0.2">
      <c r="A175" s="172">
        <v>536110</v>
      </c>
      <c r="B175" s="171" t="s">
        <v>395</v>
      </c>
      <c r="C175" s="171" t="s">
        <v>120</v>
      </c>
      <c r="D175" s="171" t="s">
        <v>230</v>
      </c>
      <c r="E175" s="171" t="s">
        <v>391</v>
      </c>
      <c r="F175" s="171" t="str">
        <f t="shared" si="2"/>
        <v>Aymaraes</v>
      </c>
    </row>
    <row r="176" spans="1:6" x14ac:dyDescent="0.2">
      <c r="A176" s="172">
        <v>1327949</v>
      </c>
      <c r="B176" s="171" t="s">
        <v>396</v>
      </c>
      <c r="C176" s="171" t="s">
        <v>120</v>
      </c>
      <c r="D176" s="171" t="s">
        <v>230</v>
      </c>
      <c r="E176" s="171" t="s">
        <v>391</v>
      </c>
      <c r="F176" s="171" t="str">
        <f t="shared" si="2"/>
        <v>Aymaraes</v>
      </c>
    </row>
    <row r="177" spans="1:6" x14ac:dyDescent="0.2">
      <c r="A177" s="172">
        <v>929935</v>
      </c>
      <c r="B177" s="171" t="s">
        <v>397</v>
      </c>
      <c r="C177" s="171" t="s">
        <v>120</v>
      </c>
      <c r="D177" s="171" t="s">
        <v>230</v>
      </c>
      <c r="E177" s="171" t="s">
        <v>391</v>
      </c>
      <c r="F177" s="171" t="str">
        <f t="shared" si="2"/>
        <v>Aymaraes</v>
      </c>
    </row>
    <row r="178" spans="1:6" x14ac:dyDescent="0.2">
      <c r="A178" s="172">
        <v>908434</v>
      </c>
      <c r="B178" s="171" t="s">
        <v>398</v>
      </c>
      <c r="C178" s="171" t="s">
        <v>120</v>
      </c>
      <c r="D178" s="171" t="s">
        <v>230</v>
      </c>
      <c r="E178" s="171" t="s">
        <v>391</v>
      </c>
      <c r="F178" s="171" t="str">
        <f t="shared" si="2"/>
        <v>Aymaraes</v>
      </c>
    </row>
    <row r="179" spans="1:6" x14ac:dyDescent="0.2">
      <c r="A179" s="172">
        <v>930354</v>
      </c>
      <c r="B179" s="171" t="s">
        <v>399</v>
      </c>
      <c r="C179" s="171" t="s">
        <v>120</v>
      </c>
      <c r="D179" s="171" t="s">
        <v>230</v>
      </c>
      <c r="E179" s="171" t="s">
        <v>391</v>
      </c>
      <c r="F179" s="171" t="str">
        <f t="shared" si="2"/>
        <v>Aymaraes</v>
      </c>
    </row>
    <row r="180" spans="1:6" x14ac:dyDescent="0.2">
      <c r="A180" s="172">
        <v>930412</v>
      </c>
      <c r="B180" s="171" t="s">
        <v>400</v>
      </c>
      <c r="C180" s="171" t="s">
        <v>120</v>
      </c>
      <c r="D180" s="171" t="s">
        <v>230</v>
      </c>
      <c r="E180" s="171" t="s">
        <v>391</v>
      </c>
      <c r="F180" s="171" t="str">
        <f t="shared" si="2"/>
        <v>Aymaraes</v>
      </c>
    </row>
    <row r="181" spans="1:6" x14ac:dyDescent="0.2">
      <c r="A181" s="172">
        <v>1379775</v>
      </c>
      <c r="B181" s="171" t="s">
        <v>401</v>
      </c>
      <c r="C181" s="171" t="s">
        <v>120</v>
      </c>
      <c r="D181" s="171" t="s">
        <v>230</v>
      </c>
      <c r="E181" s="171" t="s">
        <v>391</v>
      </c>
      <c r="F181" s="171" t="str">
        <f t="shared" si="2"/>
        <v>Aymaraes</v>
      </c>
    </row>
    <row r="182" spans="1:6" x14ac:dyDescent="0.2">
      <c r="A182" s="172">
        <v>508416</v>
      </c>
      <c r="B182" s="171" t="s">
        <v>402</v>
      </c>
      <c r="C182" s="171" t="s">
        <v>120</v>
      </c>
      <c r="D182" s="171" t="s">
        <v>230</v>
      </c>
      <c r="E182" s="171" t="s">
        <v>391</v>
      </c>
      <c r="F182" s="171" t="str">
        <f t="shared" si="2"/>
        <v>Aymaraes</v>
      </c>
    </row>
    <row r="183" spans="1:6" x14ac:dyDescent="0.2">
      <c r="A183" s="172">
        <v>930446</v>
      </c>
      <c r="B183" s="171" t="s">
        <v>344</v>
      </c>
      <c r="C183" s="171" t="s">
        <v>120</v>
      </c>
      <c r="D183" s="171" t="s">
        <v>230</v>
      </c>
      <c r="E183" s="171" t="s">
        <v>391</v>
      </c>
      <c r="F183" s="171" t="str">
        <f t="shared" si="2"/>
        <v>Aymaraes</v>
      </c>
    </row>
    <row r="184" spans="1:6" x14ac:dyDescent="0.2">
      <c r="A184" s="172">
        <v>930503</v>
      </c>
      <c r="B184" s="171" t="s">
        <v>403</v>
      </c>
      <c r="C184" s="171" t="s">
        <v>120</v>
      </c>
      <c r="D184" s="171" t="s">
        <v>230</v>
      </c>
      <c r="E184" s="171" t="s">
        <v>391</v>
      </c>
      <c r="F184" s="171" t="str">
        <f t="shared" si="2"/>
        <v>Aymaraes</v>
      </c>
    </row>
    <row r="185" spans="1:6" x14ac:dyDescent="0.2">
      <c r="A185" s="172">
        <v>1327980</v>
      </c>
      <c r="B185" s="171" t="s">
        <v>270</v>
      </c>
      <c r="C185" s="171" t="s">
        <v>120</v>
      </c>
      <c r="D185" s="171" t="s">
        <v>230</v>
      </c>
      <c r="E185" s="171" t="s">
        <v>391</v>
      </c>
      <c r="F185" s="171" t="str">
        <f t="shared" si="2"/>
        <v>Aymaraes</v>
      </c>
    </row>
    <row r="186" spans="1:6" x14ac:dyDescent="0.2">
      <c r="A186" s="172">
        <v>1332261</v>
      </c>
      <c r="B186" s="171" t="s">
        <v>404</v>
      </c>
      <c r="C186" s="171" t="s">
        <v>120</v>
      </c>
      <c r="D186" s="171" t="s">
        <v>230</v>
      </c>
      <c r="E186" s="171" t="s">
        <v>391</v>
      </c>
      <c r="F186" s="171" t="str">
        <f t="shared" si="2"/>
        <v>Aymaraes</v>
      </c>
    </row>
    <row r="187" spans="1:6" x14ac:dyDescent="0.2">
      <c r="A187" s="172">
        <v>1441351</v>
      </c>
      <c r="B187" s="171" t="s">
        <v>405</v>
      </c>
      <c r="C187" s="171" t="s">
        <v>120</v>
      </c>
      <c r="D187" s="171" t="s">
        <v>230</v>
      </c>
      <c r="E187" s="171" t="s">
        <v>391</v>
      </c>
      <c r="F187" s="171" t="str">
        <f t="shared" si="2"/>
        <v>Aymaraes</v>
      </c>
    </row>
    <row r="188" spans="1:6" x14ac:dyDescent="0.2">
      <c r="A188" s="172">
        <v>1436716</v>
      </c>
      <c r="B188" s="171" t="s">
        <v>406</v>
      </c>
      <c r="C188" s="171" t="s">
        <v>120</v>
      </c>
      <c r="D188" s="171" t="s">
        <v>230</v>
      </c>
      <c r="E188" s="171" t="s">
        <v>391</v>
      </c>
      <c r="F188" s="171" t="str">
        <f t="shared" si="2"/>
        <v>Aymaraes</v>
      </c>
    </row>
    <row r="189" spans="1:6" x14ac:dyDescent="0.2">
      <c r="A189" s="172">
        <v>930263</v>
      </c>
      <c r="B189" s="171" t="s">
        <v>407</v>
      </c>
      <c r="C189" s="171" t="s">
        <v>120</v>
      </c>
      <c r="D189" s="171" t="s">
        <v>230</v>
      </c>
      <c r="E189" s="171" t="s">
        <v>391</v>
      </c>
      <c r="F189" s="171" t="str">
        <f t="shared" si="2"/>
        <v>Aymaraes</v>
      </c>
    </row>
    <row r="190" spans="1:6" x14ac:dyDescent="0.2">
      <c r="A190" s="172">
        <v>929695</v>
      </c>
      <c r="B190" s="171" t="s">
        <v>408</v>
      </c>
      <c r="C190" s="171" t="s">
        <v>120</v>
      </c>
      <c r="D190" s="171" t="s">
        <v>230</v>
      </c>
      <c r="E190" s="171" t="s">
        <v>391</v>
      </c>
      <c r="F190" s="171" t="str">
        <f t="shared" si="2"/>
        <v>Aymaraes</v>
      </c>
    </row>
    <row r="191" spans="1:6" x14ac:dyDescent="0.2">
      <c r="A191" s="172">
        <v>1328004</v>
      </c>
      <c r="B191" s="171" t="s">
        <v>409</v>
      </c>
      <c r="C191" s="171" t="s">
        <v>120</v>
      </c>
      <c r="D191" s="171" t="s">
        <v>230</v>
      </c>
      <c r="E191" s="171" t="s">
        <v>391</v>
      </c>
      <c r="F191" s="171" t="str">
        <f t="shared" si="2"/>
        <v>Aymaraes</v>
      </c>
    </row>
    <row r="192" spans="1:6" x14ac:dyDescent="0.2">
      <c r="A192" s="172">
        <v>1385723</v>
      </c>
      <c r="B192" s="171" t="s">
        <v>338</v>
      </c>
      <c r="C192" s="171" t="s">
        <v>120</v>
      </c>
      <c r="D192" s="171" t="s">
        <v>230</v>
      </c>
      <c r="E192" s="171" t="s">
        <v>391</v>
      </c>
      <c r="F192" s="171" t="str">
        <f t="shared" si="2"/>
        <v>Aymaraes</v>
      </c>
    </row>
    <row r="193" spans="1:6" x14ac:dyDescent="0.2">
      <c r="A193" s="172">
        <v>908376</v>
      </c>
      <c r="B193" s="171" t="s">
        <v>327</v>
      </c>
      <c r="C193" s="171" t="s">
        <v>120</v>
      </c>
      <c r="D193" s="171" t="s">
        <v>230</v>
      </c>
      <c r="E193" s="171" t="s">
        <v>391</v>
      </c>
      <c r="F193" s="171" t="str">
        <f t="shared" si="2"/>
        <v>Aymaraes</v>
      </c>
    </row>
    <row r="194" spans="1:6" x14ac:dyDescent="0.2">
      <c r="A194" s="172">
        <v>701821</v>
      </c>
      <c r="B194" s="171" t="s">
        <v>410</v>
      </c>
      <c r="C194" s="171" t="s">
        <v>120</v>
      </c>
      <c r="D194" s="171" t="s">
        <v>230</v>
      </c>
      <c r="E194" s="171" t="s">
        <v>391</v>
      </c>
      <c r="F194" s="171" t="str">
        <f t="shared" si="2"/>
        <v>Aymaraes</v>
      </c>
    </row>
    <row r="195" spans="1:6" x14ac:dyDescent="0.2">
      <c r="A195" s="172">
        <v>908343</v>
      </c>
      <c r="B195" s="171" t="s">
        <v>411</v>
      </c>
      <c r="C195" s="171" t="s">
        <v>120</v>
      </c>
      <c r="D195" s="171" t="s">
        <v>230</v>
      </c>
      <c r="E195" s="171" t="s">
        <v>391</v>
      </c>
      <c r="F195" s="171" t="str">
        <f t="shared" ref="F195:F258" si="3">RIGHT(E195,LEN(E195)-SEARCH(" ",E195))</f>
        <v>Aymaraes</v>
      </c>
    </row>
    <row r="196" spans="1:6" x14ac:dyDescent="0.2">
      <c r="A196" s="172">
        <v>615922</v>
      </c>
      <c r="B196" s="171" t="s">
        <v>412</v>
      </c>
      <c r="C196" s="171" t="s">
        <v>120</v>
      </c>
      <c r="D196" s="171" t="s">
        <v>230</v>
      </c>
      <c r="E196" s="171" t="s">
        <v>391</v>
      </c>
      <c r="F196" s="171" t="str">
        <f t="shared" si="3"/>
        <v>Aymaraes</v>
      </c>
    </row>
    <row r="197" spans="1:6" x14ac:dyDescent="0.2">
      <c r="A197" s="172">
        <v>908285</v>
      </c>
      <c r="B197" s="171" t="s">
        <v>381</v>
      </c>
      <c r="C197" s="171" t="s">
        <v>120</v>
      </c>
      <c r="D197" s="171" t="s">
        <v>230</v>
      </c>
      <c r="E197" s="171" t="s">
        <v>391</v>
      </c>
      <c r="F197" s="171" t="str">
        <f t="shared" si="3"/>
        <v>Aymaraes</v>
      </c>
    </row>
    <row r="198" spans="1:6" x14ac:dyDescent="0.2">
      <c r="A198" s="172">
        <v>929026</v>
      </c>
      <c r="B198" s="171" t="s">
        <v>413</v>
      </c>
      <c r="C198" s="171" t="s">
        <v>120</v>
      </c>
      <c r="D198" s="171" t="s">
        <v>230</v>
      </c>
      <c r="E198" s="171" t="s">
        <v>391</v>
      </c>
      <c r="F198" s="171" t="str">
        <f t="shared" si="3"/>
        <v>Aymaraes</v>
      </c>
    </row>
    <row r="199" spans="1:6" x14ac:dyDescent="0.2">
      <c r="A199" s="172">
        <v>1332287</v>
      </c>
      <c r="B199" s="171" t="s">
        <v>414</v>
      </c>
      <c r="C199" s="171" t="s">
        <v>120</v>
      </c>
      <c r="D199" s="171" t="s">
        <v>230</v>
      </c>
      <c r="E199" s="171" t="s">
        <v>391</v>
      </c>
      <c r="F199" s="171" t="str">
        <f t="shared" si="3"/>
        <v>Aymaraes</v>
      </c>
    </row>
    <row r="200" spans="1:6" x14ac:dyDescent="0.2">
      <c r="A200" s="172">
        <v>928721</v>
      </c>
      <c r="B200" s="171" t="s">
        <v>327</v>
      </c>
      <c r="C200" s="171" t="s">
        <v>120</v>
      </c>
      <c r="D200" s="171" t="s">
        <v>230</v>
      </c>
      <c r="E200" s="171" t="s">
        <v>391</v>
      </c>
      <c r="F200" s="171" t="str">
        <f t="shared" si="3"/>
        <v>Aymaraes</v>
      </c>
    </row>
    <row r="201" spans="1:6" x14ac:dyDescent="0.2">
      <c r="A201" s="172">
        <v>236604</v>
      </c>
      <c r="B201" s="171" t="s">
        <v>415</v>
      </c>
      <c r="C201" s="171" t="s">
        <v>120</v>
      </c>
      <c r="D201" s="171" t="s">
        <v>230</v>
      </c>
      <c r="E201" s="171" t="s">
        <v>391</v>
      </c>
      <c r="F201" s="171" t="str">
        <f t="shared" si="3"/>
        <v>Aymaraes</v>
      </c>
    </row>
    <row r="202" spans="1:6" x14ac:dyDescent="0.2">
      <c r="A202" s="172">
        <v>908319</v>
      </c>
      <c r="B202" s="171" t="s">
        <v>312</v>
      </c>
      <c r="C202" s="171" t="s">
        <v>120</v>
      </c>
      <c r="D202" s="171" t="s">
        <v>230</v>
      </c>
      <c r="E202" s="171" t="s">
        <v>391</v>
      </c>
      <c r="F202" s="171" t="str">
        <f t="shared" si="3"/>
        <v>Aymaraes</v>
      </c>
    </row>
    <row r="203" spans="1:6" x14ac:dyDescent="0.2">
      <c r="A203" s="172">
        <v>576173</v>
      </c>
      <c r="B203" s="171" t="s">
        <v>416</v>
      </c>
      <c r="C203" s="171" t="s">
        <v>120</v>
      </c>
      <c r="D203" s="171" t="s">
        <v>230</v>
      </c>
      <c r="E203" s="171" t="s">
        <v>391</v>
      </c>
      <c r="F203" s="171" t="str">
        <f t="shared" si="3"/>
        <v>Aymaraes</v>
      </c>
    </row>
    <row r="204" spans="1:6" x14ac:dyDescent="0.2">
      <c r="A204" s="172">
        <v>508010</v>
      </c>
      <c r="B204" s="171" t="s">
        <v>318</v>
      </c>
      <c r="C204" s="171" t="s">
        <v>120</v>
      </c>
      <c r="D204" s="171" t="s">
        <v>230</v>
      </c>
      <c r="E204" s="171" t="s">
        <v>391</v>
      </c>
      <c r="F204" s="171" t="str">
        <f t="shared" si="3"/>
        <v>Aymaraes</v>
      </c>
    </row>
    <row r="205" spans="1:6" x14ac:dyDescent="0.2">
      <c r="A205" s="172">
        <v>1328855</v>
      </c>
      <c r="B205" s="171" t="s">
        <v>417</v>
      </c>
      <c r="C205" s="171" t="s">
        <v>120</v>
      </c>
      <c r="D205" s="171" t="s">
        <v>230</v>
      </c>
      <c r="E205" s="171" t="s">
        <v>418</v>
      </c>
      <c r="F205" s="171" t="str">
        <f t="shared" si="3"/>
        <v>Cotabambas</v>
      </c>
    </row>
    <row r="206" spans="1:6" x14ac:dyDescent="0.2">
      <c r="A206" s="172">
        <v>1328848</v>
      </c>
      <c r="B206" s="171" t="s">
        <v>347</v>
      </c>
      <c r="C206" s="171" t="s">
        <v>120</v>
      </c>
      <c r="D206" s="171" t="s">
        <v>230</v>
      </c>
      <c r="E206" s="171" t="s">
        <v>418</v>
      </c>
      <c r="F206" s="171" t="str">
        <f t="shared" si="3"/>
        <v>Cotabambas</v>
      </c>
    </row>
    <row r="207" spans="1:6" x14ac:dyDescent="0.2">
      <c r="A207" s="172">
        <v>236455</v>
      </c>
      <c r="B207" s="171" t="s">
        <v>419</v>
      </c>
      <c r="C207" s="171" t="s">
        <v>120</v>
      </c>
      <c r="D207" s="171" t="s">
        <v>230</v>
      </c>
      <c r="E207" s="171" t="s">
        <v>418</v>
      </c>
      <c r="F207" s="171" t="str">
        <f t="shared" si="3"/>
        <v>Cotabambas</v>
      </c>
    </row>
    <row r="208" spans="1:6" x14ac:dyDescent="0.2">
      <c r="A208" s="172">
        <v>1342930</v>
      </c>
      <c r="B208" s="171" t="s">
        <v>420</v>
      </c>
      <c r="C208" s="171" t="s">
        <v>120</v>
      </c>
      <c r="D208" s="171" t="s">
        <v>230</v>
      </c>
      <c r="E208" s="171" t="s">
        <v>418</v>
      </c>
      <c r="F208" s="171" t="str">
        <f t="shared" si="3"/>
        <v>Cotabambas</v>
      </c>
    </row>
    <row r="209" spans="1:6" x14ac:dyDescent="0.2">
      <c r="A209" s="172">
        <v>1342948</v>
      </c>
      <c r="B209" s="171" t="s">
        <v>421</v>
      </c>
      <c r="C209" s="171" t="s">
        <v>120</v>
      </c>
      <c r="D209" s="171" t="s">
        <v>230</v>
      </c>
      <c r="E209" s="171" t="s">
        <v>418</v>
      </c>
      <c r="F209" s="171" t="str">
        <f t="shared" si="3"/>
        <v>Cotabambas</v>
      </c>
    </row>
    <row r="210" spans="1:6" x14ac:dyDescent="0.2">
      <c r="A210" s="172">
        <v>1342955</v>
      </c>
      <c r="B210" s="171" t="s">
        <v>422</v>
      </c>
      <c r="C210" s="171" t="s">
        <v>120</v>
      </c>
      <c r="D210" s="171" t="s">
        <v>230</v>
      </c>
      <c r="E210" s="171" t="s">
        <v>418</v>
      </c>
      <c r="F210" s="171" t="str">
        <f t="shared" si="3"/>
        <v>Cotabambas</v>
      </c>
    </row>
    <row r="211" spans="1:6" x14ac:dyDescent="0.2">
      <c r="A211" s="172">
        <v>1342963</v>
      </c>
      <c r="B211" s="171" t="s">
        <v>423</v>
      </c>
      <c r="C211" s="171" t="s">
        <v>120</v>
      </c>
      <c r="D211" s="171" t="s">
        <v>230</v>
      </c>
      <c r="E211" s="171" t="s">
        <v>418</v>
      </c>
      <c r="F211" s="171" t="str">
        <f t="shared" si="3"/>
        <v>Cotabambas</v>
      </c>
    </row>
    <row r="212" spans="1:6" x14ac:dyDescent="0.2">
      <c r="A212" s="172">
        <v>1413699</v>
      </c>
      <c r="B212" s="171" t="s">
        <v>424</v>
      </c>
      <c r="C212" s="171" t="s">
        <v>120</v>
      </c>
      <c r="D212" s="171" t="s">
        <v>230</v>
      </c>
      <c r="E212" s="171" t="s">
        <v>418</v>
      </c>
      <c r="F212" s="171" t="str">
        <f t="shared" si="3"/>
        <v>Cotabambas</v>
      </c>
    </row>
    <row r="213" spans="1:6" x14ac:dyDescent="0.2">
      <c r="A213" s="172">
        <v>1634385</v>
      </c>
      <c r="B213" s="171" t="s">
        <v>425</v>
      </c>
      <c r="C213" s="171" t="s">
        <v>120</v>
      </c>
      <c r="D213" s="171" t="s">
        <v>230</v>
      </c>
      <c r="E213" s="171" t="s">
        <v>418</v>
      </c>
      <c r="F213" s="171" t="str">
        <f t="shared" si="3"/>
        <v>Cotabambas</v>
      </c>
    </row>
    <row r="214" spans="1:6" x14ac:dyDescent="0.2">
      <c r="A214" s="172">
        <v>1693506</v>
      </c>
      <c r="B214" s="171" t="s">
        <v>426</v>
      </c>
      <c r="C214" s="171" t="s">
        <v>120</v>
      </c>
      <c r="D214" s="171" t="s">
        <v>230</v>
      </c>
      <c r="E214" s="171" t="s">
        <v>418</v>
      </c>
      <c r="F214" s="171" t="str">
        <f t="shared" si="3"/>
        <v>Cotabambas</v>
      </c>
    </row>
    <row r="215" spans="1:6" x14ac:dyDescent="0.2">
      <c r="A215" s="172">
        <v>1759497</v>
      </c>
      <c r="B215" s="171" t="s">
        <v>427</v>
      </c>
      <c r="C215" s="171" t="s">
        <v>120</v>
      </c>
      <c r="D215" s="171" t="s">
        <v>230</v>
      </c>
      <c r="E215" s="171" t="s">
        <v>418</v>
      </c>
      <c r="F215" s="171" t="str">
        <f t="shared" si="3"/>
        <v>Cotabambas</v>
      </c>
    </row>
    <row r="216" spans="1:6" x14ac:dyDescent="0.2">
      <c r="A216" s="172">
        <v>1770197</v>
      </c>
      <c r="B216" s="171" t="s">
        <v>428</v>
      </c>
      <c r="C216" s="171" t="s">
        <v>120</v>
      </c>
      <c r="D216" s="171" t="s">
        <v>325</v>
      </c>
      <c r="E216" s="171" t="s">
        <v>418</v>
      </c>
      <c r="F216" s="171" t="str">
        <f t="shared" si="3"/>
        <v>Cotabambas</v>
      </c>
    </row>
    <row r="217" spans="1:6" x14ac:dyDescent="0.2">
      <c r="A217" s="172">
        <v>497511</v>
      </c>
      <c r="B217" s="171" t="s">
        <v>429</v>
      </c>
      <c r="C217" s="171" t="s">
        <v>120</v>
      </c>
      <c r="D217" s="171" t="s">
        <v>230</v>
      </c>
      <c r="E217" s="171" t="s">
        <v>418</v>
      </c>
      <c r="F217" s="171" t="str">
        <f t="shared" si="3"/>
        <v>Cotabambas</v>
      </c>
    </row>
    <row r="218" spans="1:6" x14ac:dyDescent="0.2">
      <c r="A218" s="172">
        <v>731992</v>
      </c>
      <c r="B218" s="171" t="s">
        <v>430</v>
      </c>
      <c r="C218" s="171" t="s">
        <v>120</v>
      </c>
      <c r="D218" s="171" t="s">
        <v>230</v>
      </c>
      <c r="E218" s="171" t="s">
        <v>418</v>
      </c>
      <c r="F218" s="171" t="str">
        <f t="shared" si="3"/>
        <v>Cotabambas</v>
      </c>
    </row>
    <row r="219" spans="1:6" x14ac:dyDescent="0.2">
      <c r="A219" s="172">
        <v>1328947</v>
      </c>
      <c r="B219" s="171" t="s">
        <v>431</v>
      </c>
      <c r="C219" s="171" t="s">
        <v>120</v>
      </c>
      <c r="D219" s="171" t="s">
        <v>325</v>
      </c>
      <c r="E219" s="171" t="s">
        <v>418</v>
      </c>
      <c r="F219" s="171" t="str">
        <f t="shared" si="3"/>
        <v>Cotabambas</v>
      </c>
    </row>
    <row r="220" spans="1:6" x14ac:dyDescent="0.2">
      <c r="A220" s="172">
        <v>1573542</v>
      </c>
      <c r="B220" s="171" t="s">
        <v>432</v>
      </c>
      <c r="C220" s="171" t="s">
        <v>120</v>
      </c>
      <c r="D220" s="171" t="s">
        <v>230</v>
      </c>
      <c r="E220" s="171" t="s">
        <v>418</v>
      </c>
      <c r="F220" s="171" t="str">
        <f t="shared" si="3"/>
        <v>Cotabambas</v>
      </c>
    </row>
    <row r="221" spans="1:6" x14ac:dyDescent="0.2">
      <c r="A221" s="172">
        <v>1744218</v>
      </c>
      <c r="B221" s="171" t="s">
        <v>433</v>
      </c>
      <c r="C221" s="171" t="s">
        <v>120</v>
      </c>
      <c r="D221" s="171" t="s">
        <v>230</v>
      </c>
      <c r="E221" s="171" t="s">
        <v>418</v>
      </c>
      <c r="F221" s="171" t="str">
        <f t="shared" si="3"/>
        <v>Cotabambas</v>
      </c>
    </row>
    <row r="222" spans="1:6" x14ac:dyDescent="0.2">
      <c r="A222" s="172">
        <v>207399</v>
      </c>
      <c r="B222" s="171" t="s">
        <v>434</v>
      </c>
      <c r="C222" s="171" t="s">
        <v>120</v>
      </c>
      <c r="D222" s="171" t="s">
        <v>230</v>
      </c>
      <c r="E222" s="171" t="s">
        <v>418</v>
      </c>
      <c r="F222" s="171" t="str">
        <f t="shared" si="3"/>
        <v>Cotabambas</v>
      </c>
    </row>
    <row r="223" spans="1:6" x14ac:dyDescent="0.2">
      <c r="A223" s="172">
        <v>732057</v>
      </c>
      <c r="B223" s="171" t="s">
        <v>318</v>
      </c>
      <c r="C223" s="171" t="s">
        <v>120</v>
      </c>
      <c r="D223" s="171" t="s">
        <v>230</v>
      </c>
      <c r="E223" s="171" t="s">
        <v>418</v>
      </c>
      <c r="F223" s="171" t="str">
        <f t="shared" si="3"/>
        <v>Cotabambas</v>
      </c>
    </row>
    <row r="224" spans="1:6" x14ac:dyDescent="0.2">
      <c r="A224" s="172">
        <v>929794</v>
      </c>
      <c r="B224" s="171" t="s">
        <v>435</v>
      </c>
      <c r="C224" s="171" t="s">
        <v>120</v>
      </c>
      <c r="D224" s="171" t="s">
        <v>230</v>
      </c>
      <c r="E224" s="171" t="s">
        <v>418</v>
      </c>
      <c r="F224" s="171" t="str">
        <f t="shared" si="3"/>
        <v>Cotabambas</v>
      </c>
    </row>
    <row r="225" spans="1:6" x14ac:dyDescent="0.2">
      <c r="A225" s="172">
        <v>1328889</v>
      </c>
      <c r="B225" s="171" t="s">
        <v>336</v>
      </c>
      <c r="C225" s="171" t="s">
        <v>120</v>
      </c>
      <c r="D225" s="171" t="s">
        <v>230</v>
      </c>
      <c r="E225" s="171" t="s">
        <v>418</v>
      </c>
      <c r="F225" s="171" t="str">
        <f t="shared" si="3"/>
        <v>Cotabambas</v>
      </c>
    </row>
    <row r="226" spans="1:6" x14ac:dyDescent="0.2">
      <c r="A226" s="172">
        <v>1695022</v>
      </c>
      <c r="B226" s="171" t="s">
        <v>436</v>
      </c>
      <c r="C226" s="171" t="s">
        <v>120</v>
      </c>
      <c r="D226" s="171" t="s">
        <v>230</v>
      </c>
      <c r="E226" s="171" t="s">
        <v>418</v>
      </c>
      <c r="F226" s="171" t="str">
        <f t="shared" si="3"/>
        <v>Cotabambas</v>
      </c>
    </row>
    <row r="227" spans="1:6" x14ac:dyDescent="0.2">
      <c r="A227" s="172">
        <v>1695030</v>
      </c>
      <c r="B227" s="171" t="s">
        <v>437</v>
      </c>
      <c r="C227" s="171" t="s">
        <v>120</v>
      </c>
      <c r="D227" s="171" t="s">
        <v>230</v>
      </c>
      <c r="E227" s="171" t="s">
        <v>418</v>
      </c>
      <c r="F227" s="171" t="str">
        <f t="shared" si="3"/>
        <v>Cotabambas</v>
      </c>
    </row>
    <row r="228" spans="1:6" x14ac:dyDescent="0.2">
      <c r="A228" s="172">
        <v>1739267</v>
      </c>
      <c r="B228" s="171" t="s">
        <v>438</v>
      </c>
      <c r="C228" s="171" t="s">
        <v>120</v>
      </c>
      <c r="D228" s="171" t="s">
        <v>230</v>
      </c>
      <c r="E228" s="171" t="s">
        <v>418</v>
      </c>
      <c r="F228" s="171" t="str">
        <f t="shared" si="3"/>
        <v>Cotabambas</v>
      </c>
    </row>
    <row r="229" spans="1:6" x14ac:dyDescent="0.2">
      <c r="A229" s="172">
        <v>579334</v>
      </c>
      <c r="B229" s="171" t="s">
        <v>439</v>
      </c>
      <c r="C229" s="171" t="s">
        <v>120</v>
      </c>
      <c r="D229" s="171" t="s">
        <v>230</v>
      </c>
      <c r="E229" s="171" t="s">
        <v>418</v>
      </c>
      <c r="F229" s="171" t="str">
        <f t="shared" si="3"/>
        <v>Cotabambas</v>
      </c>
    </row>
    <row r="230" spans="1:6" x14ac:dyDescent="0.2">
      <c r="A230" s="172">
        <v>787341</v>
      </c>
      <c r="B230" s="171" t="s">
        <v>317</v>
      </c>
      <c r="C230" s="171" t="s">
        <v>120</v>
      </c>
      <c r="D230" s="171" t="s">
        <v>230</v>
      </c>
      <c r="E230" s="171" t="s">
        <v>418</v>
      </c>
      <c r="F230" s="171" t="str">
        <f t="shared" si="3"/>
        <v>Cotabambas</v>
      </c>
    </row>
    <row r="231" spans="1:6" x14ac:dyDescent="0.2">
      <c r="A231" s="172">
        <v>929828</v>
      </c>
      <c r="B231" s="171" t="s">
        <v>440</v>
      </c>
      <c r="C231" s="171" t="s">
        <v>120</v>
      </c>
      <c r="D231" s="171" t="s">
        <v>230</v>
      </c>
      <c r="E231" s="171" t="s">
        <v>418</v>
      </c>
      <c r="F231" s="171" t="str">
        <f t="shared" si="3"/>
        <v>Cotabambas</v>
      </c>
    </row>
    <row r="232" spans="1:6" x14ac:dyDescent="0.2">
      <c r="A232" s="172">
        <v>1328772</v>
      </c>
      <c r="B232" s="171" t="s">
        <v>307</v>
      </c>
      <c r="C232" s="171" t="s">
        <v>120</v>
      </c>
      <c r="D232" s="171" t="s">
        <v>230</v>
      </c>
      <c r="E232" s="171" t="s">
        <v>418</v>
      </c>
      <c r="F232" s="171" t="str">
        <f t="shared" si="3"/>
        <v>Cotabambas</v>
      </c>
    </row>
    <row r="233" spans="1:6" x14ac:dyDescent="0.2">
      <c r="A233" s="172">
        <v>929851</v>
      </c>
      <c r="B233" s="171" t="s">
        <v>441</v>
      </c>
      <c r="C233" s="171" t="s">
        <v>120</v>
      </c>
      <c r="D233" s="171" t="s">
        <v>230</v>
      </c>
      <c r="E233" s="171" t="s">
        <v>418</v>
      </c>
      <c r="F233" s="171" t="str">
        <f t="shared" si="3"/>
        <v>Cotabambas</v>
      </c>
    </row>
    <row r="234" spans="1:6" x14ac:dyDescent="0.2">
      <c r="A234" s="172">
        <v>1328939</v>
      </c>
      <c r="B234" s="171" t="s">
        <v>442</v>
      </c>
      <c r="C234" s="171" t="s">
        <v>120</v>
      </c>
      <c r="D234" s="171" t="s">
        <v>230</v>
      </c>
      <c r="E234" s="171" t="s">
        <v>418</v>
      </c>
      <c r="F234" s="171" t="str">
        <f t="shared" si="3"/>
        <v>Cotabambas</v>
      </c>
    </row>
    <row r="235" spans="1:6" x14ac:dyDescent="0.2">
      <c r="A235" s="172">
        <v>1328962</v>
      </c>
      <c r="B235" s="171" t="s">
        <v>443</v>
      </c>
      <c r="C235" s="171" t="s">
        <v>120</v>
      </c>
      <c r="D235" s="171" t="s">
        <v>325</v>
      </c>
      <c r="E235" s="171" t="s">
        <v>418</v>
      </c>
      <c r="F235" s="171" t="str">
        <f t="shared" si="3"/>
        <v>Cotabambas</v>
      </c>
    </row>
    <row r="236" spans="1:6" x14ac:dyDescent="0.2">
      <c r="A236" s="172">
        <v>1342922</v>
      </c>
      <c r="B236" s="171" t="s">
        <v>444</v>
      </c>
      <c r="C236" s="171" t="s">
        <v>120</v>
      </c>
      <c r="D236" s="171" t="s">
        <v>230</v>
      </c>
      <c r="E236" s="171" t="s">
        <v>418</v>
      </c>
      <c r="F236" s="171" t="str">
        <f t="shared" si="3"/>
        <v>Cotabambas</v>
      </c>
    </row>
    <row r="237" spans="1:6" x14ac:dyDescent="0.2">
      <c r="A237" s="172">
        <v>1396357</v>
      </c>
      <c r="B237" s="171" t="s">
        <v>445</v>
      </c>
      <c r="C237" s="171" t="s">
        <v>120</v>
      </c>
      <c r="D237" s="171" t="s">
        <v>230</v>
      </c>
      <c r="E237" s="171" t="s">
        <v>418</v>
      </c>
      <c r="F237" s="171" t="str">
        <f t="shared" si="3"/>
        <v>Cotabambas</v>
      </c>
    </row>
    <row r="238" spans="1:6" x14ac:dyDescent="0.2">
      <c r="A238" s="172">
        <v>1396373</v>
      </c>
      <c r="B238" s="171" t="s">
        <v>360</v>
      </c>
      <c r="C238" s="171" t="s">
        <v>120</v>
      </c>
      <c r="D238" s="171" t="s">
        <v>230</v>
      </c>
      <c r="E238" s="171" t="s">
        <v>418</v>
      </c>
      <c r="F238" s="171" t="str">
        <f t="shared" si="3"/>
        <v>Cotabambas</v>
      </c>
    </row>
    <row r="239" spans="1:6" x14ac:dyDescent="0.2">
      <c r="A239" s="172">
        <v>1464999</v>
      </c>
      <c r="B239" s="171" t="s">
        <v>446</v>
      </c>
      <c r="C239" s="171" t="s">
        <v>120</v>
      </c>
      <c r="D239" s="171" t="s">
        <v>230</v>
      </c>
      <c r="E239" s="171" t="s">
        <v>418</v>
      </c>
      <c r="F239" s="171" t="str">
        <f t="shared" si="3"/>
        <v>Cotabambas</v>
      </c>
    </row>
    <row r="240" spans="1:6" x14ac:dyDescent="0.2">
      <c r="A240" s="172">
        <v>1739291</v>
      </c>
      <c r="B240" s="171" t="s">
        <v>447</v>
      </c>
      <c r="C240" s="171" t="s">
        <v>120</v>
      </c>
      <c r="D240" s="171" t="s">
        <v>230</v>
      </c>
      <c r="E240" s="171" t="s">
        <v>418</v>
      </c>
      <c r="F240" s="171" t="str">
        <f t="shared" si="3"/>
        <v>Cotabambas</v>
      </c>
    </row>
    <row r="241" spans="1:6" x14ac:dyDescent="0.2">
      <c r="A241" s="172">
        <v>1744200</v>
      </c>
      <c r="B241" s="171" t="s">
        <v>448</v>
      </c>
      <c r="C241" s="171" t="s">
        <v>120</v>
      </c>
      <c r="D241" s="171" t="s">
        <v>230</v>
      </c>
      <c r="E241" s="171" t="s">
        <v>418</v>
      </c>
      <c r="F241" s="171" t="str">
        <f t="shared" si="3"/>
        <v>Cotabambas</v>
      </c>
    </row>
    <row r="242" spans="1:6" x14ac:dyDescent="0.2">
      <c r="A242" s="172">
        <v>579326</v>
      </c>
      <c r="B242" s="171" t="s">
        <v>449</v>
      </c>
      <c r="C242" s="171" t="s">
        <v>120</v>
      </c>
      <c r="D242" s="171" t="s">
        <v>230</v>
      </c>
      <c r="E242" s="171" t="s">
        <v>418</v>
      </c>
      <c r="F242" s="171" t="str">
        <f t="shared" si="3"/>
        <v>Cotabambas</v>
      </c>
    </row>
    <row r="243" spans="1:6" x14ac:dyDescent="0.2">
      <c r="A243" s="172">
        <v>929885</v>
      </c>
      <c r="B243" s="171" t="s">
        <v>276</v>
      </c>
      <c r="C243" s="171" t="s">
        <v>120</v>
      </c>
      <c r="D243" s="171" t="s">
        <v>230</v>
      </c>
      <c r="E243" s="171" t="s">
        <v>418</v>
      </c>
      <c r="F243" s="171" t="str">
        <f t="shared" si="3"/>
        <v>Cotabambas</v>
      </c>
    </row>
    <row r="244" spans="1:6" x14ac:dyDescent="0.2">
      <c r="A244" s="172">
        <v>1328954</v>
      </c>
      <c r="B244" s="171" t="s">
        <v>450</v>
      </c>
      <c r="C244" s="171" t="s">
        <v>120</v>
      </c>
      <c r="D244" s="171" t="s">
        <v>230</v>
      </c>
      <c r="E244" s="171" t="s">
        <v>418</v>
      </c>
      <c r="F244" s="171" t="str">
        <f t="shared" si="3"/>
        <v>Cotabambas</v>
      </c>
    </row>
    <row r="245" spans="1:6" x14ac:dyDescent="0.2">
      <c r="A245" s="172">
        <v>1396365</v>
      </c>
      <c r="B245" s="171" t="s">
        <v>451</v>
      </c>
      <c r="C245" s="171" t="s">
        <v>120</v>
      </c>
      <c r="D245" s="171" t="s">
        <v>325</v>
      </c>
      <c r="E245" s="171" t="s">
        <v>418</v>
      </c>
      <c r="F245" s="171" t="str">
        <f t="shared" si="3"/>
        <v>Cotabambas</v>
      </c>
    </row>
    <row r="246" spans="1:6" x14ac:dyDescent="0.2">
      <c r="A246" s="172">
        <v>1396381</v>
      </c>
      <c r="B246" s="171" t="s">
        <v>235</v>
      </c>
      <c r="C246" s="171" t="s">
        <v>120</v>
      </c>
      <c r="D246" s="171" t="s">
        <v>230</v>
      </c>
      <c r="E246" s="171" t="s">
        <v>418</v>
      </c>
      <c r="F246" s="171" t="str">
        <f t="shared" si="3"/>
        <v>Cotabambas</v>
      </c>
    </row>
    <row r="247" spans="1:6" x14ac:dyDescent="0.2">
      <c r="A247" s="172">
        <v>1573559</v>
      </c>
      <c r="B247" s="171" t="s">
        <v>452</v>
      </c>
      <c r="C247" s="171" t="s">
        <v>120</v>
      </c>
      <c r="D247" s="171" t="s">
        <v>230</v>
      </c>
      <c r="E247" s="171" t="s">
        <v>418</v>
      </c>
      <c r="F247" s="171" t="str">
        <f t="shared" si="3"/>
        <v>Cotabambas</v>
      </c>
    </row>
    <row r="248" spans="1:6" x14ac:dyDescent="0.2">
      <c r="A248" s="172">
        <v>1634393</v>
      </c>
      <c r="B248" s="171" t="s">
        <v>453</v>
      </c>
      <c r="C248" s="171" t="s">
        <v>120</v>
      </c>
      <c r="D248" s="171" t="s">
        <v>230</v>
      </c>
      <c r="E248" s="171" t="s">
        <v>418</v>
      </c>
      <c r="F248" s="171" t="str">
        <f t="shared" si="3"/>
        <v>Cotabambas</v>
      </c>
    </row>
    <row r="249" spans="1:6" x14ac:dyDescent="0.2">
      <c r="A249" s="172">
        <v>1634427</v>
      </c>
      <c r="B249" s="171" t="s">
        <v>454</v>
      </c>
      <c r="C249" s="171" t="s">
        <v>120</v>
      </c>
      <c r="D249" s="171" t="s">
        <v>230</v>
      </c>
      <c r="E249" s="171" t="s">
        <v>418</v>
      </c>
      <c r="F249" s="171" t="str">
        <f t="shared" si="3"/>
        <v>Cotabambas</v>
      </c>
    </row>
    <row r="250" spans="1:6" x14ac:dyDescent="0.2">
      <c r="A250" s="172">
        <v>579318</v>
      </c>
      <c r="B250" s="171" t="s">
        <v>455</v>
      </c>
      <c r="C250" s="171" t="s">
        <v>120</v>
      </c>
      <c r="D250" s="171" t="s">
        <v>230</v>
      </c>
      <c r="E250" s="171" t="s">
        <v>418</v>
      </c>
      <c r="F250" s="171" t="str">
        <f t="shared" si="3"/>
        <v>Cotabambas</v>
      </c>
    </row>
    <row r="251" spans="1:6" x14ac:dyDescent="0.2">
      <c r="A251" s="172">
        <v>929919</v>
      </c>
      <c r="B251" s="171" t="s">
        <v>456</v>
      </c>
      <c r="C251" s="171" t="s">
        <v>120</v>
      </c>
      <c r="D251" s="171" t="s">
        <v>230</v>
      </c>
      <c r="E251" s="171" t="s">
        <v>418</v>
      </c>
      <c r="F251" s="171" t="str">
        <f t="shared" si="3"/>
        <v>Cotabambas</v>
      </c>
    </row>
    <row r="252" spans="1:6" x14ac:dyDescent="0.2">
      <c r="A252" s="172">
        <v>1396332</v>
      </c>
      <c r="B252" s="171" t="s">
        <v>381</v>
      </c>
      <c r="C252" s="171" t="s">
        <v>120</v>
      </c>
      <c r="D252" s="171" t="s">
        <v>230</v>
      </c>
      <c r="E252" s="171" t="s">
        <v>418</v>
      </c>
      <c r="F252" s="171" t="str">
        <f t="shared" si="3"/>
        <v>Cotabambas</v>
      </c>
    </row>
    <row r="253" spans="1:6" x14ac:dyDescent="0.2">
      <c r="A253" s="172">
        <v>1396340</v>
      </c>
      <c r="B253" s="171" t="s">
        <v>354</v>
      </c>
      <c r="C253" s="171" t="s">
        <v>120</v>
      </c>
      <c r="D253" s="171" t="s">
        <v>230</v>
      </c>
      <c r="E253" s="171" t="s">
        <v>418</v>
      </c>
      <c r="F253" s="171" t="str">
        <f t="shared" si="3"/>
        <v>Cotabambas</v>
      </c>
    </row>
    <row r="254" spans="1:6" x14ac:dyDescent="0.2">
      <c r="A254" s="172">
        <v>1464981</v>
      </c>
      <c r="B254" s="171" t="s">
        <v>457</v>
      </c>
      <c r="C254" s="171" t="s">
        <v>120</v>
      </c>
      <c r="D254" s="171" t="s">
        <v>325</v>
      </c>
      <c r="E254" s="171" t="s">
        <v>418</v>
      </c>
      <c r="F254" s="171" t="str">
        <f t="shared" si="3"/>
        <v>Cotabambas</v>
      </c>
    </row>
    <row r="255" spans="1:6" x14ac:dyDescent="0.2">
      <c r="A255" s="172">
        <v>1569276</v>
      </c>
      <c r="B255" s="171" t="s">
        <v>338</v>
      </c>
      <c r="C255" s="171" t="s">
        <v>120</v>
      </c>
      <c r="D255" s="171" t="s">
        <v>230</v>
      </c>
      <c r="E255" s="171" t="s">
        <v>418</v>
      </c>
      <c r="F255" s="171" t="str">
        <f t="shared" si="3"/>
        <v>Cotabambas</v>
      </c>
    </row>
    <row r="256" spans="1:6" x14ac:dyDescent="0.2">
      <c r="A256" s="172">
        <v>1569441</v>
      </c>
      <c r="B256" s="171" t="s">
        <v>458</v>
      </c>
      <c r="C256" s="171" t="s">
        <v>120</v>
      </c>
      <c r="D256" s="171" t="s">
        <v>230</v>
      </c>
      <c r="E256" s="171" t="s">
        <v>418</v>
      </c>
      <c r="F256" s="171" t="str">
        <f t="shared" si="3"/>
        <v>Cotabambas</v>
      </c>
    </row>
    <row r="257" spans="1:6" x14ac:dyDescent="0.2">
      <c r="A257" s="172">
        <v>1634401</v>
      </c>
      <c r="B257" s="171" t="s">
        <v>459</v>
      </c>
      <c r="C257" s="171" t="s">
        <v>120</v>
      </c>
      <c r="D257" s="171" t="s">
        <v>230</v>
      </c>
      <c r="E257" s="171" t="s">
        <v>418</v>
      </c>
      <c r="F257" s="171" t="str">
        <f t="shared" si="3"/>
        <v>Cotabambas</v>
      </c>
    </row>
    <row r="258" spans="1:6" x14ac:dyDescent="0.2">
      <c r="A258" s="172">
        <v>1634419</v>
      </c>
      <c r="B258" s="171" t="s">
        <v>460</v>
      </c>
      <c r="C258" s="171" t="s">
        <v>120</v>
      </c>
      <c r="D258" s="171" t="s">
        <v>230</v>
      </c>
      <c r="E258" s="171" t="s">
        <v>418</v>
      </c>
      <c r="F258" s="171" t="str">
        <f t="shared" si="3"/>
        <v>Cotabambas</v>
      </c>
    </row>
    <row r="259" spans="1:6" x14ac:dyDescent="0.2">
      <c r="A259" s="172">
        <v>1717602</v>
      </c>
      <c r="B259" s="171" t="s">
        <v>461</v>
      </c>
      <c r="C259" s="171" t="s">
        <v>120</v>
      </c>
      <c r="D259" s="171" t="s">
        <v>230</v>
      </c>
      <c r="E259" s="171" t="s">
        <v>418</v>
      </c>
      <c r="F259" s="171" t="str">
        <f t="shared" ref="F259:F322" si="4">RIGHT(E259,LEN(E259)-SEARCH(" ",E259))</f>
        <v>Cotabambas</v>
      </c>
    </row>
    <row r="260" spans="1:6" x14ac:dyDescent="0.2">
      <c r="A260" s="172">
        <v>1769165</v>
      </c>
      <c r="B260" s="171" t="s">
        <v>462</v>
      </c>
      <c r="C260" s="171" t="s">
        <v>120</v>
      </c>
      <c r="D260" s="171" t="s">
        <v>230</v>
      </c>
      <c r="E260" s="171" t="s">
        <v>418</v>
      </c>
      <c r="F260" s="171" t="str">
        <f t="shared" si="4"/>
        <v>Cotabambas</v>
      </c>
    </row>
    <row r="261" spans="1:6" x14ac:dyDescent="0.2">
      <c r="A261" s="172">
        <v>1769355</v>
      </c>
      <c r="B261" s="171" t="s">
        <v>463</v>
      </c>
      <c r="C261" s="171" t="s">
        <v>120</v>
      </c>
      <c r="D261" s="171" t="s">
        <v>230</v>
      </c>
      <c r="E261" s="171" t="s">
        <v>418</v>
      </c>
      <c r="F261" s="171" t="str">
        <f t="shared" si="4"/>
        <v>Cotabambas</v>
      </c>
    </row>
    <row r="262" spans="1:6" x14ac:dyDescent="0.2">
      <c r="A262" s="172">
        <v>1205756</v>
      </c>
      <c r="B262" s="171" t="s">
        <v>464</v>
      </c>
      <c r="C262" s="171" t="s">
        <v>120</v>
      </c>
      <c r="D262" s="171" t="s">
        <v>230</v>
      </c>
      <c r="E262" s="171" t="s">
        <v>465</v>
      </c>
      <c r="F262" s="171" t="str">
        <f t="shared" si="4"/>
        <v>Chincheros</v>
      </c>
    </row>
    <row r="263" spans="1:6" x14ac:dyDescent="0.2">
      <c r="A263" s="172">
        <v>1090307</v>
      </c>
      <c r="B263" s="171" t="s">
        <v>466</v>
      </c>
      <c r="C263" s="171" t="s">
        <v>120</v>
      </c>
      <c r="D263" s="171" t="s">
        <v>230</v>
      </c>
      <c r="E263" s="171" t="s">
        <v>465</v>
      </c>
      <c r="F263" s="171" t="str">
        <f t="shared" si="4"/>
        <v>Chincheros</v>
      </c>
    </row>
    <row r="264" spans="1:6" x14ac:dyDescent="0.2">
      <c r="A264" s="172">
        <v>1331586</v>
      </c>
      <c r="B264" s="171" t="s">
        <v>412</v>
      </c>
      <c r="C264" s="171" t="s">
        <v>120</v>
      </c>
      <c r="D264" s="171" t="s">
        <v>230</v>
      </c>
      <c r="E264" s="171" t="s">
        <v>465</v>
      </c>
      <c r="F264" s="171" t="str">
        <f t="shared" si="4"/>
        <v>Chincheros</v>
      </c>
    </row>
    <row r="265" spans="1:6" x14ac:dyDescent="0.2">
      <c r="A265" s="172">
        <v>1331636</v>
      </c>
      <c r="B265" s="171" t="s">
        <v>467</v>
      </c>
      <c r="C265" s="171" t="s">
        <v>120</v>
      </c>
      <c r="D265" s="171" t="s">
        <v>325</v>
      </c>
      <c r="E265" s="171" t="s">
        <v>465</v>
      </c>
      <c r="F265" s="171" t="str">
        <f t="shared" si="4"/>
        <v>Chincheros</v>
      </c>
    </row>
    <row r="266" spans="1:6" x14ac:dyDescent="0.2">
      <c r="A266" s="172">
        <v>1649631</v>
      </c>
      <c r="B266" s="171" t="s">
        <v>468</v>
      </c>
      <c r="C266" s="171" t="s">
        <v>120</v>
      </c>
      <c r="D266" s="171" t="s">
        <v>230</v>
      </c>
      <c r="E266" s="171" t="s">
        <v>465</v>
      </c>
      <c r="F266" s="171" t="str">
        <f t="shared" si="4"/>
        <v>Chincheros</v>
      </c>
    </row>
    <row r="267" spans="1:6" x14ac:dyDescent="0.2">
      <c r="A267" s="172">
        <v>1718972</v>
      </c>
      <c r="B267" s="171" t="s">
        <v>469</v>
      </c>
      <c r="C267" s="171" t="s">
        <v>120</v>
      </c>
      <c r="D267" s="171" t="s">
        <v>325</v>
      </c>
      <c r="E267" s="171" t="s">
        <v>465</v>
      </c>
      <c r="F267" s="171" t="str">
        <f t="shared" si="4"/>
        <v>Chincheros</v>
      </c>
    </row>
    <row r="268" spans="1:6" x14ac:dyDescent="0.2">
      <c r="A268" s="172">
        <v>1213123</v>
      </c>
      <c r="B268" s="171" t="s">
        <v>344</v>
      </c>
      <c r="C268" s="171" t="s">
        <v>120</v>
      </c>
      <c r="D268" s="171" t="s">
        <v>230</v>
      </c>
      <c r="E268" s="171" t="s">
        <v>465</v>
      </c>
      <c r="F268" s="171" t="str">
        <f t="shared" si="4"/>
        <v>Chincheros</v>
      </c>
    </row>
    <row r="269" spans="1:6" x14ac:dyDescent="0.2">
      <c r="A269" s="172">
        <v>1090349</v>
      </c>
      <c r="B269" s="171" t="s">
        <v>256</v>
      </c>
      <c r="C269" s="171" t="s">
        <v>120</v>
      </c>
      <c r="D269" s="171" t="s">
        <v>230</v>
      </c>
      <c r="E269" s="171" t="s">
        <v>465</v>
      </c>
      <c r="F269" s="171" t="str">
        <f t="shared" si="4"/>
        <v>Chincheros</v>
      </c>
    </row>
    <row r="270" spans="1:6" x14ac:dyDescent="0.2">
      <c r="A270" s="172">
        <v>1206119</v>
      </c>
      <c r="B270" s="171" t="s">
        <v>340</v>
      </c>
      <c r="C270" s="171" t="s">
        <v>120</v>
      </c>
      <c r="D270" s="171" t="s">
        <v>230</v>
      </c>
      <c r="E270" s="171" t="s">
        <v>465</v>
      </c>
      <c r="F270" s="171" t="str">
        <f t="shared" si="4"/>
        <v>Chincheros</v>
      </c>
    </row>
    <row r="271" spans="1:6" x14ac:dyDescent="0.2">
      <c r="A271" s="172">
        <v>1266105</v>
      </c>
      <c r="B271" s="171" t="s">
        <v>317</v>
      </c>
      <c r="C271" s="171" t="s">
        <v>120</v>
      </c>
      <c r="D271" s="171" t="s">
        <v>230</v>
      </c>
      <c r="E271" s="171" t="s">
        <v>465</v>
      </c>
      <c r="F271" s="171" t="str">
        <f t="shared" si="4"/>
        <v>Chincheros</v>
      </c>
    </row>
    <row r="272" spans="1:6" x14ac:dyDescent="0.2">
      <c r="A272" s="172">
        <v>1274927</v>
      </c>
      <c r="B272" s="171" t="s">
        <v>470</v>
      </c>
      <c r="C272" s="171" t="s">
        <v>120</v>
      </c>
      <c r="D272" s="171" t="s">
        <v>230</v>
      </c>
      <c r="E272" s="171" t="s">
        <v>465</v>
      </c>
      <c r="F272" s="171" t="str">
        <f t="shared" si="4"/>
        <v>Chincheros</v>
      </c>
    </row>
    <row r="273" spans="1:6" x14ac:dyDescent="0.2">
      <c r="A273" s="172">
        <v>1331552</v>
      </c>
      <c r="B273" s="171" t="s">
        <v>471</v>
      </c>
      <c r="C273" s="171" t="s">
        <v>120</v>
      </c>
      <c r="D273" s="171" t="s">
        <v>230</v>
      </c>
      <c r="E273" s="171" t="s">
        <v>465</v>
      </c>
      <c r="F273" s="171" t="str">
        <f t="shared" si="4"/>
        <v>Chincheros</v>
      </c>
    </row>
    <row r="274" spans="1:6" x14ac:dyDescent="0.2">
      <c r="A274" s="172">
        <v>1331537</v>
      </c>
      <c r="B274" s="171" t="s">
        <v>472</v>
      </c>
      <c r="C274" s="171" t="s">
        <v>120</v>
      </c>
      <c r="D274" s="171" t="s">
        <v>325</v>
      </c>
      <c r="E274" s="171" t="s">
        <v>465</v>
      </c>
      <c r="F274" s="171" t="str">
        <f t="shared" si="4"/>
        <v>Chincheros</v>
      </c>
    </row>
    <row r="275" spans="1:6" x14ac:dyDescent="0.2">
      <c r="A275" s="172">
        <v>1377282</v>
      </c>
      <c r="B275" s="171" t="s">
        <v>473</v>
      </c>
      <c r="C275" s="171" t="s">
        <v>120</v>
      </c>
      <c r="D275" s="171" t="s">
        <v>325</v>
      </c>
      <c r="E275" s="171" t="s">
        <v>465</v>
      </c>
      <c r="F275" s="171" t="str">
        <f t="shared" si="4"/>
        <v>Chincheros</v>
      </c>
    </row>
    <row r="276" spans="1:6" x14ac:dyDescent="0.2">
      <c r="A276" s="172">
        <v>1140862</v>
      </c>
      <c r="B276" s="171" t="s">
        <v>408</v>
      </c>
      <c r="C276" s="171" t="s">
        <v>120</v>
      </c>
      <c r="D276" s="171" t="s">
        <v>230</v>
      </c>
      <c r="E276" s="171" t="s">
        <v>465</v>
      </c>
      <c r="F276" s="171" t="str">
        <f t="shared" si="4"/>
        <v>Chincheros</v>
      </c>
    </row>
    <row r="277" spans="1:6" x14ac:dyDescent="0.2">
      <c r="A277" s="172">
        <v>1362565</v>
      </c>
      <c r="B277" s="171" t="s">
        <v>276</v>
      </c>
      <c r="C277" s="171" t="s">
        <v>120</v>
      </c>
      <c r="D277" s="171" t="s">
        <v>230</v>
      </c>
      <c r="E277" s="171" t="s">
        <v>465</v>
      </c>
      <c r="F277" s="171" t="str">
        <f t="shared" si="4"/>
        <v>Chincheros</v>
      </c>
    </row>
    <row r="278" spans="1:6" x14ac:dyDescent="0.2">
      <c r="A278" s="172">
        <v>1377290</v>
      </c>
      <c r="B278" s="171" t="s">
        <v>474</v>
      </c>
      <c r="C278" s="171" t="s">
        <v>120</v>
      </c>
      <c r="D278" s="171" t="s">
        <v>230</v>
      </c>
      <c r="E278" s="171" t="s">
        <v>465</v>
      </c>
      <c r="F278" s="171" t="str">
        <f t="shared" si="4"/>
        <v>Chincheros</v>
      </c>
    </row>
    <row r="279" spans="1:6" x14ac:dyDescent="0.2">
      <c r="A279" s="172">
        <v>1205830</v>
      </c>
      <c r="B279" s="171" t="s">
        <v>475</v>
      </c>
      <c r="C279" s="171" t="s">
        <v>120</v>
      </c>
      <c r="D279" s="171" t="s">
        <v>230</v>
      </c>
      <c r="E279" s="171" t="s">
        <v>465</v>
      </c>
      <c r="F279" s="171" t="str">
        <f t="shared" si="4"/>
        <v>Chincheros</v>
      </c>
    </row>
    <row r="280" spans="1:6" x14ac:dyDescent="0.2">
      <c r="A280" s="172">
        <v>1205871</v>
      </c>
      <c r="B280" s="171" t="s">
        <v>439</v>
      </c>
      <c r="C280" s="171" t="s">
        <v>120</v>
      </c>
      <c r="D280" s="171" t="s">
        <v>230</v>
      </c>
      <c r="E280" s="171" t="s">
        <v>465</v>
      </c>
      <c r="F280" s="171" t="str">
        <f t="shared" si="4"/>
        <v>Chincheros</v>
      </c>
    </row>
    <row r="281" spans="1:6" x14ac:dyDescent="0.2">
      <c r="A281" s="172">
        <v>1205913</v>
      </c>
      <c r="B281" s="171" t="s">
        <v>476</v>
      </c>
      <c r="C281" s="171" t="s">
        <v>120</v>
      </c>
      <c r="D281" s="171" t="s">
        <v>230</v>
      </c>
      <c r="E281" s="171" t="s">
        <v>465</v>
      </c>
      <c r="F281" s="171" t="str">
        <f t="shared" si="4"/>
        <v>Chincheros</v>
      </c>
    </row>
    <row r="282" spans="1:6" x14ac:dyDescent="0.2">
      <c r="A282" s="172">
        <v>1141225</v>
      </c>
      <c r="B282" s="171" t="s">
        <v>477</v>
      </c>
      <c r="C282" s="171" t="s">
        <v>120</v>
      </c>
      <c r="D282" s="171" t="s">
        <v>230</v>
      </c>
      <c r="E282" s="171" t="s">
        <v>465</v>
      </c>
      <c r="F282" s="171" t="str">
        <f t="shared" si="4"/>
        <v>Chincheros</v>
      </c>
    </row>
    <row r="283" spans="1:6" x14ac:dyDescent="0.2">
      <c r="A283" s="172">
        <v>1090380</v>
      </c>
      <c r="B283" s="171" t="s">
        <v>478</v>
      </c>
      <c r="C283" s="171" t="s">
        <v>120</v>
      </c>
      <c r="D283" s="171" t="s">
        <v>230</v>
      </c>
      <c r="E283" s="171" t="s">
        <v>465</v>
      </c>
      <c r="F283" s="171" t="str">
        <f t="shared" si="4"/>
        <v>Chincheros</v>
      </c>
    </row>
    <row r="284" spans="1:6" x14ac:dyDescent="0.2">
      <c r="A284" s="172">
        <v>1313360</v>
      </c>
      <c r="B284" s="171" t="s">
        <v>479</v>
      </c>
      <c r="C284" s="171" t="s">
        <v>120</v>
      </c>
      <c r="D284" s="171" t="s">
        <v>230</v>
      </c>
      <c r="E284" s="171" t="s">
        <v>465</v>
      </c>
      <c r="F284" s="171" t="str">
        <f t="shared" si="4"/>
        <v>Chincheros</v>
      </c>
    </row>
    <row r="285" spans="1:6" x14ac:dyDescent="0.2">
      <c r="A285" s="172">
        <v>1089572</v>
      </c>
      <c r="B285" s="171" t="s">
        <v>480</v>
      </c>
      <c r="C285" s="171" t="s">
        <v>120</v>
      </c>
      <c r="D285" s="171" t="s">
        <v>230</v>
      </c>
      <c r="E285" s="171" t="s">
        <v>297</v>
      </c>
      <c r="F285" s="171" t="str">
        <f t="shared" si="4"/>
        <v>Andahuaylas</v>
      </c>
    </row>
    <row r="286" spans="1:6" x14ac:dyDescent="0.2">
      <c r="A286" s="172">
        <v>1140904</v>
      </c>
      <c r="B286" s="171" t="s">
        <v>481</v>
      </c>
      <c r="C286" s="171" t="s">
        <v>120</v>
      </c>
      <c r="D286" s="171" t="s">
        <v>230</v>
      </c>
      <c r="E286" s="171" t="s">
        <v>465</v>
      </c>
      <c r="F286" s="171" t="str">
        <f t="shared" si="4"/>
        <v>Chincheros</v>
      </c>
    </row>
    <row r="287" spans="1:6" x14ac:dyDescent="0.2">
      <c r="A287" s="172">
        <v>1204395</v>
      </c>
      <c r="B287" s="171" t="s">
        <v>482</v>
      </c>
      <c r="C287" s="171" t="s">
        <v>120</v>
      </c>
      <c r="D287" s="171" t="s">
        <v>230</v>
      </c>
      <c r="E287" s="171" t="s">
        <v>465</v>
      </c>
      <c r="F287" s="171" t="str">
        <f t="shared" si="4"/>
        <v>Chincheros</v>
      </c>
    </row>
    <row r="288" spans="1:6" x14ac:dyDescent="0.2">
      <c r="A288" s="172">
        <v>1206275</v>
      </c>
      <c r="B288" s="171" t="s">
        <v>336</v>
      </c>
      <c r="C288" s="171" t="s">
        <v>120</v>
      </c>
      <c r="D288" s="171" t="s">
        <v>230</v>
      </c>
      <c r="E288" s="171" t="s">
        <v>465</v>
      </c>
      <c r="F288" s="171" t="str">
        <f t="shared" si="4"/>
        <v>Chincheros</v>
      </c>
    </row>
    <row r="289" spans="1:6" x14ac:dyDescent="0.2">
      <c r="A289" s="172">
        <v>1331339</v>
      </c>
      <c r="B289" s="171" t="s">
        <v>307</v>
      </c>
      <c r="C289" s="171" t="s">
        <v>120</v>
      </c>
      <c r="D289" s="171" t="s">
        <v>230</v>
      </c>
      <c r="E289" s="171" t="s">
        <v>465</v>
      </c>
      <c r="F289" s="171" t="str">
        <f t="shared" si="4"/>
        <v>Chincheros</v>
      </c>
    </row>
    <row r="290" spans="1:6" x14ac:dyDescent="0.2">
      <c r="A290" s="172">
        <v>1205954</v>
      </c>
      <c r="B290" s="171" t="s">
        <v>483</v>
      </c>
      <c r="C290" s="171" t="s">
        <v>120</v>
      </c>
      <c r="D290" s="171" t="s">
        <v>230</v>
      </c>
      <c r="E290" s="171" t="s">
        <v>465</v>
      </c>
      <c r="F290" s="171" t="str">
        <f t="shared" si="4"/>
        <v>Chincheros</v>
      </c>
    </row>
    <row r="291" spans="1:6" x14ac:dyDescent="0.2">
      <c r="A291" s="172">
        <v>1266063</v>
      </c>
      <c r="B291" s="171" t="s">
        <v>484</v>
      </c>
      <c r="C291" s="171" t="s">
        <v>120</v>
      </c>
      <c r="D291" s="171" t="s">
        <v>230</v>
      </c>
      <c r="E291" s="171" t="s">
        <v>465</v>
      </c>
      <c r="F291" s="171" t="str">
        <f t="shared" si="4"/>
        <v>Chincheros</v>
      </c>
    </row>
    <row r="292" spans="1:6" x14ac:dyDescent="0.2">
      <c r="A292" s="172">
        <v>1377274</v>
      </c>
      <c r="B292" s="171" t="s">
        <v>485</v>
      </c>
      <c r="C292" s="171" t="s">
        <v>120</v>
      </c>
      <c r="D292" s="171" t="s">
        <v>230</v>
      </c>
      <c r="E292" s="171" t="s">
        <v>465</v>
      </c>
      <c r="F292" s="171" t="str">
        <f t="shared" si="4"/>
        <v>Chincheros</v>
      </c>
    </row>
    <row r="293" spans="1:6" x14ac:dyDescent="0.2">
      <c r="A293" s="172">
        <v>1089739</v>
      </c>
      <c r="B293" s="171" t="s">
        <v>486</v>
      </c>
      <c r="C293" s="171" t="s">
        <v>120</v>
      </c>
      <c r="D293" s="171" t="s">
        <v>230</v>
      </c>
      <c r="E293" s="171" t="s">
        <v>465</v>
      </c>
      <c r="F293" s="171" t="str">
        <f t="shared" si="4"/>
        <v>Chincheros</v>
      </c>
    </row>
    <row r="294" spans="1:6" x14ac:dyDescent="0.2">
      <c r="A294" s="172">
        <v>1090422</v>
      </c>
      <c r="B294" s="171" t="s">
        <v>270</v>
      </c>
      <c r="C294" s="171" t="s">
        <v>120</v>
      </c>
      <c r="D294" s="171" t="s">
        <v>230</v>
      </c>
      <c r="E294" s="171" t="s">
        <v>465</v>
      </c>
      <c r="F294" s="171" t="str">
        <f t="shared" si="4"/>
        <v>Chincheros</v>
      </c>
    </row>
    <row r="295" spans="1:6" x14ac:dyDescent="0.2">
      <c r="A295" s="172">
        <v>1331438</v>
      </c>
      <c r="B295" s="171" t="s">
        <v>487</v>
      </c>
      <c r="C295" s="171" t="s">
        <v>120</v>
      </c>
      <c r="D295" s="171" t="s">
        <v>230</v>
      </c>
      <c r="E295" s="171" t="s">
        <v>465</v>
      </c>
      <c r="F295" s="171" t="str">
        <f t="shared" si="4"/>
        <v>Chincheros</v>
      </c>
    </row>
    <row r="296" spans="1:6" x14ac:dyDescent="0.2">
      <c r="A296" s="172">
        <v>1331545</v>
      </c>
      <c r="B296" s="171" t="s">
        <v>488</v>
      </c>
      <c r="C296" s="171" t="s">
        <v>120</v>
      </c>
      <c r="D296" s="171" t="s">
        <v>230</v>
      </c>
      <c r="E296" s="171" t="s">
        <v>465</v>
      </c>
      <c r="F296" s="171" t="str">
        <f t="shared" si="4"/>
        <v>Chincheros</v>
      </c>
    </row>
    <row r="297" spans="1:6" x14ac:dyDescent="0.2">
      <c r="A297" s="172">
        <v>1573567</v>
      </c>
      <c r="B297" s="171" t="s">
        <v>489</v>
      </c>
      <c r="C297" s="171" t="s">
        <v>120</v>
      </c>
      <c r="D297" s="171" t="s">
        <v>230</v>
      </c>
      <c r="E297" s="171" t="s">
        <v>465</v>
      </c>
      <c r="F297" s="171" t="str">
        <f t="shared" si="4"/>
        <v>Chincheros</v>
      </c>
    </row>
    <row r="298" spans="1:6" x14ac:dyDescent="0.2">
      <c r="A298" s="172">
        <v>1206077</v>
      </c>
      <c r="B298" s="171" t="s">
        <v>490</v>
      </c>
      <c r="C298" s="171" t="s">
        <v>120</v>
      </c>
      <c r="D298" s="171" t="s">
        <v>230</v>
      </c>
      <c r="E298" s="171" t="s">
        <v>465</v>
      </c>
      <c r="F298" s="171" t="str">
        <f t="shared" si="4"/>
        <v>Chincheros</v>
      </c>
    </row>
    <row r="299" spans="1:6" x14ac:dyDescent="0.2">
      <c r="A299" s="172">
        <v>1331461</v>
      </c>
      <c r="B299" s="171" t="s">
        <v>491</v>
      </c>
      <c r="C299" s="171" t="s">
        <v>120</v>
      </c>
      <c r="D299" s="171" t="s">
        <v>230</v>
      </c>
      <c r="E299" s="171" t="s">
        <v>465</v>
      </c>
      <c r="F299" s="171" t="str">
        <f t="shared" si="4"/>
        <v>Chincheros</v>
      </c>
    </row>
    <row r="300" spans="1:6" x14ac:dyDescent="0.2">
      <c r="A300" s="172">
        <v>1331594</v>
      </c>
      <c r="B300" s="171" t="s">
        <v>492</v>
      </c>
      <c r="C300" s="171" t="s">
        <v>120</v>
      </c>
      <c r="D300" s="171" t="s">
        <v>230</v>
      </c>
      <c r="E300" s="171" t="s">
        <v>465</v>
      </c>
      <c r="F300" s="171" t="str">
        <f t="shared" si="4"/>
        <v>Chincheros</v>
      </c>
    </row>
    <row r="301" spans="1:6" x14ac:dyDescent="0.2">
      <c r="A301" s="172">
        <v>1331453</v>
      </c>
      <c r="B301" s="171" t="s">
        <v>315</v>
      </c>
      <c r="C301" s="171" t="s">
        <v>120</v>
      </c>
      <c r="D301" s="171" t="s">
        <v>230</v>
      </c>
      <c r="E301" s="171" t="s">
        <v>465</v>
      </c>
      <c r="F301" s="171" t="str">
        <f t="shared" si="4"/>
        <v>Chincheros</v>
      </c>
    </row>
    <row r="302" spans="1:6" x14ac:dyDescent="0.2">
      <c r="A302" s="172">
        <v>1205996</v>
      </c>
      <c r="B302" s="171" t="s">
        <v>266</v>
      </c>
      <c r="C302" s="171" t="s">
        <v>120</v>
      </c>
      <c r="D302" s="171" t="s">
        <v>230</v>
      </c>
      <c r="E302" s="171" t="s">
        <v>465</v>
      </c>
      <c r="F302" s="171" t="str">
        <f t="shared" si="4"/>
        <v>Chincheros</v>
      </c>
    </row>
    <row r="303" spans="1:6" x14ac:dyDescent="0.2">
      <c r="A303" s="172">
        <v>1331446</v>
      </c>
      <c r="B303" s="171" t="s">
        <v>493</v>
      </c>
      <c r="C303" s="171" t="s">
        <v>120</v>
      </c>
      <c r="D303" s="171" t="s">
        <v>230</v>
      </c>
      <c r="E303" s="171" t="s">
        <v>465</v>
      </c>
      <c r="F303" s="171" t="str">
        <f t="shared" si="4"/>
        <v>Chincheros</v>
      </c>
    </row>
    <row r="304" spans="1:6" x14ac:dyDescent="0.2">
      <c r="A304" s="172">
        <v>1377266</v>
      </c>
      <c r="B304" s="171" t="s">
        <v>494</v>
      </c>
      <c r="C304" s="171" t="s">
        <v>120</v>
      </c>
      <c r="D304" s="171" t="s">
        <v>230</v>
      </c>
      <c r="E304" s="171" t="s">
        <v>465</v>
      </c>
      <c r="F304" s="171" t="str">
        <f t="shared" si="4"/>
        <v>Chincheros</v>
      </c>
    </row>
    <row r="305" spans="1:6" x14ac:dyDescent="0.2">
      <c r="A305" s="172">
        <v>1206036</v>
      </c>
      <c r="B305" s="171" t="s">
        <v>495</v>
      </c>
      <c r="C305" s="171" t="s">
        <v>120</v>
      </c>
      <c r="D305" s="171" t="s">
        <v>230</v>
      </c>
      <c r="E305" s="171" t="s">
        <v>465</v>
      </c>
      <c r="F305" s="171" t="str">
        <f t="shared" si="4"/>
        <v>Chincheros</v>
      </c>
    </row>
    <row r="306" spans="1:6" x14ac:dyDescent="0.2">
      <c r="A306" s="172">
        <v>1331347</v>
      </c>
      <c r="B306" s="171" t="s">
        <v>496</v>
      </c>
      <c r="C306" s="171" t="s">
        <v>120</v>
      </c>
      <c r="D306" s="171" t="s">
        <v>230</v>
      </c>
      <c r="E306" s="171" t="s">
        <v>465</v>
      </c>
      <c r="F306" s="171" t="str">
        <f t="shared" si="4"/>
        <v>Chincheros</v>
      </c>
    </row>
    <row r="307" spans="1:6" x14ac:dyDescent="0.2">
      <c r="A307" s="172">
        <v>1266147</v>
      </c>
      <c r="B307" s="171" t="s">
        <v>354</v>
      </c>
      <c r="C307" s="171" t="s">
        <v>120</v>
      </c>
      <c r="D307" s="171" t="s">
        <v>230</v>
      </c>
      <c r="E307" s="171" t="s">
        <v>465</v>
      </c>
      <c r="F307" s="171" t="str">
        <f t="shared" si="4"/>
        <v>Chincheros</v>
      </c>
    </row>
    <row r="308" spans="1:6" x14ac:dyDescent="0.2">
      <c r="A308" s="172">
        <v>1377258</v>
      </c>
      <c r="B308" s="171" t="s">
        <v>497</v>
      </c>
      <c r="C308" s="171" t="s">
        <v>120</v>
      </c>
      <c r="D308" s="171" t="s">
        <v>230</v>
      </c>
      <c r="E308" s="171" t="s">
        <v>465</v>
      </c>
      <c r="F308" s="171" t="str">
        <f t="shared" si="4"/>
        <v>Chincheros</v>
      </c>
    </row>
    <row r="309" spans="1:6" x14ac:dyDescent="0.2">
      <c r="A309" s="172">
        <v>620799</v>
      </c>
      <c r="B309" s="171" t="s">
        <v>498</v>
      </c>
      <c r="C309" s="171" t="s">
        <v>120</v>
      </c>
      <c r="D309" s="171" t="s">
        <v>230</v>
      </c>
      <c r="E309" s="171" t="s">
        <v>386</v>
      </c>
      <c r="F309" s="171" t="str">
        <f t="shared" si="4"/>
        <v>Grau</v>
      </c>
    </row>
    <row r="310" spans="1:6" x14ac:dyDescent="0.2">
      <c r="A310" s="172">
        <v>927798</v>
      </c>
      <c r="B310" s="171" t="s">
        <v>499</v>
      </c>
      <c r="C310" s="171" t="s">
        <v>120</v>
      </c>
      <c r="D310" s="171" t="s">
        <v>230</v>
      </c>
      <c r="E310" s="171" t="s">
        <v>386</v>
      </c>
      <c r="F310" s="171" t="str">
        <f t="shared" si="4"/>
        <v>Grau</v>
      </c>
    </row>
    <row r="311" spans="1:6" x14ac:dyDescent="0.2">
      <c r="A311" s="172">
        <v>929463</v>
      </c>
      <c r="B311" s="171" t="s">
        <v>500</v>
      </c>
      <c r="C311" s="171" t="s">
        <v>120</v>
      </c>
      <c r="D311" s="171" t="s">
        <v>230</v>
      </c>
      <c r="E311" s="171" t="s">
        <v>386</v>
      </c>
      <c r="F311" s="171" t="str">
        <f t="shared" si="4"/>
        <v>Grau</v>
      </c>
    </row>
    <row r="312" spans="1:6" x14ac:dyDescent="0.2">
      <c r="A312" s="172">
        <v>236612</v>
      </c>
      <c r="B312" s="171" t="s">
        <v>256</v>
      </c>
      <c r="C312" s="171" t="s">
        <v>120</v>
      </c>
      <c r="D312" s="171" t="s">
        <v>230</v>
      </c>
      <c r="E312" s="171" t="s">
        <v>386</v>
      </c>
      <c r="F312" s="171" t="str">
        <f t="shared" si="4"/>
        <v>Grau</v>
      </c>
    </row>
    <row r="313" spans="1:6" x14ac:dyDescent="0.2">
      <c r="A313" s="172">
        <v>1747187</v>
      </c>
      <c r="B313" s="171" t="s">
        <v>501</v>
      </c>
      <c r="C313" s="171" t="s">
        <v>120</v>
      </c>
      <c r="D313" s="171" t="s">
        <v>230</v>
      </c>
      <c r="E313" s="171" t="s">
        <v>386</v>
      </c>
      <c r="F313" s="171" t="str">
        <f t="shared" si="4"/>
        <v>Grau</v>
      </c>
    </row>
    <row r="314" spans="1:6" x14ac:dyDescent="0.2">
      <c r="A314" s="172">
        <v>620765</v>
      </c>
      <c r="B314" s="171" t="s">
        <v>502</v>
      </c>
      <c r="C314" s="171" t="s">
        <v>120</v>
      </c>
      <c r="D314" s="171" t="s">
        <v>230</v>
      </c>
      <c r="E314" s="171" t="s">
        <v>386</v>
      </c>
      <c r="F314" s="171" t="str">
        <f t="shared" si="4"/>
        <v>Grau</v>
      </c>
    </row>
    <row r="315" spans="1:6" x14ac:dyDescent="0.2">
      <c r="A315" s="172">
        <v>1329622</v>
      </c>
      <c r="B315" s="171" t="s">
        <v>252</v>
      </c>
      <c r="C315" s="171" t="s">
        <v>120</v>
      </c>
      <c r="D315" s="171" t="s">
        <v>230</v>
      </c>
      <c r="E315" s="171" t="s">
        <v>386</v>
      </c>
      <c r="F315" s="171" t="str">
        <f t="shared" si="4"/>
        <v>Grau</v>
      </c>
    </row>
    <row r="316" spans="1:6" x14ac:dyDescent="0.2">
      <c r="A316" s="172">
        <v>1583764</v>
      </c>
      <c r="B316" s="171" t="s">
        <v>503</v>
      </c>
      <c r="C316" s="171" t="s">
        <v>120</v>
      </c>
      <c r="D316" s="171" t="s">
        <v>230</v>
      </c>
      <c r="E316" s="171" t="s">
        <v>386</v>
      </c>
      <c r="F316" s="171" t="str">
        <f t="shared" si="4"/>
        <v>Grau</v>
      </c>
    </row>
    <row r="317" spans="1:6" x14ac:dyDescent="0.2">
      <c r="A317" s="172">
        <v>645507</v>
      </c>
      <c r="B317" s="171" t="s">
        <v>318</v>
      </c>
      <c r="C317" s="171" t="s">
        <v>120</v>
      </c>
      <c r="D317" s="171" t="s">
        <v>230</v>
      </c>
      <c r="E317" s="171" t="s">
        <v>231</v>
      </c>
      <c r="F317" s="171" t="str">
        <f t="shared" si="4"/>
        <v>Abancay</v>
      </c>
    </row>
    <row r="318" spans="1:6" x14ac:dyDescent="0.2">
      <c r="A318" s="172">
        <v>576082</v>
      </c>
      <c r="B318" s="171" t="s">
        <v>504</v>
      </c>
      <c r="C318" s="171" t="s">
        <v>120</v>
      </c>
      <c r="D318" s="171" t="s">
        <v>230</v>
      </c>
      <c r="E318" s="171" t="s">
        <v>231</v>
      </c>
      <c r="F318" s="171" t="str">
        <f t="shared" si="4"/>
        <v>Abancay</v>
      </c>
    </row>
    <row r="319" spans="1:6" x14ac:dyDescent="0.2">
      <c r="A319" s="172">
        <v>1332279</v>
      </c>
      <c r="B319" s="171" t="s">
        <v>505</v>
      </c>
      <c r="C319" s="171" t="s">
        <v>120</v>
      </c>
      <c r="D319" s="171" t="s">
        <v>230</v>
      </c>
      <c r="E319" s="171" t="s">
        <v>231</v>
      </c>
      <c r="F319" s="171" t="str">
        <f t="shared" si="4"/>
        <v>Abancay</v>
      </c>
    </row>
    <row r="320" spans="1:6" x14ac:dyDescent="0.2">
      <c r="A320" s="172">
        <v>1773217</v>
      </c>
      <c r="B320" s="171" t="s">
        <v>506</v>
      </c>
      <c r="C320" s="171" t="s">
        <v>120</v>
      </c>
      <c r="D320" s="171" t="s">
        <v>230</v>
      </c>
      <c r="E320" s="171" t="s">
        <v>231</v>
      </c>
      <c r="F320" s="171" t="str">
        <f t="shared" si="4"/>
        <v>Abancay</v>
      </c>
    </row>
    <row r="321" spans="1:6" x14ac:dyDescent="0.2">
      <c r="A321" s="172">
        <v>615872</v>
      </c>
      <c r="B321" s="171" t="s">
        <v>307</v>
      </c>
      <c r="C321" s="171" t="s">
        <v>120</v>
      </c>
      <c r="D321" s="171" t="s">
        <v>230</v>
      </c>
      <c r="E321" s="171" t="s">
        <v>386</v>
      </c>
      <c r="F321" s="171" t="str">
        <f t="shared" si="4"/>
        <v>Grau</v>
      </c>
    </row>
    <row r="322" spans="1:6" x14ac:dyDescent="0.2">
      <c r="A322" s="172">
        <v>1329630</v>
      </c>
      <c r="B322" s="171" t="s">
        <v>507</v>
      </c>
      <c r="C322" s="171" t="s">
        <v>120</v>
      </c>
      <c r="D322" s="171" t="s">
        <v>230</v>
      </c>
      <c r="E322" s="171" t="s">
        <v>386</v>
      </c>
      <c r="F322" s="171" t="str">
        <f t="shared" si="4"/>
        <v>Grau</v>
      </c>
    </row>
    <row r="323" spans="1:6" x14ac:dyDescent="0.2">
      <c r="A323" s="172">
        <v>1399013</v>
      </c>
      <c r="B323" s="171" t="s">
        <v>508</v>
      </c>
      <c r="C323" s="171" t="s">
        <v>120</v>
      </c>
      <c r="D323" s="171" t="s">
        <v>230</v>
      </c>
      <c r="E323" s="171" t="s">
        <v>386</v>
      </c>
      <c r="F323" s="171" t="str">
        <f t="shared" ref="F323:F338" si="5">RIGHT(E323,LEN(E323)-SEARCH(" ",E323))</f>
        <v>Grau</v>
      </c>
    </row>
    <row r="324" spans="1:6" x14ac:dyDescent="0.2">
      <c r="A324" s="172">
        <v>236620</v>
      </c>
      <c r="B324" s="171" t="s">
        <v>509</v>
      </c>
      <c r="C324" s="171" t="s">
        <v>120</v>
      </c>
      <c r="D324" s="171" t="s">
        <v>230</v>
      </c>
      <c r="E324" s="171" t="s">
        <v>386</v>
      </c>
      <c r="F324" s="171" t="str">
        <f t="shared" si="5"/>
        <v>Grau</v>
      </c>
    </row>
    <row r="325" spans="1:6" x14ac:dyDescent="0.2">
      <c r="A325" s="172">
        <v>615955</v>
      </c>
      <c r="B325" s="171" t="s">
        <v>270</v>
      </c>
      <c r="C325" s="171" t="s">
        <v>120</v>
      </c>
      <c r="D325" s="171" t="s">
        <v>230</v>
      </c>
      <c r="E325" s="171" t="s">
        <v>386</v>
      </c>
      <c r="F325" s="171" t="str">
        <f t="shared" si="5"/>
        <v>Grau</v>
      </c>
    </row>
    <row r="326" spans="1:6" x14ac:dyDescent="0.2">
      <c r="A326" s="172">
        <v>576116</v>
      </c>
      <c r="B326" s="171" t="s">
        <v>510</v>
      </c>
      <c r="C326" s="171" t="s">
        <v>120</v>
      </c>
      <c r="D326" s="171" t="s">
        <v>230</v>
      </c>
      <c r="E326" s="171" t="s">
        <v>386</v>
      </c>
      <c r="F326" s="171" t="str">
        <f t="shared" si="5"/>
        <v>Grau</v>
      </c>
    </row>
    <row r="327" spans="1:6" x14ac:dyDescent="0.2">
      <c r="A327" s="172">
        <v>535914</v>
      </c>
      <c r="B327" s="171" t="s">
        <v>511</v>
      </c>
      <c r="C327" s="171" t="s">
        <v>120</v>
      </c>
      <c r="D327" s="171" t="s">
        <v>230</v>
      </c>
      <c r="E327" s="171" t="s">
        <v>386</v>
      </c>
      <c r="F327" s="171" t="str">
        <f t="shared" si="5"/>
        <v>Grau</v>
      </c>
    </row>
    <row r="328" spans="1:6" x14ac:dyDescent="0.2">
      <c r="A328" s="172">
        <v>1329671</v>
      </c>
      <c r="B328" s="171" t="s">
        <v>336</v>
      </c>
      <c r="C328" s="171" t="s">
        <v>120</v>
      </c>
      <c r="D328" s="171" t="s">
        <v>230</v>
      </c>
      <c r="E328" s="171" t="s">
        <v>386</v>
      </c>
      <c r="F328" s="171" t="str">
        <f t="shared" si="5"/>
        <v>Grau</v>
      </c>
    </row>
    <row r="329" spans="1:6" x14ac:dyDescent="0.2">
      <c r="A329" s="172">
        <v>1717610</v>
      </c>
      <c r="B329" s="171" t="s">
        <v>512</v>
      </c>
      <c r="C329" s="171" t="s">
        <v>120</v>
      </c>
      <c r="D329" s="171" t="s">
        <v>230</v>
      </c>
      <c r="E329" s="171" t="s">
        <v>386</v>
      </c>
      <c r="F329" s="171" t="str">
        <f t="shared" si="5"/>
        <v>Grau</v>
      </c>
    </row>
    <row r="330" spans="1:6" x14ac:dyDescent="0.2">
      <c r="A330" s="172">
        <v>1761956</v>
      </c>
      <c r="B330" s="171" t="s">
        <v>513</v>
      </c>
      <c r="C330" s="171" t="s">
        <v>120</v>
      </c>
      <c r="D330" s="171" t="s">
        <v>514</v>
      </c>
      <c r="E330" s="171" t="s">
        <v>386</v>
      </c>
      <c r="F330" s="171" t="str">
        <f t="shared" si="5"/>
        <v>Grau</v>
      </c>
    </row>
    <row r="331" spans="1:6" x14ac:dyDescent="0.2">
      <c r="A331" s="172">
        <v>1765536</v>
      </c>
      <c r="B331" s="171" t="s">
        <v>515</v>
      </c>
      <c r="C331" s="171" t="s">
        <v>120</v>
      </c>
      <c r="D331" s="171" t="s">
        <v>514</v>
      </c>
      <c r="E331" s="171" t="s">
        <v>386</v>
      </c>
      <c r="F331" s="171" t="str">
        <f t="shared" si="5"/>
        <v>Grau</v>
      </c>
    </row>
    <row r="332" spans="1:6" x14ac:dyDescent="0.2">
      <c r="A332" s="172">
        <v>645531</v>
      </c>
      <c r="B332" s="171" t="s">
        <v>318</v>
      </c>
      <c r="C332" s="171" t="s">
        <v>120</v>
      </c>
      <c r="D332" s="171" t="s">
        <v>230</v>
      </c>
      <c r="E332" s="171" t="s">
        <v>386</v>
      </c>
      <c r="F332" s="171" t="str">
        <f t="shared" si="5"/>
        <v>Grau</v>
      </c>
    </row>
    <row r="333" spans="1:6" x14ac:dyDescent="0.2">
      <c r="A333" s="172">
        <v>929349</v>
      </c>
      <c r="B333" s="171" t="s">
        <v>403</v>
      </c>
      <c r="C333" s="171" t="s">
        <v>120</v>
      </c>
      <c r="D333" s="171" t="s">
        <v>230</v>
      </c>
      <c r="E333" s="171" t="s">
        <v>386</v>
      </c>
      <c r="F333" s="171" t="str">
        <f t="shared" si="5"/>
        <v>Grau</v>
      </c>
    </row>
    <row r="334" spans="1:6" x14ac:dyDescent="0.2">
      <c r="A334" s="172">
        <v>615864</v>
      </c>
      <c r="B334" s="171" t="s">
        <v>394</v>
      </c>
      <c r="C334" s="171" t="s">
        <v>120</v>
      </c>
      <c r="D334" s="171" t="s">
        <v>230</v>
      </c>
      <c r="E334" s="171" t="s">
        <v>386</v>
      </c>
      <c r="F334" s="171" t="str">
        <f t="shared" si="5"/>
        <v>Grau</v>
      </c>
    </row>
    <row r="335" spans="1:6" x14ac:dyDescent="0.2">
      <c r="A335" s="172">
        <v>536011</v>
      </c>
      <c r="B335" s="171" t="s">
        <v>516</v>
      </c>
      <c r="C335" s="171" t="s">
        <v>120</v>
      </c>
      <c r="D335" s="171" t="s">
        <v>230</v>
      </c>
      <c r="E335" s="171" t="s">
        <v>386</v>
      </c>
      <c r="F335" s="171" t="str">
        <f t="shared" si="5"/>
        <v>Grau</v>
      </c>
    </row>
    <row r="336" spans="1:6" x14ac:dyDescent="0.2">
      <c r="A336" s="172">
        <v>929406</v>
      </c>
      <c r="B336" s="171" t="s">
        <v>351</v>
      </c>
      <c r="C336" s="171" t="s">
        <v>120</v>
      </c>
      <c r="D336" s="171" t="s">
        <v>230</v>
      </c>
      <c r="E336" s="171" t="s">
        <v>386</v>
      </c>
      <c r="F336" s="171" t="str">
        <f t="shared" si="5"/>
        <v>Grau</v>
      </c>
    </row>
    <row r="337" spans="1:6" x14ac:dyDescent="0.2">
      <c r="A337" s="172">
        <v>928515</v>
      </c>
      <c r="B337" s="171" t="s">
        <v>517</v>
      </c>
      <c r="C337" s="171" t="s">
        <v>120</v>
      </c>
      <c r="D337" s="171" t="s">
        <v>230</v>
      </c>
      <c r="E337" s="171" t="s">
        <v>386</v>
      </c>
      <c r="F337" s="171" t="str">
        <f t="shared" si="5"/>
        <v>Grau</v>
      </c>
    </row>
    <row r="338" spans="1:6" x14ac:dyDescent="0.2">
      <c r="A338" s="172">
        <v>1572288</v>
      </c>
      <c r="B338" s="171" t="s">
        <v>232</v>
      </c>
      <c r="C338" s="171" t="s">
        <v>120</v>
      </c>
      <c r="D338" s="171" t="s">
        <v>230</v>
      </c>
      <c r="E338" s="171" t="s">
        <v>386</v>
      </c>
      <c r="F338" s="171" t="str">
        <f t="shared" si="5"/>
        <v>Grau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22</vt:i4>
      </vt:variant>
    </vt:vector>
  </HeadingPairs>
  <TitlesOfParts>
    <vt:vector size="28" baseType="lpstr">
      <vt:lpstr>INSTRUCCIONES</vt:lpstr>
      <vt:lpstr>DATOS</vt:lpstr>
      <vt:lpstr>NOTAS</vt:lpstr>
      <vt:lpstr>LIBRETA</vt:lpstr>
      <vt:lpstr>RANKING</vt:lpstr>
      <vt:lpstr>Instituciones</vt:lpstr>
      <vt:lpstr>alumnos</vt:lpstr>
      <vt:lpstr>anual</vt:lpstr>
      <vt:lpstr>anual2</vt:lpstr>
      <vt:lpstr>LIBRETA!Área_de_impresión</vt:lpstr>
      <vt:lpstr>NOTAS!Área_de_impresión</vt:lpstr>
      <vt:lpstr>arte</vt:lpstr>
      <vt:lpstr>autonomo</vt:lpstr>
      <vt:lpstr>ciencia</vt:lpstr>
      <vt:lpstr>comportamiento</vt:lpstr>
      <vt:lpstr>comunicacion</vt:lpstr>
      <vt:lpstr>desarrollo</vt:lpstr>
      <vt:lpstr>fisica</vt:lpstr>
      <vt:lpstr>ingles</vt:lpstr>
      <vt:lpstr>matematica</vt:lpstr>
      <vt:lpstr>periodo1</vt:lpstr>
      <vt:lpstr>periodo2</vt:lpstr>
      <vt:lpstr>periodo3</vt:lpstr>
      <vt:lpstr>periodo4</vt:lpstr>
      <vt:lpstr>religion</vt:lpstr>
      <vt:lpstr>sociales</vt:lpstr>
      <vt:lpstr>tic</vt:lpstr>
      <vt:lpstr>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Clever Altamirano Alvitez</dc:creator>
  <cp:lastModifiedBy>Walter Clever Altamirano Alvitez</cp:lastModifiedBy>
  <cp:lastPrinted>2019-05-21T11:49:49Z</cp:lastPrinted>
  <dcterms:created xsi:type="dcterms:W3CDTF">2019-05-18T15:36:28Z</dcterms:created>
  <dcterms:modified xsi:type="dcterms:W3CDTF">2019-05-28T15:44:33Z</dcterms:modified>
</cp:coreProperties>
</file>